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tabRatio="819" activeTab="1"/>
  </bookViews>
  <sheets>
    <sheet name="01 thu" sheetId="2" r:id="rId1"/>
    <sheet name="02 chi" sheetId="13" r:id="rId2"/>
  </sheets>
  <externalReferences>
    <externalReference r:id="rId3"/>
    <externalReference r:id="rId4"/>
    <externalReference r:id="rId5"/>
  </externalReferences>
  <definedNames>
    <definedName name="_xlnm._FilterDatabase" localSheetId="1" hidden="1">'02 chi'!$A$11:$WVZ$568</definedName>
    <definedName name="_xlnm.Print_Titles" localSheetId="0">'01 thu'!$6:$8</definedName>
    <definedName name="_xlnm.Print_Titles" localSheetId="1">'02 chi'!$6:$9</definedName>
  </definedNames>
  <calcPr calcId="144525"/>
</workbook>
</file>

<file path=xl/calcChain.xml><?xml version="1.0" encoding="utf-8"?>
<calcChain xmlns="http://schemas.openxmlformats.org/spreadsheetml/2006/main">
  <c r="F61" i="13" l="1"/>
  <c r="I61" i="13"/>
  <c r="J61" i="13"/>
  <c r="E61" i="13"/>
  <c r="L262" i="13"/>
  <c r="L161" i="13"/>
  <c r="L101" i="13"/>
  <c r="L108" i="13"/>
  <c r="L109" i="13"/>
  <c r="L110" i="13"/>
  <c r="L111" i="13"/>
  <c r="L112" i="13"/>
  <c r="M26" i="2" l="1"/>
  <c r="M12" i="2"/>
  <c r="D229" i="13" l="1"/>
  <c r="D160" i="13"/>
  <c r="E190" i="13"/>
  <c r="D190" i="13" s="1"/>
  <c r="D324" i="13"/>
  <c r="E67" i="13" l="1"/>
  <c r="E113" i="13"/>
  <c r="P114" i="13"/>
  <c r="O66" i="13"/>
  <c r="O68" i="13"/>
  <c r="O69" i="13"/>
  <c r="O101" i="13"/>
  <c r="O108" i="13"/>
  <c r="O109" i="13"/>
  <c r="O110" i="13"/>
  <c r="O111" i="13"/>
  <c r="O112" i="13"/>
  <c r="O161" i="13"/>
  <c r="O262" i="13"/>
  <c r="E48" i="13"/>
  <c r="F493" i="13" l="1"/>
  <c r="JHG105" i="13" l="1"/>
  <c r="D482" i="13" l="1"/>
  <c r="D492" i="13"/>
  <c r="E505" i="13" l="1"/>
  <c r="E358" i="13" l="1"/>
  <c r="E357" i="13"/>
  <c r="J211" i="13" l="1"/>
  <c r="I167" i="13" l="1"/>
  <c r="P491" i="13"/>
  <c r="H490" i="13"/>
  <c r="O490" i="13" l="1"/>
  <c r="L490" i="13"/>
  <c r="E223" i="13"/>
  <c r="E211" i="13"/>
  <c r="I561" i="13" l="1"/>
  <c r="E307" i="13" l="1"/>
  <c r="I86" i="13"/>
  <c r="D71" i="13"/>
  <c r="D73" i="13"/>
  <c r="G193" i="13"/>
  <c r="G194" i="13"/>
  <c r="H139" i="13" l="1"/>
  <c r="G139" i="13"/>
  <c r="O139" i="13" s="1"/>
  <c r="L139" i="13" l="1"/>
  <c r="D524" i="13"/>
  <c r="E524" i="13" s="1"/>
  <c r="F488" i="13"/>
  <c r="I488" i="13"/>
  <c r="J488" i="13"/>
  <c r="E488" i="13"/>
  <c r="F330" i="13"/>
  <c r="I330" i="13"/>
  <c r="J330" i="13"/>
  <c r="E330" i="13"/>
  <c r="D350" i="13"/>
  <c r="D328" i="13" l="1"/>
  <c r="D55" i="13"/>
  <c r="G87" i="13" l="1"/>
  <c r="G88" i="13"/>
  <c r="H87" i="13"/>
  <c r="H88" i="13"/>
  <c r="D67" i="13"/>
  <c r="H524" i="13"/>
  <c r="H211" i="13"/>
  <c r="H562" i="13"/>
  <c r="O562" i="13" s="1"/>
  <c r="H561" i="13"/>
  <c r="O561" i="13" s="1"/>
  <c r="H566" i="13"/>
  <c r="O566" i="13" s="1"/>
  <c r="E260" i="13"/>
  <c r="E259" i="13" s="1"/>
  <c r="H210" i="13"/>
  <c r="G210" i="13"/>
  <c r="G211" i="13"/>
  <c r="J102" i="13"/>
  <c r="L210" i="13" l="1"/>
  <c r="L88" i="13"/>
  <c r="L211" i="13"/>
  <c r="L87" i="13"/>
  <c r="O211" i="13"/>
  <c r="O210" i="13"/>
  <c r="O88" i="13"/>
  <c r="O87" i="13"/>
  <c r="J196" i="13"/>
  <c r="J473" i="13"/>
  <c r="H473" i="13" s="1"/>
  <c r="J472" i="13"/>
  <c r="H472" i="13" s="1"/>
  <c r="J471" i="13"/>
  <c r="H471" i="13" s="1"/>
  <c r="E410" i="13"/>
  <c r="G410" i="13" s="1"/>
  <c r="G406" i="13"/>
  <c r="O406" i="13" s="1"/>
  <c r="H403" i="13"/>
  <c r="G403" i="13"/>
  <c r="H397" i="13"/>
  <c r="G397" i="13"/>
  <c r="H367" i="13"/>
  <c r="G367" i="13"/>
  <c r="G361" i="13"/>
  <c r="H361" i="13"/>
  <c r="G362" i="13"/>
  <c r="H362" i="13"/>
  <c r="G363" i="13"/>
  <c r="H363" i="13"/>
  <c r="G364" i="13"/>
  <c r="H364" i="13"/>
  <c r="G365" i="13"/>
  <c r="H365" i="13"/>
  <c r="G366" i="13"/>
  <c r="H366" i="13"/>
  <c r="G368" i="13"/>
  <c r="H368" i="13"/>
  <c r="G369" i="13"/>
  <c r="H369" i="13"/>
  <c r="G370" i="13"/>
  <c r="H370" i="13"/>
  <c r="G371" i="13"/>
  <c r="H371" i="13"/>
  <c r="G372" i="13"/>
  <c r="H372" i="13"/>
  <c r="G373" i="13"/>
  <c r="H373" i="13"/>
  <c r="G374" i="13"/>
  <c r="H374" i="13"/>
  <c r="G375" i="13"/>
  <c r="H375" i="13"/>
  <c r="G376" i="13"/>
  <c r="H376" i="13"/>
  <c r="G377" i="13"/>
  <c r="H377" i="13"/>
  <c r="G378" i="13"/>
  <c r="H378" i="13"/>
  <c r="G379" i="13"/>
  <c r="H379" i="13"/>
  <c r="G380" i="13"/>
  <c r="H380" i="13"/>
  <c r="G381" i="13"/>
  <c r="H381" i="13"/>
  <c r="G382" i="13"/>
  <c r="H382" i="13"/>
  <c r="G383" i="13"/>
  <c r="H383" i="13"/>
  <c r="G384" i="13"/>
  <c r="H384" i="13"/>
  <c r="G385" i="13"/>
  <c r="H385" i="13"/>
  <c r="G386" i="13"/>
  <c r="H386" i="13"/>
  <c r="G387" i="13"/>
  <c r="H387" i="13"/>
  <c r="G388" i="13"/>
  <c r="H388" i="13"/>
  <c r="G389" i="13"/>
  <c r="H389" i="13"/>
  <c r="G390" i="13"/>
  <c r="H390" i="13"/>
  <c r="G391" i="13"/>
  <c r="H391" i="13"/>
  <c r="G392" i="13"/>
  <c r="H392" i="13"/>
  <c r="G393" i="13"/>
  <c r="H393" i="13"/>
  <c r="G394" i="13"/>
  <c r="H394" i="13"/>
  <c r="G395" i="13"/>
  <c r="H395" i="13"/>
  <c r="G396" i="13"/>
  <c r="H396" i="13"/>
  <c r="G398" i="13"/>
  <c r="H398" i="13"/>
  <c r="G399" i="13"/>
  <c r="H399" i="13"/>
  <c r="G400" i="13"/>
  <c r="H400" i="13"/>
  <c r="G401" i="13"/>
  <c r="H401" i="13"/>
  <c r="G402" i="13"/>
  <c r="H402" i="13"/>
  <c r="G404" i="13"/>
  <c r="H404" i="13"/>
  <c r="G405" i="13"/>
  <c r="H405" i="13"/>
  <c r="G407" i="13"/>
  <c r="H407" i="13"/>
  <c r="G408" i="13"/>
  <c r="H408" i="13"/>
  <c r="G409" i="13"/>
  <c r="H409" i="13"/>
  <c r="H410" i="13"/>
  <c r="G411" i="13"/>
  <c r="H411" i="13"/>
  <c r="G412" i="13"/>
  <c r="H412" i="13"/>
  <c r="G413" i="13"/>
  <c r="H413" i="13"/>
  <c r="G414" i="13"/>
  <c r="H414" i="13"/>
  <c r="G415" i="13"/>
  <c r="H415" i="13"/>
  <c r="G416" i="13"/>
  <c r="H416" i="13"/>
  <c r="G417" i="13"/>
  <c r="H417" i="13"/>
  <c r="G418" i="13"/>
  <c r="H418" i="13"/>
  <c r="G419" i="13"/>
  <c r="H419" i="13"/>
  <c r="G420" i="13"/>
  <c r="H420" i="13"/>
  <c r="G421" i="13"/>
  <c r="H421" i="13"/>
  <c r="G422" i="13"/>
  <c r="H422" i="13"/>
  <c r="G423" i="13"/>
  <c r="H423" i="13"/>
  <c r="G424" i="13"/>
  <c r="H424" i="13"/>
  <c r="G425" i="13"/>
  <c r="H425" i="13"/>
  <c r="G426" i="13"/>
  <c r="H426" i="13"/>
  <c r="G427" i="13"/>
  <c r="H427" i="13"/>
  <c r="G428" i="13"/>
  <c r="H428" i="13"/>
  <c r="G429" i="13"/>
  <c r="H429" i="13"/>
  <c r="G430" i="13"/>
  <c r="H430" i="13"/>
  <c r="G431" i="13"/>
  <c r="H431" i="13"/>
  <c r="G432" i="13"/>
  <c r="H432" i="13"/>
  <c r="G433" i="13"/>
  <c r="H433" i="13"/>
  <c r="G434" i="13"/>
  <c r="H434" i="13"/>
  <c r="G435" i="13"/>
  <c r="H435" i="13"/>
  <c r="G436" i="13"/>
  <c r="H436" i="13"/>
  <c r="G437" i="13"/>
  <c r="H437" i="13"/>
  <c r="G438" i="13"/>
  <c r="H438" i="13"/>
  <c r="G439" i="13"/>
  <c r="H439" i="13"/>
  <c r="G440" i="13"/>
  <c r="H440" i="13"/>
  <c r="G441" i="13"/>
  <c r="H441" i="13"/>
  <c r="G442" i="13"/>
  <c r="H442" i="13"/>
  <c r="G443" i="13"/>
  <c r="H443" i="13"/>
  <c r="G444" i="13"/>
  <c r="H444" i="13"/>
  <c r="G445" i="13"/>
  <c r="H445" i="13"/>
  <c r="G446" i="13"/>
  <c r="H446" i="13"/>
  <c r="G447" i="13"/>
  <c r="H447" i="13"/>
  <c r="G448" i="13"/>
  <c r="H448" i="13"/>
  <c r="G449" i="13"/>
  <c r="H449" i="13"/>
  <c r="G450" i="13"/>
  <c r="H450" i="13"/>
  <c r="G451" i="13"/>
  <c r="H451" i="13"/>
  <c r="G452" i="13"/>
  <c r="H452" i="13"/>
  <c r="G453" i="13"/>
  <c r="H453" i="13"/>
  <c r="G454" i="13"/>
  <c r="H454" i="13"/>
  <c r="G455" i="13"/>
  <c r="H455" i="13"/>
  <c r="G456" i="13"/>
  <c r="H456" i="13"/>
  <c r="G457" i="13"/>
  <c r="H457" i="13"/>
  <c r="G458" i="13"/>
  <c r="H458" i="13"/>
  <c r="G459" i="13"/>
  <c r="H459" i="13"/>
  <c r="G460" i="13"/>
  <c r="H460" i="13"/>
  <c r="G461" i="13"/>
  <c r="H461" i="13"/>
  <c r="G462" i="13"/>
  <c r="H462" i="13"/>
  <c r="G463" i="13"/>
  <c r="H463" i="13"/>
  <c r="G464" i="13"/>
  <c r="H464" i="13"/>
  <c r="G465" i="13"/>
  <c r="H465" i="13"/>
  <c r="G466" i="13"/>
  <c r="H466" i="13"/>
  <c r="G467" i="13"/>
  <c r="H467" i="13"/>
  <c r="G468" i="13"/>
  <c r="H468" i="13"/>
  <c r="G469" i="13"/>
  <c r="H469" i="13"/>
  <c r="G470" i="13"/>
  <c r="H470" i="13"/>
  <c r="G471" i="13"/>
  <c r="O471" i="13" s="1"/>
  <c r="G472" i="13"/>
  <c r="O472" i="13" s="1"/>
  <c r="G473" i="13"/>
  <c r="O473" i="13" s="1"/>
  <c r="G474" i="13"/>
  <c r="H474" i="13"/>
  <c r="G475" i="13"/>
  <c r="H475" i="13"/>
  <c r="G476" i="13"/>
  <c r="H476" i="13"/>
  <c r="G477" i="13"/>
  <c r="H477" i="13"/>
  <c r="G478" i="13"/>
  <c r="H478" i="13"/>
  <c r="G479" i="13"/>
  <c r="H479" i="13"/>
  <c r="G480" i="13"/>
  <c r="H480" i="13"/>
  <c r="G481" i="13"/>
  <c r="H481" i="13"/>
  <c r="G360" i="13"/>
  <c r="H359" i="13"/>
  <c r="G359" i="13"/>
  <c r="H331" i="13"/>
  <c r="G331" i="13"/>
  <c r="H344" i="13"/>
  <c r="G344" i="13"/>
  <c r="H332" i="13"/>
  <c r="G332" i="13"/>
  <c r="G335" i="13"/>
  <c r="H335" i="13"/>
  <c r="F333" i="13"/>
  <c r="I333" i="13"/>
  <c r="J333" i="13"/>
  <c r="E333" i="13"/>
  <c r="H338" i="13"/>
  <c r="H339" i="13"/>
  <c r="H340" i="13"/>
  <c r="H341" i="13"/>
  <c r="H342" i="13"/>
  <c r="H343" i="13"/>
  <c r="H337" i="13"/>
  <c r="G338" i="13"/>
  <c r="G339" i="13"/>
  <c r="G340" i="13"/>
  <c r="G341" i="13"/>
  <c r="G342" i="13"/>
  <c r="G343" i="13"/>
  <c r="G337" i="13"/>
  <c r="F336" i="13"/>
  <c r="I336" i="13"/>
  <c r="J336" i="13"/>
  <c r="E336" i="13"/>
  <c r="H489" i="13"/>
  <c r="H488" i="13" s="1"/>
  <c r="G489" i="13"/>
  <c r="H484" i="13"/>
  <c r="G484" i="13"/>
  <c r="G487" i="13"/>
  <c r="E485" i="13"/>
  <c r="E483" i="13" s="1"/>
  <c r="D483" i="13" s="1"/>
  <c r="H555" i="13"/>
  <c r="H556" i="13"/>
  <c r="G555" i="13"/>
  <c r="G556" i="13"/>
  <c r="O555" i="13" l="1"/>
  <c r="O470" i="13"/>
  <c r="O342" i="13"/>
  <c r="O338" i="13"/>
  <c r="O332" i="13"/>
  <c r="O331" i="13"/>
  <c r="O480" i="13"/>
  <c r="O478" i="13"/>
  <c r="O476" i="13"/>
  <c r="O474" i="13"/>
  <c r="O408" i="13"/>
  <c r="O405" i="13"/>
  <c r="O402" i="13"/>
  <c r="O400" i="13"/>
  <c r="O398" i="13"/>
  <c r="O395" i="13"/>
  <c r="O393" i="13"/>
  <c r="O391" i="13"/>
  <c r="O389" i="13"/>
  <c r="O387" i="13"/>
  <c r="O385" i="13"/>
  <c r="O383" i="13"/>
  <c r="O381" i="13"/>
  <c r="O379" i="13"/>
  <c r="O377" i="13"/>
  <c r="O375" i="13"/>
  <c r="O373" i="13"/>
  <c r="O371" i="13"/>
  <c r="O369" i="13"/>
  <c r="O366" i="13"/>
  <c r="O364" i="13"/>
  <c r="O362" i="13"/>
  <c r="O556" i="13"/>
  <c r="O337" i="13"/>
  <c r="O340" i="13"/>
  <c r="O344" i="13"/>
  <c r="O359" i="13"/>
  <c r="O481" i="13"/>
  <c r="O479" i="13"/>
  <c r="O477" i="13"/>
  <c r="O475" i="13"/>
  <c r="O409" i="13"/>
  <c r="O407" i="13"/>
  <c r="O404" i="13"/>
  <c r="O401" i="13"/>
  <c r="O399" i="13"/>
  <c r="O396" i="13"/>
  <c r="O394" i="13"/>
  <c r="O392" i="13"/>
  <c r="O390" i="13"/>
  <c r="O388" i="13"/>
  <c r="O386" i="13"/>
  <c r="O384" i="13"/>
  <c r="O382" i="13"/>
  <c r="O380" i="13"/>
  <c r="O378" i="13"/>
  <c r="O376" i="13"/>
  <c r="O374" i="13"/>
  <c r="O372" i="13"/>
  <c r="O370" i="13"/>
  <c r="O368" i="13"/>
  <c r="O365" i="13"/>
  <c r="O363" i="13"/>
  <c r="O361" i="13"/>
  <c r="O397" i="13"/>
  <c r="O410" i="13"/>
  <c r="O484" i="13"/>
  <c r="O343" i="13"/>
  <c r="O339" i="13"/>
  <c r="O335" i="13"/>
  <c r="O469" i="13"/>
  <c r="O467" i="13"/>
  <c r="O465" i="13"/>
  <c r="O463" i="13"/>
  <c r="O461" i="13"/>
  <c r="O459" i="13"/>
  <c r="O457" i="13"/>
  <c r="O455" i="13"/>
  <c r="O453" i="13"/>
  <c r="O451" i="13"/>
  <c r="O449" i="13"/>
  <c r="O447" i="13"/>
  <c r="O445" i="13"/>
  <c r="O443" i="13"/>
  <c r="O441" i="13"/>
  <c r="O439" i="13"/>
  <c r="O437" i="13"/>
  <c r="O435" i="13"/>
  <c r="O433" i="13"/>
  <c r="O431" i="13"/>
  <c r="O429" i="13"/>
  <c r="O427" i="13"/>
  <c r="O425" i="13"/>
  <c r="O423" i="13"/>
  <c r="O421" i="13"/>
  <c r="O419" i="13"/>
  <c r="O417" i="13"/>
  <c r="O415" i="13"/>
  <c r="O413" i="13"/>
  <c r="O411" i="13"/>
  <c r="O367" i="13"/>
  <c r="O489" i="13"/>
  <c r="O341" i="13"/>
  <c r="O468" i="13"/>
  <c r="O466" i="13"/>
  <c r="O464" i="13"/>
  <c r="O462" i="13"/>
  <c r="O460" i="13"/>
  <c r="O458" i="13"/>
  <c r="O456" i="13"/>
  <c r="O454" i="13"/>
  <c r="O452" i="13"/>
  <c r="O450" i="13"/>
  <c r="O448" i="13"/>
  <c r="O446" i="13"/>
  <c r="O444" i="13"/>
  <c r="O442" i="13"/>
  <c r="O440" i="13"/>
  <c r="O438" i="13"/>
  <c r="O436" i="13"/>
  <c r="O434" i="13"/>
  <c r="O432" i="13"/>
  <c r="O430" i="13"/>
  <c r="O428" i="13"/>
  <c r="O426" i="13"/>
  <c r="O424" i="13"/>
  <c r="O422" i="13"/>
  <c r="O420" i="13"/>
  <c r="O418" i="13"/>
  <c r="O416" i="13"/>
  <c r="O414" i="13"/>
  <c r="O412" i="13"/>
  <c r="O403" i="13"/>
  <c r="L470" i="13"/>
  <c r="L468" i="13"/>
  <c r="L466" i="13"/>
  <c r="L464" i="13"/>
  <c r="L462" i="13"/>
  <c r="L460" i="13"/>
  <c r="L458" i="13"/>
  <c r="L456" i="13"/>
  <c r="L454" i="13"/>
  <c r="L452" i="13"/>
  <c r="L450" i="13"/>
  <c r="L448" i="13"/>
  <c r="L446" i="13"/>
  <c r="L444" i="13"/>
  <c r="L442" i="13"/>
  <c r="L440" i="13"/>
  <c r="L438" i="13"/>
  <c r="L436" i="13"/>
  <c r="L434" i="13"/>
  <c r="L432" i="13"/>
  <c r="L430" i="13"/>
  <c r="L428" i="13"/>
  <c r="L426" i="13"/>
  <c r="L424" i="13"/>
  <c r="L422" i="13"/>
  <c r="L420" i="13"/>
  <c r="L418" i="13"/>
  <c r="L416" i="13"/>
  <c r="L414" i="13"/>
  <c r="L412" i="13"/>
  <c r="L556" i="13"/>
  <c r="L403" i="13"/>
  <c r="L342" i="13"/>
  <c r="L480" i="13"/>
  <c r="L478" i="13"/>
  <c r="L476" i="13"/>
  <c r="L474" i="13"/>
  <c r="L408" i="13"/>
  <c r="L405" i="13"/>
  <c r="L402" i="13"/>
  <c r="L400" i="13"/>
  <c r="L398" i="13"/>
  <c r="L395" i="13"/>
  <c r="L393" i="13"/>
  <c r="L391" i="13"/>
  <c r="L389" i="13"/>
  <c r="L387" i="13"/>
  <c r="L385" i="13"/>
  <c r="L383" i="13"/>
  <c r="L381" i="13"/>
  <c r="L379" i="13"/>
  <c r="L377" i="13"/>
  <c r="L375" i="13"/>
  <c r="L373" i="13"/>
  <c r="L371" i="13"/>
  <c r="L369" i="13"/>
  <c r="L366" i="13"/>
  <c r="L364" i="13"/>
  <c r="L362" i="13"/>
  <c r="L341" i="13"/>
  <c r="L397" i="13"/>
  <c r="L555" i="13"/>
  <c r="L410" i="13"/>
  <c r="L472" i="13"/>
  <c r="L409" i="13"/>
  <c r="L407" i="13"/>
  <c r="L404" i="13"/>
  <c r="L401" i="13"/>
  <c r="L399" i="13"/>
  <c r="L396" i="13"/>
  <c r="L394" i="13"/>
  <c r="L392" i="13"/>
  <c r="L390" i="13"/>
  <c r="L388" i="13"/>
  <c r="L386" i="13"/>
  <c r="L384" i="13"/>
  <c r="L382" i="13"/>
  <c r="L380" i="13"/>
  <c r="L378" i="13"/>
  <c r="L376" i="13"/>
  <c r="L374" i="13"/>
  <c r="L372" i="13"/>
  <c r="L370" i="13"/>
  <c r="L368" i="13"/>
  <c r="L365" i="13"/>
  <c r="L363" i="13"/>
  <c r="L361" i="13"/>
  <c r="L471" i="13"/>
  <c r="L367" i="13"/>
  <c r="L340" i="13"/>
  <c r="L331" i="13"/>
  <c r="L481" i="13"/>
  <c r="L479" i="13"/>
  <c r="L477" i="13"/>
  <c r="L475" i="13"/>
  <c r="L473" i="13"/>
  <c r="L406" i="13"/>
  <c r="L335" i="13"/>
  <c r="L469" i="13"/>
  <c r="L467" i="13"/>
  <c r="L465" i="13"/>
  <c r="L463" i="13"/>
  <c r="L461" i="13"/>
  <c r="L459" i="13"/>
  <c r="L457" i="13"/>
  <c r="L455" i="13"/>
  <c r="L453" i="13"/>
  <c r="L451" i="13"/>
  <c r="L449" i="13"/>
  <c r="L447" i="13"/>
  <c r="L445" i="13"/>
  <c r="L443" i="13"/>
  <c r="L441" i="13"/>
  <c r="L439" i="13"/>
  <c r="L437" i="13"/>
  <c r="L435" i="13"/>
  <c r="L433" i="13"/>
  <c r="L431" i="13"/>
  <c r="L429" i="13"/>
  <c r="L427" i="13"/>
  <c r="L425" i="13"/>
  <c r="L423" i="13"/>
  <c r="L421" i="13"/>
  <c r="L419" i="13"/>
  <c r="L417" i="13"/>
  <c r="L415" i="13"/>
  <c r="L413" i="13"/>
  <c r="L411" i="13"/>
  <c r="G488" i="13"/>
  <c r="O488" i="13" s="1"/>
  <c r="G330" i="13"/>
  <c r="H330" i="13"/>
  <c r="J350" i="13"/>
  <c r="G336" i="13"/>
  <c r="H336" i="13"/>
  <c r="O336" i="13" l="1"/>
  <c r="O330" i="13"/>
  <c r="E526" i="13" l="1"/>
  <c r="G538" i="13"/>
  <c r="G539" i="13"/>
  <c r="G540" i="13"/>
  <c r="G541" i="13"/>
  <c r="G542" i="13"/>
  <c r="G543" i="13"/>
  <c r="G544" i="13"/>
  <c r="G545" i="13"/>
  <c r="G546" i="13"/>
  <c r="G547" i="13"/>
  <c r="G548" i="13"/>
  <c r="G549" i="13"/>
  <c r="G550" i="13"/>
  <c r="G551" i="13"/>
  <c r="G552" i="13"/>
  <c r="G553" i="13"/>
  <c r="G554" i="13"/>
  <c r="G557" i="13"/>
  <c r="G558" i="13"/>
  <c r="G559" i="13"/>
  <c r="G537" i="13"/>
  <c r="F526" i="13"/>
  <c r="I526" i="13"/>
  <c r="J526" i="13"/>
  <c r="H538" i="13"/>
  <c r="H539" i="13"/>
  <c r="H540" i="13"/>
  <c r="H541" i="13"/>
  <c r="H542" i="13"/>
  <c r="H543" i="13"/>
  <c r="H544" i="13"/>
  <c r="H545" i="13"/>
  <c r="H546" i="13"/>
  <c r="H547" i="13"/>
  <c r="H548" i="13"/>
  <c r="H549" i="13"/>
  <c r="H550" i="13"/>
  <c r="H551" i="13"/>
  <c r="H552" i="13"/>
  <c r="H553" i="13"/>
  <c r="H554" i="13"/>
  <c r="H557" i="13"/>
  <c r="H558" i="13"/>
  <c r="H559" i="13"/>
  <c r="H537" i="13"/>
  <c r="D521" i="13"/>
  <c r="E521" i="13"/>
  <c r="G524" i="13"/>
  <c r="O524" i="13" s="1"/>
  <c r="E525" i="13"/>
  <c r="D525" i="13" s="1"/>
  <c r="H525" i="13"/>
  <c r="F190" i="13"/>
  <c r="I190" i="13"/>
  <c r="J190" i="13"/>
  <c r="H194" i="13"/>
  <c r="H193" i="13"/>
  <c r="H322" i="13"/>
  <c r="E322" i="13"/>
  <c r="G322" i="13" s="1"/>
  <c r="O193" i="13" l="1"/>
  <c r="L193" i="13"/>
  <c r="O194" i="13"/>
  <c r="L194" i="13"/>
  <c r="L553" i="13"/>
  <c r="L549" i="13"/>
  <c r="L545" i="13"/>
  <c r="L541" i="13"/>
  <c r="O558" i="13"/>
  <c r="O552" i="13"/>
  <c r="O548" i="13"/>
  <c r="O544" i="13"/>
  <c r="O540" i="13"/>
  <c r="O557" i="13"/>
  <c r="O551" i="13"/>
  <c r="O547" i="13"/>
  <c r="O543" i="13"/>
  <c r="O539" i="13"/>
  <c r="O322" i="13"/>
  <c r="L552" i="13"/>
  <c r="L548" i="13"/>
  <c r="L544" i="13"/>
  <c r="L540" i="13"/>
  <c r="O537" i="13"/>
  <c r="O554" i="13"/>
  <c r="O550" i="13"/>
  <c r="O546" i="13"/>
  <c r="O542" i="13"/>
  <c r="O538" i="13"/>
  <c r="O559" i="13"/>
  <c r="O553" i="13"/>
  <c r="O549" i="13"/>
  <c r="O545" i="13"/>
  <c r="O541" i="13"/>
  <c r="L322" i="13"/>
  <c r="L557" i="13"/>
  <c r="L551" i="13"/>
  <c r="L547" i="13"/>
  <c r="L543" i="13"/>
  <c r="L539" i="13"/>
  <c r="L554" i="13"/>
  <c r="L550" i="13"/>
  <c r="L546" i="13"/>
  <c r="L542" i="13"/>
  <c r="L538" i="13"/>
  <c r="D520" i="13"/>
  <c r="L537" i="13"/>
  <c r="G525" i="13"/>
  <c r="O525" i="13" l="1"/>
  <c r="H323" i="13" l="1"/>
  <c r="E323" i="13"/>
  <c r="G323" i="13" s="1"/>
  <c r="O323" i="13" l="1"/>
  <c r="H306" i="13"/>
  <c r="H305" i="13"/>
  <c r="G306" i="13"/>
  <c r="G305" i="13"/>
  <c r="F304" i="13"/>
  <c r="I304" i="13"/>
  <c r="J304" i="13"/>
  <c r="E304" i="13"/>
  <c r="E294" i="13"/>
  <c r="O305" i="13" l="1"/>
  <c r="O306" i="13"/>
  <c r="L305" i="13"/>
  <c r="L306" i="13"/>
  <c r="G304" i="13"/>
  <c r="H304" i="13"/>
  <c r="H303" i="13"/>
  <c r="G309" i="13"/>
  <c r="O309" i="13" s="1"/>
  <c r="G310" i="13"/>
  <c r="G311" i="13"/>
  <c r="O311" i="13" s="1"/>
  <c r="G312" i="13"/>
  <c r="G313" i="13"/>
  <c r="O313" i="13" s="1"/>
  <c r="G314" i="13"/>
  <c r="G308" i="13"/>
  <c r="J309" i="13"/>
  <c r="H309" i="13" s="1"/>
  <c r="J310" i="13"/>
  <c r="J311" i="13"/>
  <c r="H311" i="13" s="1"/>
  <c r="J312" i="13"/>
  <c r="H312" i="13" s="1"/>
  <c r="J313" i="13"/>
  <c r="H313" i="13" s="1"/>
  <c r="J314" i="13"/>
  <c r="H314" i="13" s="1"/>
  <c r="J308" i="13"/>
  <c r="F307" i="13"/>
  <c r="I307" i="13"/>
  <c r="D307" i="13"/>
  <c r="O314" i="13" l="1"/>
  <c r="O304" i="13"/>
  <c r="O312" i="13"/>
  <c r="L304" i="13"/>
  <c r="H308" i="13"/>
  <c r="O308" i="13" s="1"/>
  <c r="J307" i="13"/>
  <c r="G307" i="13"/>
  <c r="H310" i="13"/>
  <c r="O310" i="13" s="1"/>
  <c r="F317" i="13"/>
  <c r="I317" i="13"/>
  <c r="J317" i="13"/>
  <c r="E317" i="13"/>
  <c r="H318" i="13"/>
  <c r="H317" i="13" s="1"/>
  <c r="G318" i="13"/>
  <c r="G317" i="13" l="1"/>
  <c r="O317" i="13" s="1"/>
  <c r="O318" i="13"/>
  <c r="H307" i="13"/>
  <c r="O307" i="13" s="1"/>
  <c r="J174" i="13"/>
  <c r="H174" i="13" s="1"/>
  <c r="L174" i="13" s="1"/>
  <c r="J175" i="13"/>
  <c r="H175" i="13" s="1"/>
  <c r="J173" i="13"/>
  <c r="G174" i="13"/>
  <c r="G175" i="13"/>
  <c r="G173" i="13"/>
  <c r="G241" i="13"/>
  <c r="G240" i="13"/>
  <c r="H241" i="13"/>
  <c r="H240" i="13"/>
  <c r="G263" i="13"/>
  <c r="G264" i="13"/>
  <c r="G265" i="13"/>
  <c r="G266" i="13"/>
  <c r="G267" i="13"/>
  <c r="G268" i="13"/>
  <c r="G269" i="13"/>
  <c r="G270" i="13"/>
  <c r="G271" i="13"/>
  <c r="G272" i="13"/>
  <c r="G273" i="13"/>
  <c r="G274" i="13"/>
  <c r="G275" i="13"/>
  <c r="G276" i="13"/>
  <c r="G277" i="13"/>
  <c r="H263" i="13"/>
  <c r="H264" i="13"/>
  <c r="H265" i="13"/>
  <c r="H266" i="13"/>
  <c r="L266" i="13" s="1"/>
  <c r="H267" i="13"/>
  <c r="H268" i="13"/>
  <c r="H269" i="13"/>
  <c r="H270" i="13"/>
  <c r="L270" i="13" s="1"/>
  <c r="H271" i="13"/>
  <c r="H272" i="13"/>
  <c r="H273" i="13"/>
  <c r="H274" i="13"/>
  <c r="L274" i="13" s="1"/>
  <c r="H275" i="13"/>
  <c r="H276" i="13"/>
  <c r="H277" i="13"/>
  <c r="G236" i="13"/>
  <c r="J236" i="13"/>
  <c r="H236" i="13" s="1"/>
  <c r="L241" i="13" l="1"/>
  <c r="L275" i="13"/>
  <c r="L271" i="13"/>
  <c r="L267" i="13"/>
  <c r="L263" i="13"/>
  <c r="L277" i="13"/>
  <c r="L269" i="13"/>
  <c r="L276" i="13"/>
  <c r="L272" i="13"/>
  <c r="L268" i="13"/>
  <c r="L264" i="13"/>
  <c r="L273" i="13"/>
  <c r="L265" i="13"/>
  <c r="L236" i="13"/>
  <c r="L240" i="13"/>
  <c r="L175" i="13"/>
  <c r="O276" i="13"/>
  <c r="O272" i="13"/>
  <c r="O268" i="13"/>
  <c r="O264" i="13"/>
  <c r="O274" i="13"/>
  <c r="O270" i="13"/>
  <c r="O266" i="13"/>
  <c r="O277" i="13"/>
  <c r="O273" i="13"/>
  <c r="O269" i="13"/>
  <c r="O265" i="13"/>
  <c r="O236" i="13"/>
  <c r="O240" i="13"/>
  <c r="O174" i="13"/>
  <c r="O275" i="13"/>
  <c r="O271" i="13"/>
  <c r="O267" i="13"/>
  <c r="O263" i="13"/>
  <c r="O241" i="13"/>
  <c r="O175" i="13"/>
  <c r="H173" i="13"/>
  <c r="G258" i="13"/>
  <c r="J258" i="13"/>
  <c r="H258" i="13" s="1"/>
  <c r="F257" i="13"/>
  <c r="I257" i="13"/>
  <c r="E257" i="13"/>
  <c r="E285" i="13"/>
  <c r="O173" i="13" l="1"/>
  <c r="L173" i="13"/>
  <c r="H257" i="13"/>
  <c r="L258" i="13"/>
  <c r="G257" i="13"/>
  <c r="O258" i="13"/>
  <c r="M173" i="13"/>
  <c r="J257" i="13"/>
  <c r="G285" i="13"/>
  <c r="J285" i="13"/>
  <c r="H285" i="13" s="1"/>
  <c r="O257" i="13" l="1"/>
  <c r="L285" i="13"/>
  <c r="L257" i="13"/>
  <c r="O285" i="13"/>
  <c r="J260" i="13"/>
  <c r="J259" i="13" s="1"/>
  <c r="E282" i="13" l="1"/>
  <c r="F225" i="13"/>
  <c r="J225" i="13"/>
  <c r="H228" i="13"/>
  <c r="L228" i="13" s="1"/>
  <c r="G227" i="13"/>
  <c r="I227" i="13"/>
  <c r="H227" i="13" s="1"/>
  <c r="L227" i="13" s="1"/>
  <c r="E228" i="13"/>
  <c r="G228" i="13" s="1"/>
  <c r="D225" i="13"/>
  <c r="D195" i="13" s="1"/>
  <c r="E226" i="13"/>
  <c r="I226" i="13" s="1"/>
  <c r="O228" i="13" l="1"/>
  <c r="O227" i="13"/>
  <c r="I225" i="13"/>
  <c r="E225" i="13"/>
  <c r="G226" i="13"/>
  <c r="H226" i="13"/>
  <c r="H237" i="13"/>
  <c r="H238" i="13"/>
  <c r="L238" i="13" s="1"/>
  <c r="H235" i="13"/>
  <c r="G237" i="13"/>
  <c r="G238" i="13"/>
  <c r="G235" i="13"/>
  <c r="O235" i="13" s="1"/>
  <c r="F282" i="13"/>
  <c r="I282" i="13"/>
  <c r="J282" i="13"/>
  <c r="H284" i="13"/>
  <c r="L284" i="13" s="1"/>
  <c r="G284" i="13"/>
  <c r="H283" i="13"/>
  <c r="L283" i="13" s="1"/>
  <c r="G283" i="13"/>
  <c r="E117" i="13"/>
  <c r="E115" i="13" s="1"/>
  <c r="F117" i="13"/>
  <c r="F115" i="13" s="1"/>
  <c r="I117" i="13"/>
  <c r="J117" i="13"/>
  <c r="J115" i="13" s="1"/>
  <c r="H119" i="13"/>
  <c r="L119" i="13" s="1"/>
  <c r="G119" i="13"/>
  <c r="H172" i="13"/>
  <c r="H171" i="13"/>
  <c r="G172" i="13"/>
  <c r="G171" i="13"/>
  <c r="H100" i="13"/>
  <c r="G104" i="13"/>
  <c r="G105" i="13"/>
  <c r="O105" i="13" s="1"/>
  <c r="G103" i="13"/>
  <c r="H104" i="13"/>
  <c r="L104" i="13" s="1"/>
  <c r="H105" i="13"/>
  <c r="H103" i="13"/>
  <c r="L103" i="13" s="1"/>
  <c r="F102" i="13"/>
  <c r="I102" i="13"/>
  <c r="E102" i="13"/>
  <c r="F100" i="13"/>
  <c r="F98" i="13" s="1"/>
  <c r="I98" i="13"/>
  <c r="J98" i="13"/>
  <c r="E98" i="13"/>
  <c r="H99" i="13"/>
  <c r="L99" i="13" s="1"/>
  <c r="G99" i="13"/>
  <c r="F56" i="13"/>
  <c r="I56" i="13"/>
  <c r="J56" i="13"/>
  <c r="E56" i="13"/>
  <c r="H57" i="13"/>
  <c r="G57" i="13"/>
  <c r="J59" i="13"/>
  <c r="F59" i="13"/>
  <c r="I59" i="13"/>
  <c r="E59" i="13"/>
  <c r="H62" i="13"/>
  <c r="G62" i="13"/>
  <c r="H64" i="13"/>
  <c r="H65" i="13"/>
  <c r="H63" i="13"/>
  <c r="G64" i="13"/>
  <c r="G65" i="13"/>
  <c r="G63" i="13"/>
  <c r="K66" i="13"/>
  <c r="L66" i="13"/>
  <c r="I493" i="13"/>
  <c r="J493" i="13"/>
  <c r="E493" i="13"/>
  <c r="I560" i="13"/>
  <c r="I521" i="13"/>
  <c r="I520" i="13" s="1"/>
  <c r="I505" i="13"/>
  <c r="I260" i="13"/>
  <c r="I259" i="13" s="1"/>
  <c r="I157" i="13"/>
  <c r="I147" i="13"/>
  <c r="I133" i="13"/>
  <c r="I24" i="13"/>
  <c r="I242" i="13"/>
  <c r="F505" i="13"/>
  <c r="G505" i="13"/>
  <c r="I350" i="13"/>
  <c r="I319" i="13"/>
  <c r="I294" i="13"/>
  <c r="H254" i="13"/>
  <c r="I288" i="13"/>
  <c r="I212" i="13"/>
  <c r="I142" i="13"/>
  <c r="I130" i="13"/>
  <c r="I67" i="13"/>
  <c r="I43" i="13"/>
  <c r="I346" i="13"/>
  <c r="O57" i="13" l="1"/>
  <c r="L172" i="13"/>
  <c r="O64" i="13"/>
  <c r="O62" i="13"/>
  <c r="H61" i="13"/>
  <c r="L105" i="13"/>
  <c r="L171" i="13"/>
  <c r="L237" i="13"/>
  <c r="O63" i="13"/>
  <c r="G61" i="13"/>
  <c r="H225" i="13"/>
  <c r="L226" i="13"/>
  <c r="L235" i="13"/>
  <c r="O172" i="13"/>
  <c r="O65" i="13"/>
  <c r="O237" i="13"/>
  <c r="O171" i="13"/>
  <c r="O99" i="13"/>
  <c r="O104" i="13"/>
  <c r="O283" i="13"/>
  <c r="O238" i="13"/>
  <c r="O103" i="13"/>
  <c r="O119" i="13"/>
  <c r="O284" i="13"/>
  <c r="G225" i="13"/>
  <c r="O226" i="13"/>
  <c r="I287" i="13"/>
  <c r="H98" i="13"/>
  <c r="H282" i="13"/>
  <c r="J55" i="13"/>
  <c r="G282" i="13"/>
  <c r="O282" i="13" s="1"/>
  <c r="G100" i="13"/>
  <c r="L100" i="13" s="1"/>
  <c r="L62" i="13"/>
  <c r="G102" i="13"/>
  <c r="H102" i="13"/>
  <c r="H59" i="13"/>
  <c r="G59" i="13"/>
  <c r="I492" i="13"/>
  <c r="P493" i="13" s="1"/>
  <c r="F492" i="13"/>
  <c r="E492" i="13"/>
  <c r="I169" i="13"/>
  <c r="F113" i="13"/>
  <c r="I202" i="13"/>
  <c r="L102" i="13" l="1"/>
  <c r="O59" i="13"/>
  <c r="L61" i="13"/>
  <c r="L225" i="13"/>
  <c r="L282" i="13"/>
  <c r="O225" i="13"/>
  <c r="O102" i="13"/>
  <c r="G98" i="13"/>
  <c r="O98" i="13" s="1"/>
  <c r="O100" i="13"/>
  <c r="I199" i="13"/>
  <c r="I196" i="13" s="1"/>
  <c r="G254" i="13"/>
  <c r="J505" i="13"/>
  <c r="J492" i="13" s="1"/>
  <c r="H170" i="13"/>
  <c r="G170" i="13"/>
  <c r="O170" i="13" s="1"/>
  <c r="O254" i="13" l="1"/>
  <c r="L254" i="13"/>
  <c r="L98" i="13"/>
  <c r="L170" i="13"/>
  <c r="H199" i="13"/>
  <c r="F133" i="13"/>
  <c r="H261" i="13"/>
  <c r="G261" i="13"/>
  <c r="L261" i="13" l="1"/>
  <c r="O261" i="13"/>
  <c r="H253" i="13"/>
  <c r="G253" i="13"/>
  <c r="G252" i="13"/>
  <c r="H252" i="13"/>
  <c r="L252" i="13" s="1"/>
  <c r="H168" i="13"/>
  <c r="G168" i="13"/>
  <c r="H67" i="13"/>
  <c r="G67" i="13"/>
  <c r="I75" i="13"/>
  <c r="E75" i="13"/>
  <c r="E212" i="13"/>
  <c r="D132" i="13"/>
  <c r="D118" i="13"/>
  <c r="D117" i="13" s="1"/>
  <c r="D115" i="13" s="1"/>
  <c r="H176" i="13"/>
  <c r="G176" i="13"/>
  <c r="E350" i="13"/>
  <c r="D351" i="13" s="1"/>
  <c r="E106" i="13"/>
  <c r="E95" i="13"/>
  <c r="E90" i="13" s="1"/>
  <c r="F24" i="13"/>
  <c r="J24" i="13"/>
  <c r="E24" i="13"/>
  <c r="E15" i="13"/>
  <c r="J560" i="13"/>
  <c r="F563" i="13"/>
  <c r="G563" i="13"/>
  <c r="I563" i="13"/>
  <c r="J563" i="13"/>
  <c r="E563" i="13"/>
  <c r="H565" i="13"/>
  <c r="O565" i="13" s="1"/>
  <c r="H564" i="13"/>
  <c r="O564" i="13" s="1"/>
  <c r="E520" i="13"/>
  <c r="F485" i="13"/>
  <c r="F483" i="13" s="1"/>
  <c r="I485" i="13"/>
  <c r="I483" i="13" s="1"/>
  <c r="J485" i="13"/>
  <c r="J483" i="13" s="1"/>
  <c r="H491" i="13"/>
  <c r="G491" i="13"/>
  <c r="E346" i="13"/>
  <c r="F260" i="13"/>
  <c r="F259" i="13" s="1"/>
  <c r="K260" i="13"/>
  <c r="F242" i="13"/>
  <c r="J242" i="13"/>
  <c r="E242" i="13"/>
  <c r="G92" i="13"/>
  <c r="H92" i="13"/>
  <c r="L92" i="13" s="1"/>
  <c r="H91" i="13"/>
  <c r="G91" i="13"/>
  <c r="G97" i="13"/>
  <c r="H97" i="13"/>
  <c r="L97" i="13" s="1"/>
  <c r="O176" i="13" l="1"/>
  <c r="L176" i="13"/>
  <c r="L91" i="13"/>
  <c r="L168" i="13"/>
  <c r="L253" i="13"/>
  <c r="O252" i="13"/>
  <c r="O97" i="13"/>
  <c r="O92" i="13"/>
  <c r="O91" i="13"/>
  <c r="O491" i="13"/>
  <c r="O168" i="13"/>
  <c r="O253" i="13"/>
  <c r="P69" i="13"/>
  <c r="O67" i="13"/>
  <c r="H563" i="13"/>
  <c r="H560" i="13"/>
  <c r="O560" i="13" s="1"/>
  <c r="O563" i="13" l="1"/>
  <c r="H83" i="13"/>
  <c r="G83" i="13"/>
  <c r="H82" i="13"/>
  <c r="L82" i="13" s="1"/>
  <c r="G82" i="13"/>
  <c r="F74" i="13"/>
  <c r="I74" i="13"/>
  <c r="J74" i="13"/>
  <c r="E74" i="13"/>
  <c r="H79" i="13"/>
  <c r="L79" i="13" s="1"/>
  <c r="G79" i="13"/>
  <c r="G76" i="13"/>
  <c r="H76" i="13"/>
  <c r="I345" i="13"/>
  <c r="I329" i="13" s="1"/>
  <c r="E345" i="13"/>
  <c r="E329" i="13" s="1"/>
  <c r="G94" i="13"/>
  <c r="H94" i="13"/>
  <c r="G93" i="13"/>
  <c r="H93" i="13"/>
  <c r="L94" i="13" l="1"/>
  <c r="L76" i="13"/>
  <c r="L83" i="13"/>
  <c r="L93" i="13"/>
  <c r="O94" i="13"/>
  <c r="O76" i="13"/>
  <c r="O79" i="13"/>
  <c r="O82" i="13"/>
  <c r="O93" i="13"/>
  <c r="O83" i="13"/>
  <c r="H345" i="13"/>
  <c r="G345" i="13"/>
  <c r="G58" i="13"/>
  <c r="H58" i="13"/>
  <c r="H56" i="13" s="1"/>
  <c r="F55" i="13"/>
  <c r="I55" i="13"/>
  <c r="E55" i="13"/>
  <c r="F15" i="13"/>
  <c r="O58" i="13" l="1"/>
  <c r="O345" i="13"/>
  <c r="G56" i="13"/>
  <c r="O56" i="13" s="1"/>
  <c r="H55" i="13"/>
  <c r="E198" i="13"/>
  <c r="F212" i="13"/>
  <c r="J212" i="13"/>
  <c r="H214" i="13"/>
  <c r="H215" i="13"/>
  <c r="H216" i="13"/>
  <c r="D216" i="13"/>
  <c r="G214" i="13"/>
  <c r="O214" i="13" s="1"/>
  <c r="G215" i="13"/>
  <c r="G216" i="13"/>
  <c r="G213" i="13"/>
  <c r="H213" i="13"/>
  <c r="L213" i="13" s="1"/>
  <c r="G203" i="13"/>
  <c r="L215" i="13" l="1"/>
  <c r="O215" i="13"/>
  <c r="L214" i="13"/>
  <c r="L216" i="13"/>
  <c r="O213" i="13"/>
  <c r="O216" i="13"/>
  <c r="G55" i="13"/>
  <c r="O55" i="13" s="1"/>
  <c r="H212" i="13"/>
  <c r="L212" i="13" s="1"/>
  <c r="G212" i="13"/>
  <c r="O212" i="13" l="1"/>
  <c r="G198" i="13"/>
  <c r="H131" i="13"/>
  <c r="G334" i="13"/>
  <c r="H334" i="13"/>
  <c r="H333" i="13" s="1"/>
  <c r="H487" i="13"/>
  <c r="H486" i="13"/>
  <c r="G486" i="13"/>
  <c r="O487" i="13" l="1"/>
  <c r="G485" i="13"/>
  <c r="O486" i="13"/>
  <c r="G333" i="13"/>
  <c r="O333" i="13" s="1"/>
  <c r="O334" i="13"/>
  <c r="H485" i="13"/>
  <c r="H483" i="13" s="1"/>
  <c r="P483" i="13" s="1"/>
  <c r="G483" i="13" l="1"/>
  <c r="O483" i="13" s="1"/>
  <c r="O485" i="13"/>
  <c r="I116" i="13"/>
  <c r="I115" i="13" s="1"/>
  <c r="H278" i="13"/>
  <c r="L278" i="13" s="1"/>
  <c r="H279" i="13"/>
  <c r="G278" i="13"/>
  <c r="F177" i="13"/>
  <c r="I177" i="13"/>
  <c r="I160" i="13" s="1"/>
  <c r="J177" i="13"/>
  <c r="J160" i="13" s="1"/>
  <c r="E177" i="13"/>
  <c r="H183" i="13"/>
  <c r="G183" i="13"/>
  <c r="H180" i="13"/>
  <c r="H179" i="13"/>
  <c r="G179" i="13"/>
  <c r="G180" i="13"/>
  <c r="H178" i="13"/>
  <c r="G178" i="13"/>
  <c r="O178" i="13" l="1"/>
  <c r="L179" i="13"/>
  <c r="L180" i="13"/>
  <c r="L178" i="13"/>
  <c r="L183" i="13"/>
  <c r="O180" i="13"/>
  <c r="O183" i="13"/>
  <c r="O179" i="13"/>
  <c r="O278" i="13"/>
  <c r="H177" i="13"/>
  <c r="G177" i="13"/>
  <c r="O177" i="13" s="1"/>
  <c r="H186" i="13"/>
  <c r="L186" i="13" s="1"/>
  <c r="G186" i="13"/>
  <c r="L177" i="13" l="1"/>
  <c r="O186" i="13"/>
  <c r="E184" i="13" l="1"/>
  <c r="F184" i="13"/>
  <c r="I184" i="13"/>
  <c r="J184" i="13"/>
  <c r="D185" i="13"/>
  <c r="D184" i="13" s="1"/>
  <c r="D181" i="13" s="1"/>
  <c r="D114" i="13" s="1"/>
  <c r="D54" i="13" s="1"/>
  <c r="H192" i="13"/>
  <c r="H191" i="13"/>
  <c r="G192" i="13"/>
  <c r="G191" i="13"/>
  <c r="F187" i="13"/>
  <c r="I187" i="13"/>
  <c r="J187" i="13"/>
  <c r="E187" i="13"/>
  <c r="H188" i="13"/>
  <c r="G188" i="13"/>
  <c r="O188" i="13" s="1"/>
  <c r="H189" i="13"/>
  <c r="G189" i="13"/>
  <c r="O189" i="13" s="1"/>
  <c r="L191" i="13" l="1"/>
  <c r="L192" i="13"/>
  <c r="L188" i="13"/>
  <c r="L189" i="13"/>
  <c r="E181" i="13"/>
  <c r="O191" i="13"/>
  <c r="O192" i="13"/>
  <c r="G190" i="13"/>
  <c r="J181" i="13"/>
  <c r="H190" i="13"/>
  <c r="I181" i="13"/>
  <c r="F181" i="13"/>
  <c r="G187" i="13"/>
  <c r="H187" i="13"/>
  <c r="L187" i="13" l="1"/>
  <c r="L190" i="13"/>
  <c r="O190" i="13"/>
  <c r="O187" i="13"/>
  <c r="G279" i="13" l="1"/>
  <c r="O279" i="13" l="1"/>
  <c r="L279" i="13"/>
  <c r="G116" i="13"/>
  <c r="H116" i="13"/>
  <c r="L116" i="13" s="1"/>
  <c r="E167" i="13"/>
  <c r="O116" i="13" l="1"/>
  <c r="G167" i="13"/>
  <c r="H167" i="13"/>
  <c r="G197" i="13"/>
  <c r="H244" i="13"/>
  <c r="G244" i="13"/>
  <c r="H286" i="13"/>
  <c r="L286" i="13" s="1"/>
  <c r="L244" i="13" l="1"/>
  <c r="L167" i="13"/>
  <c r="O286" i="13"/>
  <c r="O244" i="13"/>
  <c r="O167" i="13"/>
  <c r="H205" i="13"/>
  <c r="G205" i="13"/>
  <c r="H113" i="13"/>
  <c r="G113" i="13"/>
  <c r="E208" i="13"/>
  <c r="O113" i="13" l="1"/>
  <c r="L113" i="13"/>
  <c r="L205" i="13"/>
  <c r="O205" i="13"/>
  <c r="F319" i="13" l="1"/>
  <c r="J319" i="13"/>
  <c r="E319" i="13"/>
  <c r="G321" i="13"/>
  <c r="O321" i="13" s="1"/>
  <c r="G320" i="13"/>
  <c r="H321" i="13"/>
  <c r="H320" i="13"/>
  <c r="E169" i="13"/>
  <c r="E160" i="13" s="1"/>
  <c r="H169" i="13"/>
  <c r="G349" i="13"/>
  <c r="O349" i="13" s="1"/>
  <c r="G106" i="13"/>
  <c r="G107" i="13"/>
  <c r="H107" i="13"/>
  <c r="H106" i="13"/>
  <c r="G208" i="13"/>
  <c r="G209" i="13"/>
  <c r="F95" i="13"/>
  <c r="F90" i="13" s="1"/>
  <c r="I95" i="13"/>
  <c r="I90" i="13" s="1"/>
  <c r="J95" i="13"/>
  <c r="J90" i="13" s="1"/>
  <c r="G96" i="13"/>
  <c r="H96" i="13"/>
  <c r="G243" i="13"/>
  <c r="H243" i="13"/>
  <c r="L243" i="13" s="1"/>
  <c r="G245" i="13"/>
  <c r="H245" i="13"/>
  <c r="G246" i="13"/>
  <c r="H246" i="13"/>
  <c r="L246" i="13" s="1"/>
  <c r="G247" i="13"/>
  <c r="H247" i="13"/>
  <c r="G248" i="13"/>
  <c r="H248" i="13"/>
  <c r="L248" i="13" s="1"/>
  <c r="G249" i="13"/>
  <c r="H249" i="13"/>
  <c r="G250" i="13"/>
  <c r="H250" i="13"/>
  <c r="L250" i="13" s="1"/>
  <c r="G251" i="13"/>
  <c r="H251" i="13"/>
  <c r="G255" i="13"/>
  <c r="H255" i="13"/>
  <c r="L255" i="13" s="1"/>
  <c r="G202" i="13"/>
  <c r="G239" i="13"/>
  <c r="F232" i="13"/>
  <c r="F229" i="13" s="1"/>
  <c r="I232" i="13"/>
  <c r="I229" i="13" s="1"/>
  <c r="J232" i="13"/>
  <c r="J229" i="13" s="1"/>
  <c r="E234" i="13"/>
  <c r="E232" i="13" s="1"/>
  <c r="E229" i="13" s="1"/>
  <c r="G233" i="13"/>
  <c r="H233" i="13"/>
  <c r="L233" i="13" s="1"/>
  <c r="H234" i="13"/>
  <c r="H231" i="13"/>
  <c r="L231" i="13" s="1"/>
  <c r="G231" i="13"/>
  <c r="G230" i="13"/>
  <c r="H230" i="13"/>
  <c r="G71" i="13"/>
  <c r="O71" i="13" s="1"/>
  <c r="H71" i="13"/>
  <c r="G72" i="13"/>
  <c r="H72" i="13"/>
  <c r="G73" i="13"/>
  <c r="O73" i="13" s="1"/>
  <c r="H73" i="13"/>
  <c r="G75" i="13"/>
  <c r="H75" i="13"/>
  <c r="L75" i="13" s="1"/>
  <c r="G77" i="13"/>
  <c r="O77" i="13" s="1"/>
  <c r="H77" i="13"/>
  <c r="G78" i="13"/>
  <c r="H78" i="13"/>
  <c r="G80" i="13"/>
  <c r="O80" i="13" s="1"/>
  <c r="H80" i="13"/>
  <c r="G81" i="13"/>
  <c r="H81" i="13"/>
  <c r="G84" i="13"/>
  <c r="O84" i="13" s="1"/>
  <c r="H84" i="13"/>
  <c r="G85" i="13"/>
  <c r="H85" i="13"/>
  <c r="G86" i="13"/>
  <c r="O86" i="13" s="1"/>
  <c r="H86" i="13"/>
  <c r="G89" i="13"/>
  <c r="H89" i="13"/>
  <c r="H70" i="13"/>
  <c r="G70" i="13"/>
  <c r="G201" i="13"/>
  <c r="F142" i="13"/>
  <c r="J133" i="13"/>
  <c r="E133" i="13"/>
  <c r="H135" i="13"/>
  <c r="H136" i="13"/>
  <c r="L136" i="13" s="1"/>
  <c r="H137" i="13"/>
  <c r="H138" i="13"/>
  <c r="H140" i="13"/>
  <c r="H141" i="13"/>
  <c r="L141" i="13" s="1"/>
  <c r="H134" i="13"/>
  <c r="G135" i="13"/>
  <c r="G136" i="13"/>
  <c r="G137" i="13"/>
  <c r="O137" i="13" s="1"/>
  <c r="G138" i="13"/>
  <c r="G140" i="13"/>
  <c r="G141" i="13"/>
  <c r="G134" i="13"/>
  <c r="O134" i="13" s="1"/>
  <c r="J142" i="13"/>
  <c r="E142" i="13"/>
  <c r="G143" i="13"/>
  <c r="G144" i="13"/>
  <c r="G145" i="13"/>
  <c r="G146" i="13"/>
  <c r="H143" i="13"/>
  <c r="L143" i="13" s="1"/>
  <c r="H144" i="13"/>
  <c r="L144" i="13" s="1"/>
  <c r="H145" i="13"/>
  <c r="L145" i="13" s="1"/>
  <c r="H146" i="13"/>
  <c r="L146" i="13" s="1"/>
  <c r="H185" i="13"/>
  <c r="G185" i="13"/>
  <c r="H118" i="13"/>
  <c r="G118" i="13"/>
  <c r="H280" i="13"/>
  <c r="G280" i="13"/>
  <c r="H182" i="13"/>
  <c r="G182" i="13"/>
  <c r="H348" i="13"/>
  <c r="H347" i="13"/>
  <c r="F346" i="13"/>
  <c r="F329" i="13" s="1"/>
  <c r="J346" i="13"/>
  <c r="J329" i="13" s="1"/>
  <c r="G348" i="13"/>
  <c r="O89" i="13" l="1"/>
  <c r="O78" i="13"/>
  <c r="O75" i="13"/>
  <c r="O230" i="13"/>
  <c r="O140" i="13"/>
  <c r="O135" i="13"/>
  <c r="L138" i="13"/>
  <c r="L77" i="13"/>
  <c r="O85" i="13"/>
  <c r="O81" i="13"/>
  <c r="O72" i="13"/>
  <c r="L251" i="13"/>
  <c r="L249" i="13"/>
  <c r="L247" i="13"/>
  <c r="L245" i="13"/>
  <c r="O320" i="13"/>
  <c r="H260" i="13"/>
  <c r="L280" i="13"/>
  <c r="K107" i="13"/>
  <c r="L107" i="13"/>
  <c r="L182" i="13"/>
  <c r="H117" i="13"/>
  <c r="L118" i="13"/>
  <c r="H95" i="13"/>
  <c r="L96" i="13"/>
  <c r="L140" i="13"/>
  <c r="L135" i="13"/>
  <c r="L89" i="13"/>
  <c r="L85" i="13"/>
  <c r="L81" i="13"/>
  <c r="L230" i="13"/>
  <c r="L106" i="13"/>
  <c r="H184" i="13"/>
  <c r="L185" i="13"/>
  <c r="L134" i="13"/>
  <c r="L137" i="13"/>
  <c r="L86" i="13"/>
  <c r="L84" i="13"/>
  <c r="L80" i="13"/>
  <c r="O182" i="13"/>
  <c r="O143" i="13"/>
  <c r="O106" i="13"/>
  <c r="O348" i="13"/>
  <c r="O145" i="13"/>
  <c r="G260" i="13"/>
  <c r="O280" i="13"/>
  <c r="G184" i="13"/>
  <c r="O184" i="13" s="1"/>
  <c r="O185" i="13"/>
  <c r="O144" i="13"/>
  <c r="O141" i="13"/>
  <c r="O136" i="13"/>
  <c r="O233" i="13"/>
  <c r="O251" i="13"/>
  <c r="O249" i="13"/>
  <c r="O247" i="13"/>
  <c r="O245" i="13"/>
  <c r="G95" i="13"/>
  <c r="O96" i="13"/>
  <c r="L321" i="13"/>
  <c r="G117" i="13"/>
  <c r="O118" i="13"/>
  <c r="O146" i="13"/>
  <c r="O138" i="13"/>
  <c r="O70" i="13"/>
  <c r="O231" i="13"/>
  <c r="O255" i="13"/>
  <c r="O250" i="13"/>
  <c r="O248" i="13"/>
  <c r="O246" i="13"/>
  <c r="O243" i="13"/>
  <c r="O107" i="13"/>
  <c r="L320" i="13"/>
  <c r="L348" i="13"/>
  <c r="H259" i="13"/>
  <c r="L349" i="13"/>
  <c r="H133" i="13"/>
  <c r="L133" i="13" s="1"/>
  <c r="G133" i="13"/>
  <c r="H181" i="13"/>
  <c r="G169" i="13"/>
  <c r="L169" i="13" s="1"/>
  <c r="E132" i="13"/>
  <c r="G74" i="13"/>
  <c r="H74" i="13"/>
  <c r="H319" i="13"/>
  <c r="G319" i="13"/>
  <c r="O319" i="13" s="1"/>
  <c r="H232" i="13"/>
  <c r="G234" i="13"/>
  <c r="O234" i="13" s="1"/>
  <c r="F132" i="13"/>
  <c r="J132" i="13"/>
  <c r="I132" i="13"/>
  <c r="H346" i="13"/>
  <c r="H329" i="13" s="1"/>
  <c r="H115" i="13" l="1"/>
  <c r="L117" i="13"/>
  <c r="L184" i="13"/>
  <c r="L234" i="13"/>
  <c r="H90" i="13"/>
  <c r="L95" i="13"/>
  <c r="L260" i="13"/>
  <c r="G181" i="13"/>
  <c r="L181" i="13" s="1"/>
  <c r="O169" i="13"/>
  <c r="O74" i="13"/>
  <c r="O133" i="13"/>
  <c r="G90" i="13"/>
  <c r="O90" i="13" s="1"/>
  <c r="O95" i="13"/>
  <c r="G115" i="13"/>
  <c r="O115" i="13" s="1"/>
  <c r="O117" i="13"/>
  <c r="G259" i="13"/>
  <c r="O259" i="13" s="1"/>
  <c r="O260" i="13"/>
  <c r="G232" i="13"/>
  <c r="L232" i="13" s="1"/>
  <c r="M74" i="13"/>
  <c r="L74" i="13"/>
  <c r="L259" i="13" l="1"/>
  <c r="L115" i="13"/>
  <c r="G229" i="13"/>
  <c r="O232" i="13"/>
  <c r="M232" i="13"/>
  <c r="H166" i="13" l="1"/>
  <c r="F199" i="13"/>
  <c r="F196" i="13" s="1"/>
  <c r="H207" i="13"/>
  <c r="L207" i="13" s="1"/>
  <c r="H208" i="13"/>
  <c r="L208" i="13" s="1"/>
  <c r="H209" i="13"/>
  <c r="L209" i="13" s="1"/>
  <c r="E207" i="13"/>
  <c r="G207" i="13" s="1"/>
  <c r="H198" i="13"/>
  <c r="H200" i="13"/>
  <c r="H201" i="13"/>
  <c r="H202" i="13"/>
  <c r="H203" i="13"/>
  <c r="H197" i="13"/>
  <c r="G200" i="13"/>
  <c r="H163" i="13"/>
  <c r="L163" i="13" s="1"/>
  <c r="H164" i="13"/>
  <c r="L164" i="13" s="1"/>
  <c r="H162" i="13"/>
  <c r="L162" i="13" s="1"/>
  <c r="G163" i="13"/>
  <c r="G164" i="13"/>
  <c r="G162" i="13"/>
  <c r="H46" i="13"/>
  <c r="H47" i="13"/>
  <c r="H204" i="13"/>
  <c r="G204" i="13"/>
  <c r="H206" i="13"/>
  <c r="E206" i="13"/>
  <c r="G206" i="13" s="1"/>
  <c r="G347" i="13"/>
  <c r="O347" i="13" s="1"/>
  <c r="F130" i="13"/>
  <c r="H130" i="13"/>
  <c r="J130" i="13"/>
  <c r="E130" i="13"/>
  <c r="I128" i="13"/>
  <c r="I121" i="13" s="1"/>
  <c r="G131" i="13"/>
  <c r="L131" i="13" s="1"/>
  <c r="E128" i="13"/>
  <c r="E121" i="13" s="1"/>
  <c r="F121" i="13"/>
  <c r="J121" i="13"/>
  <c r="J120" i="13" s="1"/>
  <c r="H123" i="13"/>
  <c r="L123" i="13" s="1"/>
  <c r="H124" i="13"/>
  <c r="H125" i="13"/>
  <c r="H126" i="13"/>
  <c r="L126" i="13" s="1"/>
  <c r="H127" i="13"/>
  <c r="L127" i="13" s="1"/>
  <c r="H129" i="13"/>
  <c r="H122" i="13"/>
  <c r="L122" i="13" s="1"/>
  <c r="G123" i="13"/>
  <c r="G124" i="13"/>
  <c r="G125" i="13"/>
  <c r="G126" i="13"/>
  <c r="G127" i="13"/>
  <c r="G129" i="13"/>
  <c r="G122" i="13"/>
  <c r="L206" i="13" l="1"/>
  <c r="L200" i="13"/>
  <c r="L125" i="13"/>
  <c r="O197" i="13"/>
  <c r="L197" i="13"/>
  <c r="O203" i="13"/>
  <c r="L203" i="13"/>
  <c r="L204" i="13"/>
  <c r="O202" i="13"/>
  <c r="L202" i="13"/>
  <c r="L129" i="13"/>
  <c r="L124" i="13"/>
  <c r="O206" i="13"/>
  <c r="O201" i="13"/>
  <c r="L201" i="13"/>
  <c r="O162" i="13"/>
  <c r="O198" i="13"/>
  <c r="L198" i="13"/>
  <c r="O122" i="13"/>
  <c r="O204" i="13"/>
  <c r="O125" i="13"/>
  <c r="O163" i="13"/>
  <c r="O200" i="13"/>
  <c r="O209" i="13"/>
  <c r="O124" i="13"/>
  <c r="O208" i="13"/>
  <c r="O129" i="13"/>
  <c r="O127" i="13"/>
  <c r="O123" i="13"/>
  <c r="O126" i="13"/>
  <c r="G130" i="13"/>
  <c r="O130" i="13" s="1"/>
  <c r="O131" i="13"/>
  <c r="O164" i="13"/>
  <c r="O207" i="13"/>
  <c r="H128" i="13"/>
  <c r="G346" i="13"/>
  <c r="L347" i="13"/>
  <c r="H196" i="13"/>
  <c r="H45" i="13"/>
  <c r="F120" i="13"/>
  <c r="I120" i="13"/>
  <c r="E120" i="13"/>
  <c r="E199" i="13"/>
  <c r="E196" i="13" s="1"/>
  <c r="G128" i="13"/>
  <c r="L130" i="13" l="1"/>
  <c r="H121" i="13"/>
  <c r="L128" i="13"/>
  <c r="G121" i="13"/>
  <c r="O128" i="13"/>
  <c r="G329" i="13"/>
  <c r="O329" i="13" s="1"/>
  <c r="O346" i="13"/>
  <c r="G199" i="13"/>
  <c r="L199" i="13" s="1"/>
  <c r="H120" i="13" l="1"/>
  <c r="L121" i="13"/>
  <c r="G196" i="13"/>
  <c r="O199" i="13"/>
  <c r="G120" i="13"/>
  <c r="O120" i="13" s="1"/>
  <c r="O121" i="13"/>
  <c r="L120" i="13" l="1"/>
  <c r="O196" i="13"/>
  <c r="L196" i="13"/>
  <c r="H296" i="13"/>
  <c r="H297" i="13"/>
  <c r="H295" i="13"/>
  <c r="H299" i="13"/>
  <c r="H300" i="13"/>
  <c r="H301" i="13"/>
  <c r="H302" i="13"/>
  <c r="H298" i="13"/>
  <c r="G296" i="13"/>
  <c r="G297" i="13"/>
  <c r="O297" i="13" s="1"/>
  <c r="G298" i="13"/>
  <c r="G299" i="13"/>
  <c r="G300" i="13"/>
  <c r="G301" i="13"/>
  <c r="G302" i="13"/>
  <c r="G303" i="13"/>
  <c r="O303" i="13" s="1"/>
  <c r="G295" i="13"/>
  <c r="F294" i="13"/>
  <c r="J294" i="13"/>
  <c r="L297" i="13" l="1"/>
  <c r="L296" i="13"/>
  <c r="O298" i="13"/>
  <c r="L295" i="13"/>
  <c r="O295" i="13"/>
  <c r="O296" i="13"/>
  <c r="O302" i="13"/>
  <c r="O301" i="13"/>
  <c r="O300" i="13"/>
  <c r="O299" i="13"/>
  <c r="L300" i="13"/>
  <c r="L302" i="13"/>
  <c r="L301" i="13"/>
  <c r="L303" i="13"/>
  <c r="L298" i="13"/>
  <c r="L299" i="13"/>
  <c r="H294" i="13"/>
  <c r="G294" i="13"/>
  <c r="O294" i="13" s="1"/>
  <c r="L294" i="13" l="1"/>
  <c r="H221" i="13" l="1"/>
  <c r="G221" i="13"/>
  <c r="L221" i="13" l="1"/>
  <c r="O221" i="13"/>
  <c r="H256" i="13"/>
  <c r="G256" i="13"/>
  <c r="O256" i="13" s="1"/>
  <c r="H242" i="13" l="1"/>
  <c r="L256" i="13"/>
  <c r="G242" i="13"/>
  <c r="E218" i="13"/>
  <c r="L242" i="13" l="1"/>
  <c r="O242" i="13"/>
  <c r="E217" i="13"/>
  <c r="G218" i="13"/>
  <c r="O181" i="13" l="1"/>
  <c r="E195" i="13"/>
  <c r="I218" i="13"/>
  <c r="I217" i="13" l="1"/>
  <c r="I195" i="13" s="1"/>
  <c r="F217" i="13"/>
  <c r="F195" i="13" s="1"/>
  <c r="J217" i="13"/>
  <c r="J195" i="13" s="1"/>
  <c r="D217" i="13"/>
  <c r="H219" i="13"/>
  <c r="H220" i="13"/>
  <c r="H222" i="13"/>
  <c r="H223" i="13"/>
  <c r="H224" i="13"/>
  <c r="H218" i="13"/>
  <c r="L218" i="13" s="1"/>
  <c r="O218" i="13" l="1"/>
  <c r="H217" i="13"/>
  <c r="G219" i="13"/>
  <c r="L219" i="13" s="1"/>
  <c r="G220" i="13"/>
  <c r="O220" i="13" s="1"/>
  <c r="G222" i="13"/>
  <c r="O222" i="13" s="1"/>
  <c r="G223" i="13"/>
  <c r="O223" i="13" s="1"/>
  <c r="G224" i="13"/>
  <c r="O224" i="13" s="1"/>
  <c r="L223" i="13" l="1"/>
  <c r="L222" i="13"/>
  <c r="L220" i="13"/>
  <c r="H195" i="13"/>
  <c r="L224" i="13"/>
  <c r="O219" i="13"/>
  <c r="G217" i="13"/>
  <c r="L217" i="13" s="1"/>
  <c r="G195" i="13" l="1"/>
  <c r="O195" i="13" s="1"/>
  <c r="O217" i="13"/>
  <c r="H142" i="13"/>
  <c r="G142" i="13"/>
  <c r="F521" i="13"/>
  <c r="F520" i="13" s="1"/>
  <c r="J521" i="13"/>
  <c r="J520" i="13" s="1"/>
  <c r="H523" i="13"/>
  <c r="H522" i="13"/>
  <c r="G523" i="13"/>
  <c r="G522" i="13"/>
  <c r="G528" i="13"/>
  <c r="G529" i="13"/>
  <c r="G530" i="13"/>
  <c r="G531" i="13"/>
  <c r="G532" i="13"/>
  <c r="G533" i="13"/>
  <c r="G534" i="13"/>
  <c r="G535" i="13"/>
  <c r="G536" i="13"/>
  <c r="G527" i="13"/>
  <c r="E482" i="13"/>
  <c r="F482" i="13"/>
  <c r="I482" i="13"/>
  <c r="J482" i="13"/>
  <c r="G499" i="13"/>
  <c r="H495" i="13"/>
  <c r="H496" i="13"/>
  <c r="H497" i="13"/>
  <c r="H498" i="13"/>
  <c r="H499" i="13"/>
  <c r="H500" i="13"/>
  <c r="H501" i="13"/>
  <c r="H502" i="13"/>
  <c r="H503" i="13"/>
  <c r="H504" i="13"/>
  <c r="H494" i="13"/>
  <c r="G494" i="13"/>
  <c r="G495" i="13"/>
  <c r="O495" i="13" s="1"/>
  <c r="G496" i="13"/>
  <c r="O496" i="13" s="1"/>
  <c r="G497" i="13"/>
  <c r="O497" i="13" s="1"/>
  <c r="G498" i="13"/>
  <c r="O498" i="13" s="1"/>
  <c r="G500" i="13"/>
  <c r="G501" i="13"/>
  <c r="G502" i="13"/>
  <c r="G503" i="13"/>
  <c r="G504" i="13"/>
  <c r="F350" i="13"/>
  <c r="F328" i="13" s="1"/>
  <c r="I328" i="13"/>
  <c r="J328" i="13"/>
  <c r="E328" i="13"/>
  <c r="G352" i="13"/>
  <c r="G353" i="13"/>
  <c r="G354" i="13"/>
  <c r="G355" i="13"/>
  <c r="G356" i="13"/>
  <c r="G357" i="13"/>
  <c r="G358" i="13"/>
  <c r="H352" i="13"/>
  <c r="H353" i="13"/>
  <c r="H354" i="13"/>
  <c r="H355" i="13"/>
  <c r="H356" i="13"/>
  <c r="H357" i="13"/>
  <c r="H358" i="13"/>
  <c r="H360" i="13"/>
  <c r="H351" i="13"/>
  <c r="G351" i="13"/>
  <c r="H293" i="13"/>
  <c r="L293" i="13" s="1"/>
  <c r="H292" i="13"/>
  <c r="J288" i="13"/>
  <c r="J287" i="13" s="1"/>
  <c r="F288" i="13"/>
  <c r="F287" i="13" s="1"/>
  <c r="G293" i="13"/>
  <c r="G292" i="13"/>
  <c r="E288" i="13"/>
  <c r="E287" i="13" s="1"/>
  <c r="D288" i="13"/>
  <c r="D287" i="13" s="1"/>
  <c r="H290" i="13"/>
  <c r="L290" i="13" s="1"/>
  <c r="H291" i="13"/>
  <c r="H289" i="13"/>
  <c r="G290" i="13"/>
  <c r="G291" i="13"/>
  <c r="G289" i="13"/>
  <c r="E157" i="13"/>
  <c r="H159" i="13"/>
  <c r="H158" i="13"/>
  <c r="G159" i="13"/>
  <c r="L289" i="13" l="1"/>
  <c r="L291" i="13"/>
  <c r="L292" i="13"/>
  <c r="O358" i="13"/>
  <c r="O354" i="13"/>
  <c r="H132" i="13"/>
  <c r="L142" i="13"/>
  <c r="L159" i="13"/>
  <c r="O504" i="13"/>
  <c r="O500" i="13"/>
  <c r="L195" i="13"/>
  <c r="O293" i="13"/>
  <c r="O351" i="13"/>
  <c r="O356" i="13"/>
  <c r="O352" i="13"/>
  <c r="O503" i="13"/>
  <c r="O494" i="13"/>
  <c r="O499" i="13"/>
  <c r="O523" i="13"/>
  <c r="O501" i="13"/>
  <c r="O159" i="13"/>
  <c r="O522" i="13"/>
  <c r="O291" i="13"/>
  <c r="O290" i="13"/>
  <c r="O355" i="13"/>
  <c r="O502" i="13"/>
  <c r="O360" i="13"/>
  <c r="O289" i="13"/>
  <c r="O292" i="13"/>
  <c r="O357" i="13"/>
  <c r="O353" i="13"/>
  <c r="G132" i="13"/>
  <c r="O132" i="13" s="1"/>
  <c r="O142" i="13"/>
  <c r="L357" i="13"/>
  <c r="L358" i="13"/>
  <c r="G526" i="13"/>
  <c r="G288" i="13"/>
  <c r="G493" i="13"/>
  <c r="H493" i="13"/>
  <c r="H157" i="13"/>
  <c r="D519" i="13"/>
  <c r="D327" i="13" s="1"/>
  <c r="H521" i="13"/>
  <c r="H520" i="13" s="1"/>
  <c r="G521" i="13"/>
  <c r="E519" i="13"/>
  <c r="E327" i="13" s="1"/>
  <c r="F519" i="13"/>
  <c r="F327" i="13" s="1"/>
  <c r="H350" i="13"/>
  <c r="H328" i="13" s="1"/>
  <c r="G350" i="13"/>
  <c r="H288" i="13"/>
  <c r="H287" i="13" l="1"/>
  <c r="L288" i="13"/>
  <c r="L132" i="13"/>
  <c r="G520" i="13"/>
  <c r="O520" i="13" s="1"/>
  <c r="O521" i="13"/>
  <c r="G492" i="13"/>
  <c r="O493" i="13"/>
  <c r="O350" i="13"/>
  <c r="G287" i="13"/>
  <c r="O287" i="13" s="1"/>
  <c r="O288" i="13"/>
  <c r="L493" i="13"/>
  <c r="G328" i="13"/>
  <c r="O328" i="13" s="1"/>
  <c r="L287" i="13" l="1"/>
  <c r="G482" i="13"/>
  <c r="J157" i="13" l="1"/>
  <c r="F158" i="13"/>
  <c r="H165" i="13"/>
  <c r="G165" i="13"/>
  <c r="I114" i="13"/>
  <c r="H149" i="13"/>
  <c r="H150" i="13"/>
  <c r="H151" i="13"/>
  <c r="H152" i="13"/>
  <c r="H153" i="13"/>
  <c r="H154" i="13"/>
  <c r="H155" i="13"/>
  <c r="H156" i="13"/>
  <c r="H148" i="13"/>
  <c r="O165" i="13" l="1"/>
  <c r="H160" i="13"/>
  <c r="L165" i="13"/>
  <c r="H147" i="13"/>
  <c r="G158" i="13"/>
  <c r="F157" i="13"/>
  <c r="O158" i="13" l="1"/>
  <c r="L158" i="13"/>
  <c r="G157" i="13"/>
  <c r="O157" i="13" l="1"/>
  <c r="L157" i="13"/>
  <c r="H114" i="13"/>
  <c r="J147" i="13"/>
  <c r="J114" i="13" s="1"/>
  <c r="J54" i="13" s="1"/>
  <c r="F147" i="13"/>
  <c r="E155" i="13"/>
  <c r="G155" i="13" s="1"/>
  <c r="L155" i="13" s="1"/>
  <c r="G149" i="13"/>
  <c r="L149" i="13" s="1"/>
  <c r="G150" i="13"/>
  <c r="L150" i="13" s="1"/>
  <c r="G151" i="13"/>
  <c r="L151" i="13" s="1"/>
  <c r="G152" i="13"/>
  <c r="L152" i="13" s="1"/>
  <c r="G153" i="13"/>
  <c r="L153" i="13" s="1"/>
  <c r="G154" i="13"/>
  <c r="L154" i="13" s="1"/>
  <c r="G156" i="13"/>
  <c r="L156" i="13" s="1"/>
  <c r="G148" i="13"/>
  <c r="L148" i="13" s="1"/>
  <c r="O149" i="13" l="1"/>
  <c r="O156" i="13"/>
  <c r="O151" i="13"/>
  <c r="O154" i="13"/>
  <c r="O150" i="13"/>
  <c r="O153" i="13"/>
  <c r="O148" i="13"/>
  <c r="O152" i="13"/>
  <c r="O155" i="13"/>
  <c r="E147" i="13"/>
  <c r="G147" i="13"/>
  <c r="E315" i="13"/>
  <c r="E281" i="13" s="1"/>
  <c r="F315" i="13"/>
  <c r="F281" i="13" s="1"/>
  <c r="I315" i="13"/>
  <c r="I281" i="13" s="1"/>
  <c r="J315" i="13"/>
  <c r="J281" i="13" s="1"/>
  <c r="D315" i="13"/>
  <c r="D281" i="13" s="1"/>
  <c r="O147" i="13" l="1"/>
  <c r="L147" i="13"/>
  <c r="E114" i="13"/>
  <c r="E54" i="13" s="1"/>
  <c r="H316" i="13"/>
  <c r="H315" i="13" s="1"/>
  <c r="H281" i="13" s="1"/>
  <c r="G316" i="13"/>
  <c r="H29" i="13"/>
  <c r="G29" i="13"/>
  <c r="J15" i="13"/>
  <c r="H22" i="13"/>
  <c r="G22" i="13"/>
  <c r="L22" i="13" l="1"/>
  <c r="L29" i="13"/>
  <c r="O22" i="13"/>
  <c r="G24" i="13"/>
  <c r="O29" i="13"/>
  <c r="G315" i="13"/>
  <c r="O316" i="13"/>
  <c r="G281" i="13" l="1"/>
  <c r="O315" i="13"/>
  <c r="G18" i="13"/>
  <c r="G36" i="13"/>
  <c r="G40" i="13"/>
  <c r="G41" i="13"/>
  <c r="G42" i="13"/>
  <c r="G44" i="13"/>
  <c r="F47" i="13"/>
  <c r="G47" i="13" s="1"/>
  <c r="L47" i="13" s="1"/>
  <c r="O281" i="13" l="1"/>
  <c r="L281" i="13"/>
  <c r="O47" i="13"/>
  <c r="G48" i="13"/>
  <c r="L48" i="13" s="1"/>
  <c r="E39" i="13"/>
  <c r="E35" i="13"/>
  <c r="E31" i="13"/>
  <c r="E43" i="13"/>
  <c r="F45" i="13"/>
  <c r="I45" i="13"/>
  <c r="J45" i="13"/>
  <c r="O48" i="13" l="1"/>
  <c r="E46" i="13"/>
  <c r="F31" i="13"/>
  <c r="J31" i="13"/>
  <c r="D35" i="13"/>
  <c r="C34" i="13"/>
  <c r="F35" i="13"/>
  <c r="J35" i="13"/>
  <c r="F39" i="13"/>
  <c r="J39" i="13"/>
  <c r="D39" i="13"/>
  <c r="F43" i="13"/>
  <c r="J43" i="13"/>
  <c r="D43" i="13"/>
  <c r="H44" i="13"/>
  <c r="L44" i="13" s="1"/>
  <c r="G43" i="13"/>
  <c r="G33" i="13"/>
  <c r="G32" i="13"/>
  <c r="H43" i="13" l="1"/>
  <c r="O44" i="13"/>
  <c r="I33" i="13"/>
  <c r="H33" i="13" s="1"/>
  <c r="I32" i="13"/>
  <c r="I31" i="13" s="1"/>
  <c r="J34" i="13"/>
  <c r="J30" i="13" s="1"/>
  <c r="F34" i="13"/>
  <c r="F30" i="13" s="1"/>
  <c r="D34" i="13"/>
  <c r="G46" i="13"/>
  <c r="E45" i="13"/>
  <c r="G31" i="13"/>
  <c r="O46" i="13" l="1"/>
  <c r="L46" i="13"/>
  <c r="O43" i="13"/>
  <c r="L43" i="13"/>
  <c r="O33" i="13"/>
  <c r="L33" i="13"/>
  <c r="H32" i="13"/>
  <c r="O32" i="13" s="1"/>
  <c r="E34" i="13"/>
  <c r="E30" i="13" s="1"/>
  <c r="G45" i="13"/>
  <c r="I42" i="13"/>
  <c r="H42" i="13" s="1"/>
  <c r="G37" i="13"/>
  <c r="G38" i="13"/>
  <c r="I41" i="13"/>
  <c r="H41" i="13" s="1"/>
  <c r="D51" i="13"/>
  <c r="E51" i="13"/>
  <c r="F51" i="13"/>
  <c r="J51" i="13"/>
  <c r="D49" i="13"/>
  <c r="E49" i="13"/>
  <c r="F49" i="13"/>
  <c r="J49" i="13"/>
  <c r="C49" i="13"/>
  <c r="H53" i="13"/>
  <c r="G53" i="13"/>
  <c r="G19" i="13"/>
  <c r="I19" i="13"/>
  <c r="I15" i="13" s="1"/>
  <c r="G52" i="13"/>
  <c r="G50" i="13"/>
  <c r="I52" i="13"/>
  <c r="H52" i="13" s="1"/>
  <c r="I50" i="13"/>
  <c r="I49" i="13" s="1"/>
  <c r="O42" i="13" l="1"/>
  <c r="L42" i="13"/>
  <c r="O45" i="13"/>
  <c r="L45" i="13"/>
  <c r="O41" i="13"/>
  <c r="L41" i="13"/>
  <c r="O52" i="13"/>
  <c r="H31" i="13"/>
  <c r="O31" i="13" s="1"/>
  <c r="G49" i="13"/>
  <c r="O53" i="13"/>
  <c r="I38" i="13"/>
  <c r="H38" i="13" s="1"/>
  <c r="H51" i="13"/>
  <c r="I36" i="13"/>
  <c r="G35" i="13"/>
  <c r="I40" i="13"/>
  <c r="I39" i="13" s="1"/>
  <c r="G39" i="13"/>
  <c r="G51" i="13"/>
  <c r="I51" i="13"/>
  <c r="I37" i="13"/>
  <c r="H37" i="13" s="1"/>
  <c r="O37" i="13" l="1"/>
  <c r="L37" i="13"/>
  <c r="O38" i="13"/>
  <c r="L38" i="13"/>
  <c r="O51" i="13"/>
  <c r="I35" i="13"/>
  <c r="I34" i="13" s="1"/>
  <c r="G34" i="13"/>
  <c r="H40" i="13"/>
  <c r="L40" i="13" s="1"/>
  <c r="H39" i="13" l="1"/>
  <c r="O40" i="13"/>
  <c r="G30" i="13"/>
  <c r="I30" i="13"/>
  <c r="O39" i="13" l="1"/>
  <c r="L39" i="13"/>
  <c r="H36" i="13"/>
  <c r="O36" i="13" s="1"/>
  <c r="F23" i="13"/>
  <c r="G23" i="13"/>
  <c r="I23" i="13"/>
  <c r="I14" i="13" s="1"/>
  <c r="I13" i="13" s="1"/>
  <c r="J23" i="13"/>
  <c r="J14" i="13" s="1"/>
  <c r="J13" i="13" s="1"/>
  <c r="G21" i="13"/>
  <c r="F14" i="13" l="1"/>
  <c r="F13" i="13" s="1"/>
  <c r="G15" i="13"/>
  <c r="H35" i="13"/>
  <c r="L35" i="13" s="1"/>
  <c r="H34" i="13" l="1"/>
  <c r="O35" i="13"/>
  <c r="H30" i="13" l="1"/>
  <c r="O30" i="13" s="1"/>
  <c r="O34" i="13"/>
  <c r="E23" i="13" l="1"/>
  <c r="E14" i="13" s="1"/>
  <c r="H18" i="13"/>
  <c r="H19" i="13"/>
  <c r="L19" i="13" s="1"/>
  <c r="H20" i="13"/>
  <c r="L20" i="13" s="1"/>
  <c r="H21" i="13"/>
  <c r="H528" i="13"/>
  <c r="O528" i="13" s="1"/>
  <c r="H529" i="13"/>
  <c r="O529" i="13" s="1"/>
  <c r="H530" i="13"/>
  <c r="O530" i="13" s="1"/>
  <c r="H531" i="13"/>
  <c r="O531" i="13" s="1"/>
  <c r="H532" i="13"/>
  <c r="O532" i="13" s="1"/>
  <c r="H533" i="13"/>
  <c r="O533" i="13" s="1"/>
  <c r="H534" i="13"/>
  <c r="O534" i="13" s="1"/>
  <c r="H535" i="13"/>
  <c r="O535" i="13" s="1"/>
  <c r="H536" i="13"/>
  <c r="O536" i="13" s="1"/>
  <c r="H527" i="13"/>
  <c r="O527" i="13" s="1"/>
  <c r="J519" i="13"/>
  <c r="G519" i="13"/>
  <c r="H507" i="13"/>
  <c r="O507" i="13" s="1"/>
  <c r="H508" i="13"/>
  <c r="O508" i="13" s="1"/>
  <c r="H509" i="13"/>
  <c r="O509" i="13" s="1"/>
  <c r="H510" i="13"/>
  <c r="O510" i="13" s="1"/>
  <c r="H511" i="13"/>
  <c r="O511" i="13" s="1"/>
  <c r="H512" i="13"/>
  <c r="O512" i="13" s="1"/>
  <c r="H513" i="13"/>
  <c r="O513" i="13" s="1"/>
  <c r="H514" i="13"/>
  <c r="O514" i="13" s="1"/>
  <c r="H515" i="13"/>
  <c r="O515" i="13" s="1"/>
  <c r="H516" i="13"/>
  <c r="O516" i="13" s="1"/>
  <c r="H517" i="13"/>
  <c r="O517" i="13" s="1"/>
  <c r="H518" i="13"/>
  <c r="O518" i="13" s="1"/>
  <c r="H506" i="13"/>
  <c r="O18" i="13" l="1"/>
  <c r="L18" i="13"/>
  <c r="O21" i="13"/>
  <c r="L21" i="13"/>
  <c r="O20" i="13"/>
  <c r="O19" i="13"/>
  <c r="L506" i="13"/>
  <c r="O506" i="13"/>
  <c r="G327" i="13"/>
  <c r="E13" i="13"/>
  <c r="E12" i="13" s="1"/>
  <c r="E11" i="13" s="1"/>
  <c r="G14" i="13"/>
  <c r="L517" i="13"/>
  <c r="L509" i="13"/>
  <c r="L512" i="13"/>
  <c r="L508" i="13"/>
  <c r="L515" i="13"/>
  <c r="L511" i="13"/>
  <c r="L507" i="13"/>
  <c r="L513" i="13"/>
  <c r="L516" i="13"/>
  <c r="L518" i="13"/>
  <c r="L514" i="13"/>
  <c r="L510" i="13"/>
  <c r="J327" i="13"/>
  <c r="H526" i="13"/>
  <c r="O526" i="13" s="1"/>
  <c r="H505" i="13"/>
  <c r="O505" i="13" s="1"/>
  <c r="I519" i="13"/>
  <c r="I327" i="13" s="1"/>
  <c r="C12" i="2"/>
  <c r="D43" i="2"/>
  <c r="D12" i="2" s="1"/>
  <c r="D52" i="2"/>
  <c r="H52" i="2" s="1"/>
  <c r="E52" i="2" s="1"/>
  <c r="G13" i="13" l="1"/>
  <c r="H519" i="13"/>
  <c r="O519" i="13" s="1"/>
  <c r="P527" i="13"/>
  <c r="H492" i="13"/>
  <c r="O492" i="13" s="1"/>
  <c r="L505" i="13"/>
  <c r="E38" i="2"/>
  <c r="E39" i="2"/>
  <c r="E40" i="2"/>
  <c r="E41" i="2"/>
  <c r="E42" i="2"/>
  <c r="I37" i="2"/>
  <c r="I12" i="2" s="1"/>
  <c r="H482" i="13" l="1"/>
  <c r="H327" i="13" l="1"/>
  <c r="O327" i="13" s="1"/>
  <c r="O482" i="13"/>
  <c r="P528" i="13" l="1"/>
  <c r="C11" i="2" l="1"/>
  <c r="P567" i="13" l="1"/>
  <c r="K323" i="13" l="1"/>
  <c r="K319" i="13"/>
  <c r="P315" i="13"/>
  <c r="K106" i="13"/>
  <c r="K102" i="13"/>
  <c r="M81" i="13"/>
  <c r="M71" i="13"/>
  <c r="Q70" i="13"/>
  <c r="Q71" i="13" s="1"/>
  <c r="L63" i="13"/>
  <c r="H28" i="13"/>
  <c r="O28" i="13" s="1"/>
  <c r="H27" i="13"/>
  <c r="O27" i="13" s="1"/>
  <c r="H26" i="13"/>
  <c r="O26" i="13" s="1"/>
  <c r="H25" i="13"/>
  <c r="O25" i="13" s="1"/>
  <c r="D24" i="13"/>
  <c r="D23" i="13" s="1"/>
  <c r="H17" i="13"/>
  <c r="O17" i="13" s="1"/>
  <c r="H16" i="13"/>
  <c r="O16" i="13" s="1"/>
  <c r="H15" i="13" l="1"/>
  <c r="O15" i="13" s="1"/>
  <c r="H24" i="13"/>
  <c r="M176" i="13"/>
  <c r="D13" i="13"/>
  <c r="D12" i="13" s="1"/>
  <c r="L524" i="13"/>
  <c r="L355" i="13"/>
  <c r="L495" i="13"/>
  <c r="L28" i="13"/>
  <c r="M168" i="13"/>
  <c r="L65" i="13"/>
  <c r="M246" i="13"/>
  <c r="L27" i="13"/>
  <c r="M63" i="13"/>
  <c r="L68" i="13"/>
  <c r="M93" i="13"/>
  <c r="M512" i="13"/>
  <c r="M513" i="13"/>
  <c r="L503" i="13"/>
  <c r="L316" i="13"/>
  <c r="L498" i="13"/>
  <c r="M498" i="13"/>
  <c r="L311" i="13"/>
  <c r="L315" i="13"/>
  <c r="M502" i="13"/>
  <c r="L502" i="13"/>
  <c r="M78" i="13"/>
  <c r="L78" i="13"/>
  <c r="M221" i="13"/>
  <c r="M494" i="13"/>
  <c r="L532" i="13"/>
  <c r="M245" i="13"/>
  <c r="L339" i="13"/>
  <c r="L487" i="13"/>
  <c r="L531" i="13"/>
  <c r="L558" i="13"/>
  <c r="L528" i="13"/>
  <c r="M249" i="13"/>
  <c r="M343" i="13"/>
  <c r="L356" i="13"/>
  <c r="M504" i="13"/>
  <c r="L535" i="13"/>
  <c r="L536" i="13"/>
  <c r="M223" i="13"/>
  <c r="M80" i="13"/>
  <c r="M222" i="13"/>
  <c r="M248" i="13"/>
  <c r="M522" i="13"/>
  <c r="L332" i="13"/>
  <c r="L73" i="13"/>
  <c r="K73" i="13"/>
  <c r="M113" i="13"/>
  <c r="H50" i="13"/>
  <c r="M116" i="13"/>
  <c r="L25" i="13"/>
  <c r="P81" i="13"/>
  <c r="M243" i="13"/>
  <c r="M247" i="13"/>
  <c r="M250" i="13"/>
  <c r="L323" i="13"/>
  <c r="L497" i="13"/>
  <c r="M497" i="13"/>
  <c r="M518" i="13"/>
  <c r="J12" i="13"/>
  <c r="J11" i="13" s="1"/>
  <c r="J5" i="13" s="1"/>
  <c r="M70" i="13"/>
  <c r="M169" i="13"/>
  <c r="M198" i="13"/>
  <c r="M224" i="13"/>
  <c r="M255" i="13"/>
  <c r="L312" i="13"/>
  <c r="K317" i="13"/>
  <c r="L318" i="13"/>
  <c r="L338" i="13"/>
  <c r="M251" i="13"/>
  <c r="L26" i="13"/>
  <c r="M208" i="13"/>
  <c r="L314" i="13"/>
  <c r="L351" i="13"/>
  <c r="M515" i="13"/>
  <c r="L309" i="13"/>
  <c r="L313" i="13"/>
  <c r="P350" i="13"/>
  <c r="P351" i="13" s="1"/>
  <c r="L343" i="13"/>
  <c r="M516" i="13"/>
  <c r="L353" i="13"/>
  <c r="L354" i="13"/>
  <c r="L360" i="13"/>
  <c r="L529" i="13"/>
  <c r="M219" i="13"/>
  <c r="M215" i="13"/>
  <c r="M209" i="13"/>
  <c r="M199" i="13"/>
  <c r="M172" i="13"/>
  <c r="M103" i="13"/>
  <c r="K86" i="13"/>
  <c r="L58" i="13"/>
  <c r="L64" i="13"/>
  <c r="M167" i="13"/>
  <c r="L308" i="13"/>
  <c r="L17" i="13"/>
  <c r="M106" i="13"/>
  <c r="M204" i="13"/>
  <c r="M85" i="13"/>
  <c r="L491" i="13"/>
  <c r="L16" i="13"/>
  <c r="M171" i="13"/>
  <c r="M220" i="13"/>
  <c r="L346" i="13"/>
  <c r="L534" i="13"/>
  <c r="L559" i="13"/>
  <c r="L32" i="13"/>
  <c r="M68" i="13"/>
  <c r="K70" i="13"/>
  <c r="L71" i="13"/>
  <c r="M72" i="13"/>
  <c r="M96" i="13"/>
  <c r="M197" i="13"/>
  <c r="M202" i="13"/>
  <c r="M210" i="13"/>
  <c r="M261" i="13"/>
  <c r="M280" i="13"/>
  <c r="L345" i="13"/>
  <c r="L359" i="13"/>
  <c r="M500" i="13"/>
  <c r="L500" i="13"/>
  <c r="L72" i="13"/>
  <c r="M104" i="13"/>
  <c r="M105" i="13"/>
  <c r="M183" i="13"/>
  <c r="L310" i="13"/>
  <c r="L70" i="13"/>
  <c r="M102" i="13"/>
  <c r="K113" i="13"/>
  <c r="K116" i="13"/>
  <c r="M122" i="13"/>
  <c r="M182" i="13"/>
  <c r="K182" i="13"/>
  <c r="M201" i="13"/>
  <c r="M206" i="13"/>
  <c r="L319" i="13"/>
  <c r="L496" i="13"/>
  <c r="M205" i="13"/>
  <c r="M256" i="13"/>
  <c r="L334" i="13"/>
  <c r="M203" i="13"/>
  <c r="M334" i="13"/>
  <c r="L501" i="13"/>
  <c r="M501" i="13"/>
  <c r="L523" i="13"/>
  <c r="M323" i="13"/>
  <c r="L352" i="13"/>
  <c r="M499" i="13"/>
  <c r="M506" i="13"/>
  <c r="M530" i="13"/>
  <c r="L533" i="13"/>
  <c r="L337" i="13"/>
  <c r="M495" i="13"/>
  <c r="M529" i="13"/>
  <c r="L489" i="13"/>
  <c r="L494" i="13"/>
  <c r="M496" i="13"/>
  <c r="L499" i="13"/>
  <c r="L504" i="13"/>
  <c r="L530" i="13"/>
  <c r="M531" i="13"/>
  <c r="M528" i="13"/>
  <c r="M532" i="13"/>
  <c r="M514" i="13"/>
  <c r="L522" i="13"/>
  <c r="H49" i="13" l="1"/>
  <c r="O49" i="13" s="1"/>
  <c r="O50" i="13"/>
  <c r="H23" i="13"/>
  <c r="O23" i="13" s="1"/>
  <c r="O24" i="13"/>
  <c r="M107" i="13"/>
  <c r="L50" i="13"/>
  <c r="D11" i="13"/>
  <c r="M486" i="13"/>
  <c r="L36" i="13"/>
  <c r="M99" i="13"/>
  <c r="K98" i="13"/>
  <c r="K160" i="13"/>
  <c r="L317" i="13"/>
  <c r="L333" i="13"/>
  <c r="M333" i="13"/>
  <c r="M200" i="13"/>
  <c r="L486" i="13"/>
  <c r="L485" i="13"/>
  <c r="M95" i="13"/>
  <c r="P68" i="13"/>
  <c r="P86" i="13"/>
  <c r="P89" i="13" s="1"/>
  <c r="M225" i="13"/>
  <c r="M488" i="13"/>
  <c r="L488" i="13"/>
  <c r="M213" i="13"/>
  <c r="M89" i="13"/>
  <c r="L34" i="13"/>
  <c r="M34" i="13"/>
  <c r="K350" i="13"/>
  <c r="M157" i="13"/>
  <c r="K157" i="13"/>
  <c r="L52" i="13"/>
  <c r="L57" i="13"/>
  <c r="L336" i="13"/>
  <c r="M336" i="13"/>
  <c r="M525" i="13"/>
  <c r="L525" i="13"/>
  <c r="K121" i="13"/>
  <c r="M121" i="13"/>
  <c r="M242" i="13"/>
  <c r="K242" i="13"/>
  <c r="M49" i="13"/>
  <c r="K184" i="13"/>
  <c r="M24" i="13"/>
  <c r="L24" i="13"/>
  <c r="L31" i="13"/>
  <c r="M31" i="13"/>
  <c r="M100" i="13"/>
  <c r="K90" i="13"/>
  <c r="L521" i="13"/>
  <c r="M521" i="13"/>
  <c r="M505" i="13"/>
  <c r="L344" i="13"/>
  <c r="M344" i="13"/>
  <c r="M118" i="13"/>
  <c r="K118" i="13"/>
  <c r="K526" i="13"/>
  <c r="M218" i="13"/>
  <c r="M484" i="13"/>
  <c r="L484" i="13"/>
  <c r="K484" i="13"/>
  <c r="M260" i="13"/>
  <c r="M211" i="13"/>
  <c r="K485" i="13"/>
  <c r="M162" i="13"/>
  <c r="M59" i="13"/>
  <c r="L59" i="13"/>
  <c r="L56" i="13"/>
  <c r="L307" i="13"/>
  <c r="K307" i="13"/>
  <c r="L49" i="13" l="1"/>
  <c r="H14" i="13"/>
  <c r="H13" i="13"/>
  <c r="O14" i="13"/>
  <c r="M350" i="13"/>
  <c r="L350" i="13"/>
  <c r="M98" i="13"/>
  <c r="M91" i="13"/>
  <c r="M483" i="13"/>
  <c r="M485" i="13"/>
  <c r="M217" i="13"/>
  <c r="M207" i="13"/>
  <c r="M259" i="13"/>
  <c r="K259" i="13"/>
  <c r="K55" i="13"/>
  <c r="M30" i="13"/>
  <c r="L30" i="13"/>
  <c r="K30" i="13"/>
  <c r="K120" i="13"/>
  <c r="M120" i="13"/>
  <c r="M87" i="13"/>
  <c r="M55" i="13"/>
  <c r="L330" i="13"/>
  <c r="M330" i="13"/>
  <c r="K483" i="13"/>
  <c r="M492" i="13"/>
  <c r="L492" i="13"/>
  <c r="K492" i="13"/>
  <c r="M56" i="13"/>
  <c r="K181" i="13"/>
  <c r="M181" i="13"/>
  <c r="M196" i="13"/>
  <c r="M115" i="13"/>
  <c r="L520" i="13"/>
  <c r="K520" i="13"/>
  <c r="M520" i="13"/>
  <c r="M51" i="13"/>
  <c r="L51" i="13"/>
  <c r="L53" i="13"/>
  <c r="M212" i="13"/>
  <c r="M282" i="13" l="1"/>
  <c r="P282" i="13"/>
  <c r="L90" i="13"/>
  <c r="M90" i="13"/>
  <c r="L55" i="13"/>
  <c r="L483" i="13"/>
  <c r="K195" i="13"/>
  <c r="M67" i="13"/>
  <c r="L67" i="13"/>
  <c r="K67" i="13"/>
  <c r="K287" i="13"/>
  <c r="M287" i="13"/>
  <c r="K482" i="13"/>
  <c r="K281" i="13"/>
  <c r="K519" i="13"/>
  <c r="M133" i="13"/>
  <c r="K133" i="13"/>
  <c r="L329" i="13"/>
  <c r="K329" i="13"/>
  <c r="M329" i="13"/>
  <c r="L482" i="13" l="1"/>
  <c r="M482" i="13"/>
  <c r="M281" i="13"/>
  <c r="M23" i="13"/>
  <c r="L23" i="13"/>
  <c r="K132" i="13"/>
  <c r="M132" i="13"/>
  <c r="M195" i="13"/>
  <c r="L328" i="13"/>
  <c r="M328" i="13"/>
  <c r="K328" i="13"/>
  <c r="K327" i="13" l="1"/>
  <c r="K114" i="13"/>
  <c r="K14" i="13"/>
  <c r="K13" i="13" l="1"/>
  <c r="C14" i="2" l="1"/>
  <c r="D14" i="2"/>
  <c r="E54" i="2" l="1"/>
  <c r="E53" i="2"/>
  <c r="K52" i="2"/>
  <c r="D51" i="2"/>
  <c r="I50" i="2"/>
  <c r="G50" i="2"/>
  <c r="F50" i="2"/>
  <c r="C50" i="2"/>
  <c r="E49" i="2"/>
  <c r="E48" i="2"/>
  <c r="E47" i="2"/>
  <c r="E46" i="2"/>
  <c r="E45" i="2"/>
  <c r="I44" i="2"/>
  <c r="H44" i="2"/>
  <c r="G44" i="2"/>
  <c r="F44" i="2"/>
  <c r="D44" i="2"/>
  <c r="C44" i="2"/>
  <c r="G36" i="2"/>
  <c r="F36" i="2"/>
  <c r="E35" i="2"/>
  <c r="K35" i="2" s="1"/>
  <c r="E34" i="2"/>
  <c r="K34" i="2" s="1"/>
  <c r="E33" i="2"/>
  <c r="K33" i="2" s="1"/>
  <c r="I32" i="2"/>
  <c r="I14" i="2" s="1"/>
  <c r="H32" i="2"/>
  <c r="G32" i="2"/>
  <c r="F32" i="2"/>
  <c r="D32" i="2"/>
  <c r="C32" i="2"/>
  <c r="E31" i="2"/>
  <c r="J31" i="2" s="1"/>
  <c r="E30" i="2"/>
  <c r="E29" i="2"/>
  <c r="K29" i="2" s="1"/>
  <c r="I28" i="2"/>
  <c r="H28" i="2"/>
  <c r="G28" i="2"/>
  <c r="F28" i="2"/>
  <c r="D28" i="2"/>
  <c r="C28" i="2"/>
  <c r="E27" i="2"/>
  <c r="K27" i="2" s="1"/>
  <c r="Q26" i="2"/>
  <c r="Q27" i="2" s="1"/>
  <c r="Q28" i="2" s="1"/>
  <c r="E26" i="2"/>
  <c r="J26" i="2" s="1"/>
  <c r="E25" i="2"/>
  <c r="E24" i="2"/>
  <c r="E23" i="2"/>
  <c r="E22" i="2"/>
  <c r="E21" i="2"/>
  <c r="E20" i="2"/>
  <c r="E19" i="2"/>
  <c r="E18" i="2"/>
  <c r="I17" i="2"/>
  <c r="I16" i="2" s="1"/>
  <c r="H17" i="2"/>
  <c r="H16" i="2" s="1"/>
  <c r="G16" i="2"/>
  <c r="F17" i="2"/>
  <c r="F16" i="2" s="1"/>
  <c r="D16" i="2"/>
  <c r="C16" i="2"/>
  <c r="C13" i="2"/>
  <c r="G15" i="2" l="1"/>
  <c r="G10" i="2" s="1"/>
  <c r="G9" i="2" s="1"/>
  <c r="F15" i="2"/>
  <c r="F10" i="2" s="1"/>
  <c r="F9" i="2" s="1"/>
  <c r="H14" i="2"/>
  <c r="E14" i="2" s="1"/>
  <c r="D15" i="2"/>
  <c r="D10" i="2" s="1"/>
  <c r="C15" i="2"/>
  <c r="C10" i="2" s="1"/>
  <c r="C9" i="2" s="1"/>
  <c r="J20" i="2"/>
  <c r="D50" i="2"/>
  <c r="H51" i="2"/>
  <c r="K26" i="2"/>
  <c r="K20" i="2"/>
  <c r="D11" i="2"/>
  <c r="D13" i="2" s="1"/>
  <c r="E28" i="2"/>
  <c r="J28" i="2" s="1"/>
  <c r="K31" i="2"/>
  <c r="J35" i="2"/>
  <c r="E17" i="2"/>
  <c r="E55" i="2"/>
  <c r="J27" i="2"/>
  <c r="J34" i="2"/>
  <c r="E44" i="2"/>
  <c r="E32" i="2"/>
  <c r="K32" i="2" s="1"/>
  <c r="J33" i="2"/>
  <c r="E16" i="2"/>
  <c r="J29" i="2"/>
  <c r="J52" i="2"/>
  <c r="D9" i="2" l="1"/>
  <c r="K28" i="2"/>
  <c r="J32" i="2"/>
  <c r="E51" i="2"/>
  <c r="H50" i="2"/>
  <c r="K14" i="2"/>
  <c r="J14" i="2"/>
  <c r="H36" i="2"/>
  <c r="H37" i="2"/>
  <c r="E37" i="2" s="1"/>
  <c r="I36" i="2"/>
  <c r="I15" i="2" s="1"/>
  <c r="I11" i="2"/>
  <c r="H15" i="2" l="1"/>
  <c r="H10" i="2" s="1"/>
  <c r="H9" i="2" s="1"/>
  <c r="H13" i="2"/>
  <c r="K51" i="2"/>
  <c r="E50" i="2"/>
  <c r="J51" i="2"/>
  <c r="H12" i="2"/>
  <c r="E12" i="2" s="1"/>
  <c r="E36" i="2"/>
  <c r="E15" i="2" s="1"/>
  <c r="H11" i="2"/>
  <c r="E11" i="2" s="1"/>
  <c r="I10" i="2"/>
  <c r="I9" i="2" s="1"/>
  <c r="N10" i="2" l="1"/>
  <c r="M11" i="2"/>
  <c r="J50" i="2"/>
  <c r="K50" i="2"/>
  <c r="J12" i="2"/>
  <c r="J37" i="2"/>
  <c r="K37" i="2"/>
  <c r="I13" i="2"/>
  <c r="E13" i="2" s="1"/>
  <c r="K36" i="2"/>
  <c r="J36" i="2"/>
  <c r="K13" i="2" l="1"/>
  <c r="J13" i="2"/>
  <c r="K12" i="2"/>
  <c r="K11" i="2"/>
  <c r="J11" i="2"/>
  <c r="K15" i="2"/>
  <c r="J15" i="2"/>
  <c r="E10" i="2"/>
  <c r="E9" i="2" s="1"/>
  <c r="K9" i="2" l="1"/>
  <c r="J9" i="2"/>
  <c r="J10" i="2"/>
  <c r="K10" i="2"/>
  <c r="M527" i="13" l="1"/>
  <c r="M526" i="13" l="1"/>
  <c r="L527" i="13"/>
  <c r="L526" i="13" l="1"/>
  <c r="L519" i="13" l="1"/>
  <c r="M519" i="13"/>
  <c r="M327" i="13"/>
  <c r="L327" i="13"/>
  <c r="M15" i="13" l="1"/>
  <c r="L15" i="13" l="1"/>
  <c r="M14" i="13" l="1"/>
  <c r="L14" i="13"/>
  <c r="M13" i="13" l="1"/>
  <c r="L13" i="13"/>
  <c r="F160" i="13" l="1"/>
  <c r="F114" i="13" s="1"/>
  <c r="G166" i="13"/>
  <c r="L166" i="13" s="1"/>
  <c r="F54" i="13" l="1"/>
  <c r="G54" i="13" s="1"/>
  <c r="M166" i="13"/>
  <c r="O166" i="13"/>
  <c r="G160" i="13"/>
  <c r="L160" i="13" s="1"/>
  <c r="F12" i="13" l="1"/>
  <c r="F11" i="13" s="1"/>
  <c r="M160" i="13"/>
  <c r="O160" i="13"/>
  <c r="G114" i="13"/>
  <c r="O114" i="13" l="1"/>
  <c r="L114" i="13"/>
  <c r="M114" i="13"/>
  <c r="G12" i="13"/>
  <c r="G11" i="13" s="1"/>
  <c r="O12" i="13" s="1"/>
  <c r="P12" i="13" l="1"/>
  <c r="H239" i="13"/>
  <c r="O239" i="13" l="1"/>
  <c r="L239" i="13"/>
  <c r="H229" i="13"/>
  <c r="L229" i="13" s="1"/>
  <c r="I54" i="13"/>
  <c r="H54" i="13" l="1"/>
  <c r="O54" i="13" s="1"/>
  <c r="O229" i="13"/>
  <c r="I12" i="13"/>
  <c r="M229" i="13"/>
  <c r="K229" i="13"/>
  <c r="K54" i="13" l="1"/>
  <c r="M54" i="13"/>
  <c r="L54" i="13"/>
  <c r="H12" i="13"/>
  <c r="H11" i="13" s="1"/>
  <c r="I11" i="13"/>
  <c r="I5" i="13" s="1"/>
  <c r="K12" i="13" l="1"/>
  <c r="L12" i="13"/>
  <c r="M12" i="13"/>
  <c r="O13" i="13"/>
  <c r="K11" i="13"/>
  <c r="L11" i="13"/>
  <c r="P11" i="13"/>
  <c r="M11" i="13"/>
  <c r="H5" i="13" l="1"/>
</calcChain>
</file>

<file path=xl/sharedStrings.xml><?xml version="1.0" encoding="utf-8"?>
<sst xmlns="http://schemas.openxmlformats.org/spreadsheetml/2006/main" count="1437" uniqueCount="726">
  <si>
    <t>Đơn vị tính: đồng</t>
  </si>
  <si>
    <t>Thu NS cấp huyện</t>
  </si>
  <si>
    <t>Thu NS xã</t>
  </si>
  <si>
    <t>Chi NS cấp huyện</t>
  </si>
  <si>
    <t>ỦY BAN NHÂN DÂN
HUYỆN PHONG THỔ</t>
  </si>
  <si>
    <t>TT342/2016/TT-BTC - Biểu số 61</t>
  </si>
  <si>
    <t>STT</t>
  </si>
  <si>
    <t>Nội dung</t>
  </si>
  <si>
    <t>Dự toán năm</t>
  </si>
  <si>
    <t>Quyết toán năm</t>
  </si>
  <si>
    <t>Phân chia theo từng cấp ngân sách</t>
  </si>
  <si>
    <t>So sánh QT/DT (%)</t>
  </si>
  <si>
    <t>Cấp trên giao</t>
  </si>
  <si>
    <t xml:space="preserve">HĐND quyết định </t>
  </si>
  <si>
    <t>Thu NS TW</t>
  </si>
  <si>
    <t>Thu NS cấp tỉnh</t>
  </si>
  <si>
    <t>HĐND quyết định</t>
  </si>
  <si>
    <t>A</t>
  </si>
  <si>
    <t>B</t>
  </si>
  <si>
    <t>(3)=(4)+(5)+(6)+(7) - Thu chuyển giao của NS cấp xã</t>
  </si>
  <si>
    <t>(8)=(3):(1)</t>
  </si>
  <si>
    <t>(9)=(3):(2)</t>
  </si>
  <si>
    <t>TỔNG THU NSNN</t>
  </si>
  <si>
    <t>A -TỔNG THU NSNN TRÊN ĐB ( I + II )</t>
  </si>
  <si>
    <t>*</t>
  </si>
  <si>
    <t>Ngân sách huyện được hưởng</t>
  </si>
  <si>
    <t>-</t>
  </si>
  <si>
    <t>Trong đó: ngân sách huyện hưởng không bao gồm thu tiền sử dụng đất</t>
  </si>
  <si>
    <t>Các khoản thu NSĐP hưởng 100%</t>
  </si>
  <si>
    <t>Các khoản thu phân chia theo tỷ lệ</t>
  </si>
  <si>
    <t>I</t>
  </si>
  <si>
    <t>Thu nội địa</t>
  </si>
  <si>
    <t>1</t>
  </si>
  <si>
    <t>Thu từ Doanh nghiệp địa phương</t>
  </si>
  <si>
    <t>Thu từ khu vực doanh nghiệp do nhà nước giữ vai trò chủ đạo địa phương quản lý</t>
  </si>
  <si>
    <t>+</t>
  </si>
  <si>
    <t>Thuế giá trị gia tăng hàng xuất khẩu - kinh doanh trong nước</t>
  </si>
  <si>
    <t>Thuế thu nhập doanh nghiệp</t>
  </si>
  <si>
    <t>2</t>
  </si>
  <si>
    <t>Thuế ngoài quốc doanh</t>
  </si>
  <si>
    <t>Thuế giá trị gia tăng</t>
  </si>
  <si>
    <t>Thuế thu nhập DN</t>
  </si>
  <si>
    <t>Thuế tài nguyên</t>
  </si>
  <si>
    <t>Thuế môn bài</t>
  </si>
  <si>
    <t>Thu khác ngoài quốc doanh</t>
  </si>
  <si>
    <t>Thuế thu nhập cá nhân</t>
  </si>
  <si>
    <t>4</t>
  </si>
  <si>
    <t>Lệ phí trước bạ</t>
  </si>
  <si>
    <t>5</t>
  </si>
  <si>
    <t>Thu phí và lệ phí</t>
  </si>
  <si>
    <t>Phí, lệ phí trung ương</t>
  </si>
  <si>
    <t xml:space="preserve">Phí, lệ phí tỉnh </t>
  </si>
  <si>
    <t>Phí, lệ phí địa phương</t>
  </si>
  <si>
    <t>6</t>
  </si>
  <si>
    <t>Thu tiền sử dụng đất trên địa bàn</t>
  </si>
  <si>
    <t>Thu tiền sử dụng đất ngân sách tỉnh hưởng</t>
  </si>
  <si>
    <t>Thu tiền sử dụng đất ngân sách huyện, thị hưởng</t>
  </si>
  <si>
    <t>7</t>
  </si>
  <si>
    <t xml:space="preserve"> Tiền thuê mặt đất mặt nước</t>
  </si>
  <si>
    <t>9</t>
  </si>
  <si>
    <t xml:space="preserve">Thu khác ngân sách  </t>
  </si>
  <si>
    <t>Trong đó: Ngân sách huyện hưởng</t>
  </si>
  <si>
    <t>Thu tiền phạt</t>
  </si>
  <si>
    <t>Thu tịch thu</t>
  </si>
  <si>
    <t>Thu hồi các khoản chi năm trước</t>
  </si>
  <si>
    <t>Thu tiền thuê bán tài sản khác</t>
  </si>
  <si>
    <t>Thu khác còn lại</t>
  </si>
  <si>
    <t>10</t>
  </si>
  <si>
    <t>Thu hoa lợi cộng sản, quỹ đất công ích</t>
  </si>
  <si>
    <t>II</t>
  </si>
  <si>
    <t>Thu từ hoạt động XNK</t>
  </si>
  <si>
    <t xml:space="preserve"> - Thuế nhập khẩu</t>
  </si>
  <si>
    <t xml:space="preserve"> - Thuế giá trị gia tăng hàng nhập khẩu</t>
  </si>
  <si>
    <t xml:space="preserve"> - Thuế bảo vệ môi trường hàng nhập khẩu</t>
  </si>
  <si>
    <t xml:space="preserve"> - Thu khác</t>
  </si>
  <si>
    <t>THU KẾT DƯ NGÂN SÁCH NĂM TRƯỚC</t>
  </si>
  <si>
    <t>C</t>
  </si>
  <si>
    <t>THU BỔ SUNG TỪ NGÂN SÁCH CẤP TRÊN</t>
  </si>
  <si>
    <t xml:space="preserve"> - Bổ sung cân đối</t>
  </si>
  <si>
    <t xml:space="preserve"> - Bổ sung có mục tiêu  </t>
  </si>
  <si>
    <t>D</t>
  </si>
  <si>
    <t>THU CHUYỂN NGUỒN</t>
  </si>
  <si>
    <t>E</t>
  </si>
  <si>
    <t>THU TỪ  NS CẤP DƯỚI NỘP LÊN</t>
  </si>
  <si>
    <t>F</t>
  </si>
  <si>
    <t>Thu phản ảnh qua ngân sách</t>
  </si>
  <si>
    <t xml:space="preserve">     ỦY BAN NHÂN DÂN
    HUYỆN PHONG THỔ</t>
  </si>
  <si>
    <t>TT342/2016/TT-BTC - Biểu số 62</t>
  </si>
  <si>
    <t xml:space="preserve">NỘI DUNG </t>
  </si>
  <si>
    <t>Đơn vị</t>
  </si>
  <si>
    <t>Trong đó</t>
  </si>
  <si>
    <t>So sánh (%)</t>
  </si>
  <si>
    <t>Ghi chú</t>
  </si>
  <si>
    <t>Dự toán UBND tỉnh giao</t>
  </si>
  <si>
    <t>Tổng số Chi NSĐP</t>
  </si>
  <si>
    <t xml:space="preserve"> Chi NS xã</t>
  </si>
  <si>
    <t>HĐND huyện giao</t>
  </si>
  <si>
    <t xml:space="preserve">Tổng DT được sử dụng  </t>
  </si>
  <si>
    <t>12=7/6</t>
  </si>
  <si>
    <t>TỔNG CỘNG</t>
  </si>
  <si>
    <t>CHI CÂN ĐỐI NGÂN SÁCH</t>
  </si>
  <si>
    <t>Chi đầu tư phát triển</t>
  </si>
  <si>
    <t xml:space="preserve">Chi xây dựng cơ bản tập trung </t>
  </si>
  <si>
    <t>a</t>
  </si>
  <si>
    <t>Chi giáo dục - đào tạo và dạy nghề</t>
  </si>
  <si>
    <t>Ban QLDA</t>
  </si>
  <si>
    <t>b</t>
  </si>
  <si>
    <t>Chi các ngành lĩnh vực khác</t>
  </si>
  <si>
    <t>Lĩnh vực giao thông</t>
  </si>
  <si>
    <t>Nâng cấp đường GTNT ngã ba bản Sàng Giang - Nậm Lùng (GĐ I)</t>
  </si>
  <si>
    <t>Chi từ nguồn sử dụng đất</t>
  </si>
  <si>
    <t>2.1</t>
  </si>
  <si>
    <t>2.2</t>
  </si>
  <si>
    <t>Sự nghiệp giáo dục</t>
  </si>
  <si>
    <t>Sự nghiệp kinh tế khác</t>
  </si>
  <si>
    <t>Vốn chi phí Ban QLDA nộp ngân sách</t>
  </si>
  <si>
    <t xml:space="preserve">Tăng thu ngân sách huyện </t>
  </si>
  <si>
    <t xml:space="preserve">Quốc phòng - An ninh </t>
  </si>
  <si>
    <t>Trong đó:</t>
  </si>
  <si>
    <t>1.1</t>
  </si>
  <si>
    <t xml:space="preserve">Chi quốc phòng  </t>
  </si>
  <si>
    <t>Ban chỉ huy quân sự</t>
  </si>
  <si>
    <t>UBND các xã, thị trấn</t>
  </si>
  <si>
    <t>1.2</t>
  </si>
  <si>
    <t>Công an huyện</t>
  </si>
  <si>
    <t xml:space="preserve"> Kinh phí thực hiện Đề án Đảm bảo an ninh , trật tự  trên địa bàn tỉnh Lai Châu giai đoan 2016-2020, theo QĐ 240-QĐ/TU và NQ 52/2016/NQ-HĐND (Công an huyện)</t>
  </si>
  <si>
    <t>Kinh phí thực hiện Đề án Đảm bảo an ninh , trật tự  trên địa bàn tỉnh Lai Châu giai đoan 2016-2020, Theo QĐ 240-QĐ/TU và NQ 52/2016/NQ-HĐND (UBND các xã, thị trấn)</t>
  </si>
  <si>
    <t>Phòng Giáo dục &amp; Đào tạo</t>
  </si>
  <si>
    <t xml:space="preserve">Kinh phí thực hiện chính sách 3-5 tuổi </t>
  </si>
  <si>
    <t>Kinh phí hỗ trợ tiền nấu ăn tại các cơ sở giáo dục theo Nghị quyết số 35/2016/NQ-HĐND</t>
  </si>
  <si>
    <t>Kinh phí hỗ trợ cho học sinh bán trú theo Nghị định 116/2016/NĐ-CP</t>
  </si>
  <si>
    <t>Kinh phí hỗ trợ chi phí học tập theo Nghị định 86/2015/NĐ-CP</t>
  </si>
  <si>
    <t>Kinh phí chi trả cho học sinh khuyết tật theo Thông tư 42/2013/TTLT-BGDĐT-BLĐTBXH-BTC (UBND huyện cân đối từ nguồn chi thường xuyên để thực hiện chi trả số tiền 182.887.200 đồng)</t>
  </si>
  <si>
    <t>Kinh phí thực hiện Đề án nâng cao chất lượng giáo dục vùng đặc biệt khó khăn theo Nghị quyết số 34/2016/NQ-HĐND</t>
  </si>
  <si>
    <t>Phòng Lao động thương binh &amp; Xã hội</t>
  </si>
  <si>
    <t>Kinh phí hỗ trợ chi phí học tập đối với sinh viên theo QĐ 66/2013/QĐ-TTG ngày 11/11/2013 của Thủ Tướng Chính phủ (Phòng LĐTB&amp;XH thực hiện)</t>
  </si>
  <si>
    <t>Sự nghiệp Đào tạo</t>
  </si>
  <si>
    <t>3.1</t>
  </si>
  <si>
    <t>Trung tâm bồi dưỡng Chính trị</t>
  </si>
  <si>
    <t>3.2</t>
  </si>
  <si>
    <t>Trung tâm giáo dục nghề nghiệp &amp; Giáo dục TX</t>
  </si>
  <si>
    <t>Trong đó: Kinh phí đào tạo nghề LĐ nông thôn (Nghị quyết nâng cao chất lượng nguồn nhân lực, giai đoạn 2016 - 2020 , Theo NQ 06-NQ/TU và NQ 54/2016/NQ-HĐND)</t>
  </si>
  <si>
    <t>3.3</t>
  </si>
  <si>
    <t>Kinh phí đào tạo theo Nghị quyết và chính sách thu hút</t>
  </si>
  <si>
    <t>Sự nghiệp Văn hóa</t>
  </si>
  <si>
    <t>Phòng Văn hóa &amp; Thông tin</t>
  </si>
  <si>
    <t>Trong đó: Đề án nâng cao hiệu quả, chất lượng công tác tư tưởng của Đảng bộ tỉnh giai đoạn 2016-2020 (QĐ 241-QĐ/TU)</t>
  </si>
  <si>
    <t>Kinh phí hỗ trợ xây dựng nhà văn hóa</t>
  </si>
  <si>
    <t>Kinh phí hỗ trợ mua sắm trang thiết bị</t>
  </si>
  <si>
    <t>Kinh phí hỗ trợ tổ văn nghệ thôn, bản</t>
  </si>
  <si>
    <t>Sự nghiệp Truyền thanh - Truyền hình</t>
  </si>
  <si>
    <t>Trong đó: Kinh phí thực hiện đề án 241-QĐ/TU về nâng cao hiệu quả, chất lượng công tác tư tưởng Đảng bộ tỉnh, bao gồm:</t>
  </si>
  <si>
    <t>Sửa chữa, nâng cấp Đài truyền thanh - Truyền hình, huyện Phong Thổ</t>
  </si>
  <si>
    <t>Sửa chữa, nâng cấp trạm phát sóng xã Dào San, huyện Phong Thổ</t>
  </si>
  <si>
    <t>Sửa chữa, nâng cấp đường điện lưới trạm phát sóng xã Mường So, huyện Phong Thổ</t>
  </si>
  <si>
    <t>Sửa chữa, nâng cấp trạm phát sóng xã Huổi Luông, huyện Phong Thổ</t>
  </si>
  <si>
    <t>Mua sắm thiết bị phòng dựng hình, dựng phát thanh; máy phát thanh FM; Camera cho Đài Truyền thanh - Truyền hình huyện Phong Thổ</t>
  </si>
  <si>
    <t>Sự nghiệp Thể thao</t>
  </si>
  <si>
    <t xml:space="preserve"> Sự nghiệp kinh tế</t>
  </si>
  <si>
    <t>7.1</t>
  </si>
  <si>
    <t>Sự nghiệp nông nghiệp</t>
  </si>
  <si>
    <t>Phòng NN</t>
  </si>
  <si>
    <t xml:space="preserve">Kinh phí thực hiện Chính sách hỗ trợ nông nghiệp theo QĐ 29/2013/QĐ-UBND  </t>
  </si>
  <si>
    <t>7.2</t>
  </si>
  <si>
    <t>Sự nghiệp giao thông</t>
  </si>
  <si>
    <t>7.3</t>
  </si>
  <si>
    <t>Sự nghiệp thủy lợi, NSH</t>
  </si>
  <si>
    <t>Sửa chữa, nâng cấp các công trình thủy lợi thường xuyên</t>
  </si>
  <si>
    <t>7.4</t>
  </si>
  <si>
    <t>Kiến thiết thị chính</t>
  </si>
  <si>
    <t>7.5</t>
  </si>
  <si>
    <t>Kinh phí biên chế Trung tâm phát triển quỹ đất</t>
  </si>
  <si>
    <t>KP điện chiếu sáng, sửa chữa, thay thế</t>
  </si>
  <si>
    <t>Kinh phí Cấp bù miễm thuỷ lợi phí</t>
  </si>
  <si>
    <t>7.6</t>
  </si>
  <si>
    <t>Hỗ trợ thực hiện đề án phát triển vùng chè tập chung chất lượng cao giai đoạn 2015 -2020 (Theo Quyết định số 1219/QĐ-UBND ngày 21/9/2016)</t>
  </si>
  <si>
    <t>Kinh phí thực hiện Đề án phát triển KTXH, đảm bảo QP-AN giai đoạn 2016-2020 theo Nghị quyết số 51/2016/NQ-HĐND (KP chi lương và các khoản phụ cấp cho hợp đồng khuyến nông viên) PNN&amp;PTNT</t>
  </si>
  <si>
    <t>Kinh phí phát triển kinh tế xã hội, đảm bảo quốc phòng an ninh các xã biên giới giai đoạn 2016-2020 (Theo NQ 05-NQ/TU và NQ 51/2016/NQ-HĐND) - UBND các xã thực hiện</t>
  </si>
  <si>
    <t>Quản Lý hành chính</t>
  </si>
  <si>
    <t>8.1</t>
  </si>
  <si>
    <t>Quản lý nhà nước</t>
  </si>
  <si>
    <t>Văn phòng HĐND-UBND</t>
  </si>
  <si>
    <t>Phòng Tài chính-KH</t>
  </si>
  <si>
    <t>Phòng Nông nghiệp &amp; PTNT</t>
  </si>
  <si>
    <t>Phòng Tài nguyên &amp; MT</t>
  </si>
  <si>
    <t>Phòng Lao động TB&amp;XH</t>
  </si>
  <si>
    <t>Phòng Nội vụ</t>
  </si>
  <si>
    <t>Thanh tra huyện</t>
  </si>
  <si>
    <t>Phòng Tư pháp</t>
  </si>
  <si>
    <t>Phòng Y Tế</t>
  </si>
  <si>
    <t>Phòng Kinh tế &amp; Hạ tầng</t>
  </si>
  <si>
    <t>Phòng Văn hoá</t>
  </si>
  <si>
    <t>Phòng Dân tộc</t>
  </si>
  <si>
    <t>Trong đó: KP chính sách người uy tín</t>
  </si>
  <si>
    <t>8.2</t>
  </si>
  <si>
    <t>Ngân sách Đảng</t>
  </si>
  <si>
    <t>Văn phòng Huyện uỷ</t>
  </si>
  <si>
    <t>8.3</t>
  </si>
  <si>
    <t>NS Đoàn thể</t>
  </si>
  <si>
    <t>Mặt trận Tổ quốc</t>
  </si>
  <si>
    <t>Huyện đoàn</t>
  </si>
  <si>
    <t>Hội Phụ nữ</t>
  </si>
  <si>
    <t>Hội Nông dân</t>
  </si>
  <si>
    <t>Hội Cựu Chiến binh</t>
  </si>
  <si>
    <t>Trong đó: Chi hỗ trợ người uy tín thôn bản</t>
  </si>
  <si>
    <t>8.4</t>
  </si>
  <si>
    <t xml:space="preserve">Kinh phí đảm bảo xã hội </t>
  </si>
  <si>
    <t>KP chúc thọ, mừng thọ</t>
  </si>
  <si>
    <t>KP mua sổ hộ nghèo</t>
  </si>
  <si>
    <t>Trợ cấp Hưu trí</t>
  </si>
  <si>
    <t>Chi khác</t>
  </si>
  <si>
    <t>Kinh phí thi đua khen thưởng</t>
  </si>
  <si>
    <t xml:space="preserve">Chi chuyển nguồn vốn ủy thác từ ngân sách huyện sang phòng giao dịch ngân hàng chính sách xã hội huyện Phong Thổ </t>
  </si>
  <si>
    <t>Hỗ trợ kinh phí tổ chức tết dân tộc cho học sinh (Trường PTDT Nội trú huyện)</t>
  </si>
  <si>
    <t>Hỗ trợ Hội nông dân theo Kế hoạch số 443/KH-UBND ngày 24/4/2012 của UBND tỉnh Lai Châu</t>
  </si>
  <si>
    <t>11</t>
  </si>
  <si>
    <t>Dự phòng ngân sách huyện</t>
  </si>
  <si>
    <t>Trung tâm Dịch vụ NN</t>
  </si>
  <si>
    <t>c</t>
  </si>
  <si>
    <t>Sự nghiệp thủy lợi</t>
  </si>
  <si>
    <t>CHI BỔ SUNG CÓ MỤC TIÊU</t>
  </si>
  <si>
    <t>QT</t>
  </si>
  <si>
    <t>Kinh phí hỗ trợ đền bù giải phóng mặt bằng, rà phá bom mìn xây dựng cầu dân sinh và quản lý tài sản địa phương (dự án Lramp).</t>
  </si>
  <si>
    <t>3</t>
  </si>
  <si>
    <t>Nguồn dự phòng NS tỉnh</t>
  </si>
  <si>
    <t xml:space="preserve">Xây dựng trạm kiểm soát an ninh hàng hóa, phương tiện tại khu vực KM1, Quốc Lộ 12 khu vực kinh tế cửa khẩu Ma Lù Thàng huyện Phong Thổ </t>
  </si>
  <si>
    <t>Kinh phí chi hỗ trợ tiền điện cho hộ nghèo, hỗ chính sách xã hội</t>
  </si>
  <si>
    <t>CHI CHƯƠNG TRÌNH MTQG</t>
  </si>
  <si>
    <t>Chương trình nông thôn mới</t>
  </si>
  <si>
    <t>Vốn sự nghiệp</t>
  </si>
  <si>
    <t xml:space="preserve">Kinh phí ban chỉ đạo  </t>
  </si>
  <si>
    <t>Kinh phí hỗ trợ phát triển sản xuất</t>
  </si>
  <si>
    <t>1.3</t>
  </si>
  <si>
    <t>Kinh phí hỗ trợ vệ sinh môi trường nông thôn</t>
  </si>
  <si>
    <t>1.4</t>
  </si>
  <si>
    <t>Kinh phí Duy tu, bảo dưỡng, vận hành các công trình</t>
  </si>
  <si>
    <t>1.5</t>
  </si>
  <si>
    <t>1.6</t>
  </si>
  <si>
    <t>Kinh phí đào tạo nghề LĐ nông thôn (Nghị quyết nâng cao chất lượng nguồn nhân lực, giai đoạn 2016 - 2020 , Theo NQ 06-NQ/TU và NQ 54/2016/NQ-HĐND)</t>
  </si>
  <si>
    <t>Vốn đầu tư</t>
  </si>
  <si>
    <t>Kinh phí duy tu, bảo dưỡng</t>
  </si>
  <si>
    <t>d</t>
  </si>
  <si>
    <t>Kinh phí hỗ trợ phát triển sản xuất, đa dạng hóa sinh kế và nhân rộng mô hình giảm nghèo</t>
  </si>
  <si>
    <t>Kinh phí ban chỉ đạo Chương trình MTQG</t>
  </si>
  <si>
    <t>Kinh phí ban chỉ đạo Chương trình cấp xã</t>
  </si>
  <si>
    <t>III</t>
  </si>
  <si>
    <t>Kinh phí duy tu, bảo dưỡng, nâng cấp công trình</t>
  </si>
  <si>
    <t>CHI CHUYỂN NGUỒN SANG NĂM 2020</t>
  </si>
  <si>
    <t>CHI BỔ SUNG CHO NGÂN SÁCH CẤP DƯỚI</t>
  </si>
  <si>
    <t>CHI NỘP TRẢ NGÂN SÁCH CẤP TRÊN</t>
  </si>
  <si>
    <t>G</t>
  </si>
  <si>
    <t>CHI PHẢN ÁNH QUA NGÂN SÁCH</t>
  </si>
  <si>
    <t>Tổng cộng</t>
  </si>
  <si>
    <t>Ban quản lý rừng phòng hộ</t>
  </si>
  <si>
    <t xml:space="preserve">Kinh phí hỗ trợ di chuyển các hộ gia đình ra khỏi vùng có nguy cơ sạt lở  </t>
  </si>
  <si>
    <t>Chi hỗ trợ tiền phun tiêu độc khử trùng</t>
  </si>
  <si>
    <t>Kinh phí hỗ trợ giải phóng mặt bằng xã Mù Sang</t>
  </si>
  <si>
    <t>Nguồn tăng thu ngân sách tỉnh</t>
  </si>
  <si>
    <t>Kinh phí hỗ trợ dịch tả lợn Châu phi trên địa bàn xã Ma Li Pho</t>
  </si>
  <si>
    <t>Kinh phí hỗ trợ dịch tả lợn Châu phi trên địa bàn xã Hoang Thèn</t>
  </si>
  <si>
    <t>Kinh phí hỗ trợ dịch tả lợn Châu phi trên địa bàn xã Khổng Lào</t>
  </si>
  <si>
    <t>Kinh phí hỗ trợ dịch tả lợn Châu phi trên địa bàn xã Nậm Xe</t>
  </si>
  <si>
    <t>Kinh phí hỗ trợ dịch tả lợn Châu phi trên địa bàn xã Mường So</t>
  </si>
  <si>
    <t>Hỗ trợ mô hình giảm nghèo liên kết chuỗi (Trung tâm Dịch vụ NN)</t>
  </si>
  <si>
    <t xml:space="preserve">Kinh phí tổ chức văn hóa thể dục thể thao, tổ chức các lễ hội, kinh phí cụm dân cư ... </t>
  </si>
  <si>
    <t>Kinh phí thực hiện Đề án phát triển KTXH, đảm bảo QP-AN giai đoạn 2016-2020 theo Nghị quyết số 51/2016/NQ-HĐND, trong đó:</t>
  </si>
  <si>
    <t>Kinh phí chi trả chính sách hỗ trợ giáo viên mầm non theo Nghị định số 06/2018/NĐ-CP</t>
  </si>
  <si>
    <t>Kinh phí thực hiện tinh giảm biên chế theo Nghị định số 108/2014/NĐ-CP</t>
  </si>
  <si>
    <t>Kinh phí nâng cấp, sửa chữa các trường bán trú, trường dự kiến đạt chuẩn quốc gia, và duy trì trường chuẩn và khắc phục phòng học tạm (Ưu tiên bố trí kinh phí thực hiện các nhiệm vụ như: Xây dựng và sửa chữa các công trình vệ sinh, nước sinh hoạt, bếp ăn, mua sắm trang thiết bị dạy và học, phần mềm chuyên ngành phục vụ công tác quản lý, dạy và học, lắp đặt rèm cửa các trường bán trú, trường chuẩn quốc gia)</t>
  </si>
  <si>
    <t>Hỗ trợ kinh phí quản lý, bảo trì các tuyến đường tuần tra biên giới</t>
  </si>
  <si>
    <t>Kinh phí thực hiện chính sách hỗ trợ tiền ăn cho học sinh tiểu học, trung học cơ sở ở các xã khu vực II thuộc huyện nghèo 30a và các xã thoát khỏi xã ĐBKK không hưởng chế độ theo NĐ 116/2016/NĐ-CP</t>
  </si>
  <si>
    <t>KP hỗ trợ học tập cho học sinh dân tộc ít người theo Nghị định số 57/2017/NĐ-CP (Huyện cân đối NS)</t>
  </si>
  <si>
    <t>Ban chỉ đạo các xã</t>
  </si>
  <si>
    <t>1.7</t>
  </si>
  <si>
    <t>Kinh phí diễn tập phòng thủ khu vực (Công an huyện)</t>
  </si>
  <si>
    <t>Huyện ủy</t>
  </si>
  <si>
    <t>Kinh phí hỗ trợ vận chuyển gạo</t>
  </si>
  <si>
    <t>Kinh phí đào tạo theo Nghị quyết và chính sách thu hút, thực hiện theo NQ số 120/2014/NQ-HĐND, Quyết định số 46/2014; Thông tư số 36/2018/TT-BCT (Phòng NV)</t>
  </si>
  <si>
    <t>Kinh phí thực hiện các Đề án, Nghị quyết của tỉnh, huyện</t>
  </si>
  <si>
    <t>Kinh phí đào tạo theo Nghị quyết và chính sách thu hút, thực hiện theo NQ số 120/2014/NQ-HĐND, Quyết định số 46/2014; Thông tư số 36/2018/TT-BCT (Trung tâm Bồi dưỡng Chính trị)</t>
  </si>
  <si>
    <t xml:space="preserve">Kinh phí sự nghiệp thường xuyên </t>
  </si>
  <si>
    <t>3 =4+5-Chi chuyển giao cho NS cấp xã</t>
  </si>
  <si>
    <t xml:space="preserve">Nguồn kinh phí thu hồi ứng  </t>
  </si>
  <si>
    <t>(1)</t>
  </si>
  <si>
    <t>(2)</t>
  </si>
  <si>
    <t>(4)</t>
  </si>
  <si>
    <t>(5)</t>
  </si>
  <si>
    <t>(6)</t>
  </si>
  <si>
    <t>(7)</t>
  </si>
  <si>
    <t>Chi chuyển nguồn dự toán</t>
  </si>
  <si>
    <t>Chi chuyển nguồn tạm ứng</t>
  </si>
  <si>
    <t>Chi bổ sung cân đối</t>
  </si>
  <si>
    <t>Chi bổ sung có mục tiêu</t>
  </si>
  <si>
    <t>QUYẾT TOÁN CHI NGÂN SÁCH ĐỊA PHƯƠNG NĂM 2020</t>
  </si>
  <si>
    <t>(Kèm theo Báo cáo số          /BC-UBND ngày       /     /2021 của Ủy ban nhân dân huyện Phong Thổ)</t>
  </si>
  <si>
    <t>UBND tỉnh giao</t>
  </si>
  <si>
    <t>QUYẾT TOÁN THU NSNN TRÊN ĐỊA BÀN NĂM 2020</t>
  </si>
  <si>
    <t>Trường THCS Lản Nhì Thàng (GĐ II)</t>
  </si>
  <si>
    <t>Cầu treo Vàng Ý Chí</t>
  </si>
  <si>
    <t>Thủy lợi bản Vàng Thẳm xã Nậm xe</t>
  </si>
  <si>
    <t>Thủy lợi bản Dền Thàng xã Nậm Xe</t>
  </si>
  <si>
    <t>Thủy lợi Lún Luông xã Khổng Lào</t>
  </si>
  <si>
    <t>Thủy lợi bản Sin Chải xã Mù Sang</t>
  </si>
  <si>
    <t>CNSH bản Pa Nậm Cúm xã Ma Li Pho</t>
  </si>
  <si>
    <t>CNSH bản Nậm Le I xã Huổi Luông</t>
  </si>
  <si>
    <t>CNSH bản Nậm Le II xã Huổi Luông</t>
  </si>
  <si>
    <t>CNSH bản Pờ Ngài xã Huổi Luông</t>
  </si>
  <si>
    <t>CNSH bản Chung Hồ xã Sin Suối Hồ</t>
  </si>
  <si>
    <t>CNSH bản Sàng Mà Pho xã Sin Suối Hồ</t>
  </si>
  <si>
    <t>CNSH bản Dền Sung xã Sin Suối Hồ</t>
  </si>
  <si>
    <t>Cầu treo bản Vàng Pheo xã Mường So</t>
  </si>
  <si>
    <t>Sửa chữa, nâng cấp cầu treo bản Ma Ly Chải I xã Ma Li Chải</t>
  </si>
  <si>
    <t>Nhà văn hóa xã Pa Vây Sử</t>
  </si>
  <si>
    <t>Thủy lợi bản Thà giàng 1 xã Sì Lở Lầu</t>
  </si>
  <si>
    <t>Cầu treo chảng phàng xã Sin Suối Hồ</t>
  </si>
  <si>
    <t>Đường GTNT Tả Phìn - Kin Chù Chung xã Ma Li Pho</t>
  </si>
  <si>
    <t>Đường GTNT bản Sín Chải - bản Hoang Thèn xã Hoang Thèn</t>
  </si>
  <si>
    <t>Dự toán năm 2020</t>
  </si>
  <si>
    <t>Dự toán HĐND huyện giao năm 2020</t>
  </si>
  <si>
    <t>Quyết toán năm 2020</t>
  </si>
  <si>
    <t>Bổ sung cơ sở vật chất trường PTDTBT Tiểu học đoàn kết</t>
  </si>
  <si>
    <t>Bổ sung cơ sở vật chất trường PTDTBT THCS Huổi Luông</t>
  </si>
  <si>
    <t>Trường TH Mù Sang, xã mù Sang</t>
  </si>
  <si>
    <t>Nâng cấp đường từ tỉnh lộ 32 đến bản Má Nghé xã Bản Lang</t>
  </si>
  <si>
    <t>Bổ sung cơ sở vật chất Trường PTDTBT tiểu học số 1 Huổi Luông xã Huổi Luông (Trong đó dự toán kéo dài năm trước sang 317.849.000 đồng)</t>
  </si>
  <si>
    <t>Dự toán chuyển nguồn, kết dư</t>
  </si>
  <si>
    <t>Cầu treo bản mỏ</t>
  </si>
  <si>
    <t>Nâng cấp đường GTNT QL 12 bản Thèn Sin</t>
  </si>
  <si>
    <t>Sửa chữa, nâng cấp thủy lợi sín chải</t>
  </si>
  <si>
    <t>Bổ sung hệ thống điện chiếu sáng, điện sinh hoạt và điện trang trí thị trấn Phong Thổ</t>
  </si>
  <si>
    <t>Trường THCS Bản Lang xã Bản Lang</t>
  </si>
  <si>
    <t>Sửa chữa, NC thủy lợi Sín Chải</t>
  </si>
  <si>
    <t>Thủy lợi Tả Hồ thầu 1 bản Tô y Phìn xã Mồ Sì San</t>
  </si>
  <si>
    <t xml:space="preserve">Sự nghiệp kinh tế </t>
  </si>
  <si>
    <t>Kinh phí lập quy hoạch sử dụng đất giai đoạn 2021-2030 và kế hoạch sử dụng đất năm 2021 huyện Phong Thổ</t>
  </si>
  <si>
    <t>Kinh phí Kiểm kê đất đai và lập bản đồ hiện trạng sử dụng đất năm 2019 huyện Phong Thổ, tỉnh Lai Châu</t>
  </si>
  <si>
    <t>Bổ sung cơ sở vật chất trường PTDT BT tiểu học Hoang Thèn (Bao gồm số dư tạm ứng năm trước chuyển sang 2.781.358.000 đ)</t>
  </si>
  <si>
    <t>Bổ sung cơ sở vật chất trường PTDTBT Tiểu học đoàn kết (Phân bổ từ nguồn kết dư 717.000 đồng)</t>
  </si>
  <si>
    <t xml:space="preserve">Đường giao thông nội đồng tiểu vùng chè xã Lản Nhì Thàng  </t>
  </si>
  <si>
    <t>Bổ sung cơ sở vật chất trường PTDTBT Tiểu học đoàn kết (Nguồn kết dư năm 2019)</t>
  </si>
  <si>
    <t>Điện chiếu sáng bản Nông thôn mới gắn với du lịch Sin Suối Hồ, xã Sin Suối Hồ, huyện Phong Thổ (Tăng thu ngân sách năm 2019)</t>
  </si>
  <si>
    <t>Phòng Tài  nguyên</t>
  </si>
  <si>
    <t>Điểm trường tiểu học các bản xã Bản Lang  (Số dư tạm ứng)</t>
  </si>
  <si>
    <t>Ban quản lý DA</t>
  </si>
  <si>
    <t>Kinh phí sửa chữa các công trình giao thông, thủy lợi, nước sinh hoạt và công trình dân dụng khác, chỉnh trang đô thị, sửa chữa trụ sở cơ quan nhà nước, mua sắm trang thiết bị để tổ chức Đại hội Đảng các cấp</t>
  </si>
  <si>
    <t>7.7</t>
  </si>
  <si>
    <t>Nâng cấp, sửa chữa Nhà khách huyện Phong Thổ</t>
  </si>
  <si>
    <t>Nâng cấp, sửa chữa Trung tâm Hội nghị văn hóa huyện Phong Thổ</t>
  </si>
  <si>
    <t>Sửa chữa các hạng mục công trình Trụ sở Trung tâm Dịch vụ nông nghiệp huyện Phong Thổ</t>
  </si>
  <si>
    <t>Sửa chữa, khắc phục kè khu vực mốc giới số 70 (2) huyện Phong Thổ</t>
  </si>
  <si>
    <t>Sửa chữa, nâng cấp tuyến đường Nậm Cáy - Mù Sang - Sin Cai</t>
  </si>
  <si>
    <t>Sửa chữa tuyến đường Thèn Sin - Sin Suối Hồ</t>
  </si>
  <si>
    <t>Sửa chữa tuyền đường Pa Tần - Huổi Luông - Cửa Cải</t>
  </si>
  <si>
    <t>VP HĐND-UBND</t>
  </si>
  <si>
    <t xml:space="preserve">Kinh phí mua sắm trang thiết bị, sửa chữa trụ sở UBND các xã, thị trấn </t>
  </si>
  <si>
    <t xml:space="preserve">Sửa chữa, cải tạo phòng họp tầng 2 trung tâm hội nghị thành phòng truyền thống huyện  </t>
  </si>
  <si>
    <t xml:space="preserve">Kinh phí hỗ trợ giải phóng mặt bằng dự án: Trường PTDTBT tiểu học Mù Sang xã Mù Sang (hạng mục san gạt mặt bằng), huyện Phong Thổ, tỉnh Lai Châu. </t>
  </si>
  <si>
    <t>Chỉnh trang đô thị thị trấn phong Thổ</t>
  </si>
  <si>
    <t>Hạ tầng kỹ thuật thị trấn Phong Thổ (Vốn chuyển nguồn, kết dư năm trước)</t>
  </si>
  <si>
    <t>Nguồn chuyển nguồn năm 2019 sang năm 2020 (Được giao tại Quyết định số 1269/QĐ-UBND ngày 09/10/2019 của UBND tỉnh)</t>
  </si>
  <si>
    <t xml:space="preserve">Cấp điện sinh hoạt bản Sín Chải (nhóm hộ tái định cư) xã Mù Sang </t>
  </si>
  <si>
    <t xml:space="preserve">Cấp điện sinh hoạt bản tái định cư (Hồng Thu Mán) xã Lản Nhì Thàng  </t>
  </si>
  <si>
    <t xml:space="preserve">Cấp NSH bản tái định cư (Hồng Thu Mán) xã Lản Nhì Thàng </t>
  </si>
  <si>
    <t xml:space="preserve">Kinh phí hỗ trợ di dân trên địa bàn xã Mù Sang  </t>
  </si>
  <si>
    <t xml:space="preserve">Kinh phí hỗ trợ di dân trên địa bàn xã Lản Nhì Thàng  </t>
  </si>
  <si>
    <t>UBND xã Mù Sang</t>
  </si>
  <si>
    <t>UBND xã Lản Nhì Thàng</t>
  </si>
  <si>
    <t>NC đường GTNT TT xã - bản Chang Hoỏng 2 (giai đoạn 1)</t>
  </si>
  <si>
    <t>Đường liên bản Dền Thàng - Van Hồ I - Van Hồ II (giai đoạn 1)</t>
  </si>
  <si>
    <t>Đường Nậm xe - Sin Suối Hồ</t>
  </si>
  <si>
    <t>Nâng cấp đường bản chí sáng, chung hồ, chảng phàng, sàng mà pho, dền sung sin suối hồ</t>
  </si>
  <si>
    <t xml:space="preserve"> Đường liên bản Huổi Luông 3 - Huổi Luông 2 xã Huổi Luông</t>
  </si>
  <si>
    <t xml:space="preserve"> Đường bản Huổi Luông 3 - Nậm Le 1 (GDD1) xã Huổi Luông</t>
  </si>
  <si>
    <t xml:space="preserve"> Đường Pa Nậm Cúm - Thèn Thầu - La Vân xã Huổi Luông</t>
  </si>
  <si>
    <t>Đường GTNT TT xã - Ngài Trò - Hoàng Liên Sơn II</t>
  </si>
  <si>
    <t>Bổ sung cơ sở vật chất Trường PTDTBT tiểu học số 1 Huổi Luông xã Huổi Luông</t>
  </si>
  <si>
    <t>Dự toán giao trong năm (Nguồn ngân sách tỉnh giao, bổ sung trong năm)</t>
  </si>
  <si>
    <t>Trường mần non Sin Suối Hồ (Trong đó kinh phí kéo dài năm trước sang: 220.663.000đ)</t>
  </si>
  <si>
    <t>Đường điện sinh hoạt bản Mấn 2 (khu di dân tái định cư) xã Nậm Xe</t>
  </si>
  <si>
    <t>Bổ sung cơ sở vật chất trường THCS Vàng Ma Chải</t>
  </si>
  <si>
    <t>Đường liên thôn bản tái định cư (CM70 giai đoạn 2) xã Ma Li Chải</t>
  </si>
  <si>
    <t>Nâng cấp nước sinh hoạt xã Ma Li Chải</t>
  </si>
  <si>
    <t>Cấp nước sinh hoạt xã Vàng Ma Chải</t>
  </si>
  <si>
    <t>Cấp nước sinh hoạt xã Mù Sang</t>
  </si>
  <si>
    <t>Nâng cấp đường giao thông bản Hồng Thu Mán</t>
  </si>
  <si>
    <t>Nâng cấp đường GTNT trung tâm xã đi mù sang cao giai đoạn II xã Mù sang</t>
  </si>
  <si>
    <t>Trường PTDTBT THCS Nậm Xe xã Nậm Xe</t>
  </si>
  <si>
    <t>Trường tiểu học Lê Văn Tám xã Huổi Luông</t>
  </si>
  <si>
    <t>Trường tiểu học trung tâm xã Mồ Sì San</t>
  </si>
  <si>
    <t>Nâng cấp đường GTNT ngã ba Sáng Giang - Nậm Lùng (GDD)</t>
  </si>
  <si>
    <t>Bổ sung cơ sở vật chất trường PTDTBT TH số 1 Huổi Luông</t>
  </si>
  <si>
    <t>Đường GTNT Trung tâm xã - Ngài Trồ - Hoàng Liên Sơn II</t>
  </si>
  <si>
    <t>Sửa chữa và hót sụt sạt tuyến đường Ma Lù Thàng - Chợ Sì Choang</t>
  </si>
  <si>
    <t>Sửa chữa và hót sụt sạt tuyến đường TT Phong Thổ - TT xã Huổi Luông</t>
  </si>
  <si>
    <t>Sửa chữa, nâng cấp thủy lợi Vàng Ý Chí xã Bản Lang (Phân bổ từ nguồn kết dư)</t>
  </si>
  <si>
    <t xml:space="preserve">Kinh phí nạo vét cống rãnh đô thị </t>
  </si>
  <si>
    <t>Giao tại Quyết định số 1614/QĐ-UBND ngày 11/11/2020 của UBND tỉnh Lai Châu</t>
  </si>
  <si>
    <t>Kinh phí hỗ trợ làm nền nhà; hỗ trợ di chuyển và kinh phí giải phóng mặt bằng</t>
  </si>
  <si>
    <t>Xử lý Hót đất sạt lở tuyến đường vào bản và điểm trường Mầm non bản Ma Li Pho xã Ma Li Pho, huyện Phong Thổ</t>
  </si>
  <si>
    <t>Xử lý sạt lở, đảm bảo giao thông tuyến đường Trung tâm xã Mù Sang đi bản Lùng Than, huyện Phong Thổ</t>
  </si>
  <si>
    <t>Xử lý sạt lở, đảm bảo giao thông tuyến đường Biên giới Cửa khẩu Ma Lù Thàng - Trung tâm xã Vàng Ma Chải, huyện Phong Thổ</t>
  </si>
  <si>
    <t>Xử lý sạt lở, đảm bảo giao thông tuyến đường Nậm Cáy - Mù Sang Sin Cai, huyện Phong Thổ</t>
  </si>
  <si>
    <t>Xử lý sạt lở, đảm bảo giao thông tuyến đường từ Km8+500 QL12 đi bản Sòn Thầu 1 xã Ma Li Pho, huyện Phong Thổ</t>
  </si>
  <si>
    <t>Xử lý sạt lở, đảm bảo giao thông tuyến đường từ Ngã ba Kim Đồng - Nà Giang - bản Nậm Lùng xã Bản Lang</t>
  </si>
  <si>
    <t>UBND xã Sin Suối Hồ</t>
  </si>
  <si>
    <t>Phòng NN&amp;PTNT</t>
  </si>
  <si>
    <t>UBND xã Bản Lang</t>
  </si>
  <si>
    <t>Hỗ trợ di dân ra khỏi vùng có nguy cơ sạt lở xã Sin Suối Hồ</t>
  </si>
  <si>
    <t>Sửa chữa thủy lợi Pờ Sa xã Pa Vây Sử</t>
  </si>
  <si>
    <t xml:space="preserve"> -</t>
  </si>
  <si>
    <t>Sửa chữa, nâng cấp tuyến đường Pa Tần-Cửa cải, xã Huổi Luông</t>
  </si>
  <si>
    <t>Duy tu, sửa chữa tuyến đường trung tâm xã Mù Sang - bản Lùng Than, xã Mù sang</t>
  </si>
  <si>
    <t>Sửa chữa, nâng cấp tuyến đường Nậm Cáy-Mù Sang - Sin Cai, xã Ma Li Pho</t>
  </si>
  <si>
    <t>Sửa chữa, nâng cấp tuyến đường Thèn Sin, Sin Suối Hồ</t>
  </si>
  <si>
    <t>Kè gia cố tuyến đường Km8 QL12, bàn Thèn Sin xã Ma Li Pho</t>
  </si>
  <si>
    <t>Nâng cấp cầu bản bản Sin Chải xã Hoang Thèn</t>
  </si>
  <si>
    <t>Duy tu, sửa chữa, nâng cấp tuyến đường tuần tra biên giới cửa khẩu Ma Lù Thàng, xã Ma Li Pho - chợ Sì Choang, xã Vàng Ma Chải</t>
  </si>
  <si>
    <t>Nâng cấp, sửa chữa tuyến đường giao thông nông thôn bản Nậm Xe, xã Nậm Xe (Từ nguồn kết dư ngân sách năm 2019)</t>
  </si>
  <si>
    <t>Chương trình OCOP</t>
  </si>
  <si>
    <t>Phòng Kinh tế &amp; HT</t>
  </si>
  <si>
    <t xml:space="preserve">Kinh phí vệ sinh môi trường </t>
  </si>
  <si>
    <t>Kinh phí quan trắc môi trường</t>
  </si>
  <si>
    <t>Kinh phí trồng, chăm sóc, cắt tỉa
cây xanh</t>
  </si>
  <si>
    <t>Phòng TN&amp;MT</t>
  </si>
  <si>
    <t>Kinh phí chi tiền lương và các khoản phụ cấp (Phòng NN&amp;PTNT)</t>
  </si>
  <si>
    <t xml:space="preserve">Kinh phí chi tiền lương và các khoản phụ cấ (Hội chữ thập đỏ) </t>
  </si>
  <si>
    <t xml:space="preserve">Kinh phí chi tiền lương và các khoản phụ cấp (Trung tâm Dịch vụ nông nghiệp) </t>
  </si>
  <si>
    <t>Phòng Nông nghiệp</t>
  </si>
  <si>
    <t>Kinh phí ban chỉ đạo Chương trình cấp huyện</t>
  </si>
  <si>
    <t>Triển khai chương trình mỗi xã 1 sản phẩn OCOP</t>
  </si>
  <si>
    <t>Chi hỗ trợ tiền phun tiêu độc khử trùng môi trường</t>
  </si>
  <si>
    <t>Từ nguồn cân đối ngân sách huyện</t>
  </si>
  <si>
    <t>Phòng NN&amp;PTNN</t>
  </si>
  <si>
    <t xml:space="preserve">Sửa chữa, nâng cấp NSH chiêu sải phìn xã Lản Nhì Thàng  </t>
  </si>
  <si>
    <t xml:space="preserve">Sửa chữa, nâng cấp NSH bản Huổi Luông I xã Huổi Luông  </t>
  </si>
  <si>
    <t xml:space="preserve">Sửa chữa, nâng cấp NSH Dền Thàng xã Nậm Xe  </t>
  </si>
  <si>
    <t xml:space="preserve">Sửa chữa, nâng cấp NSH  Sín Chải xã Hoang Thèn </t>
  </si>
  <si>
    <t>Sửa chữa, nâng cấp NSH Sì Cha Chải xã Sin Suối Hồ</t>
  </si>
  <si>
    <t>Sửa chữa, nâng cấp thủy lợi cụm mèn trù Thèn Sin II xã Bản Lang (Từ nguồn kết dư ngân sách năm 2019)</t>
  </si>
  <si>
    <t>Sửa chữa, nâng cấp thủy lợi Van Hồ I xã Nậm Xe  (Từ nguồn kết dư ngân sách năm 2019)</t>
  </si>
  <si>
    <t>Sửa chữa, nâng cấp  thủy lợi trung tâm xã Sin Suối Hồ (Nguồn tiết kiệm chi thường xuyên kết dư bổ sung vào dự phòng ngân sách huyện)</t>
  </si>
  <si>
    <t>Sửa chữa, nâng cấp  thủy lợi  Giao chản II xã Bản Lang  (Nguồn tiết kiệm chi thường xuyên kết dư bổ sung vào dự phòng ngân sách huyện)</t>
  </si>
  <si>
    <t xml:space="preserve">Sửa chữa, nâng cấp  thủy lợi Giao sử xã Bản Lang  (Nguồn tiết kiệm chi thường xuyên kết dư bổ sung vào dự phòng ngân sách huyện)  </t>
  </si>
  <si>
    <t>Sửa chữa, nâng cấp  thủy lợi Y San xã Mù Sang  (Nguồn tiết kiệm chi thường xuyên kết dư bổ sung vào dự phòng ngân sách huyện)</t>
  </si>
  <si>
    <t>Phòng Giáo dục</t>
  </si>
  <si>
    <t>Phòng Lao động</t>
  </si>
  <si>
    <t>Kinh phí hỗ trợ chi phí học tập theo Nghị định 86/2015/NĐ-CP (Phòng GD chi trả hỗ trợ chi phí học tập)</t>
  </si>
  <si>
    <t>Kinh phí hỗ trợ chi phí học tập theo Nghị định 86/2015/NĐ-CP (Các trường học chi trả kinh phí miễn giảm học phí)</t>
  </si>
  <si>
    <t>Kinh phí hỗ trợ chi phí học tập theo Nghị định 86/2015/NĐ-CP (Phòng Lao động chi trả kinh phí hỗ trợ chi phí học tập cho sinh viên)</t>
  </si>
  <si>
    <t>Các trường học</t>
  </si>
  <si>
    <t xml:space="preserve"> Hỗ trợ kinh phí thực hiện chính sách hỗ trợ người có công với Cách mạng về nhà ở</t>
  </si>
  <si>
    <t>Phòng Tài chính - KH cấp lệnh chi</t>
  </si>
  <si>
    <t xml:space="preserve">Phòng Lao động chi trả </t>
  </si>
  <si>
    <t>Kinh phí hỗ trợ covid- 19 người có công</t>
  </si>
  <si>
    <t>Kinh phí hỗ trợ covid- 19 BTXH</t>
  </si>
  <si>
    <t>Truyền hinh</t>
  </si>
  <si>
    <t>Hỗ trợ kinh phí đền bù giải phóng mặt bằng, rà phá bom mìn dự án xây dựng cầu dân sinh và quản lý tài sản đường địa phương (Dự án LRAMP) gồm 04 cầu, cống: Cầu Sì Cha Chải, xã Sin Suối Hồ huyện Phong Thổ; Cống Thèn Thầu 2 xã Bản Lang huyện Phong Thổ;  Cống Nà Đoong 1 xã Bản Lang huyện Phong Thổ;  Cống Pờ Ngài xã Huổi Luông, huyện Phong Thổ (QĐ số 3183/QĐ-UBND ngày 21/7/2020 của UBND huyện Phong Thổ)</t>
  </si>
  <si>
    <t>Kinh phí xây dựng cầu dân sinh gồm 04 cầu, cống: Cầu Sì Cha Chải, xã Sin Suối Hồ huyện Phong Thổ; Cống Thèn Thầu 2 xã Bản Lang huyện Phong Thổ;  Cống Nà Đoong 1 xã Bản Lang huyện Phong Thổ;  Cống Pờ Ngài xã Huổi Luông, huyện Phong Thổ (Phân bổ từ nguồn kết dư ngân sách huyện)</t>
  </si>
  <si>
    <t>Trung tâm PTQĐ</t>
  </si>
  <si>
    <t xml:space="preserve">Kinh phí mua sắm ô tô giao tại Quyết định số 1183/QĐ-UBND ngày 25/8/2020 của UBND tỉnh Lai Châu </t>
  </si>
  <si>
    <t>Kinh phí đối ngoại</t>
  </si>
  <si>
    <t xml:space="preserve">Văn phòng HĐND-UBND </t>
  </si>
  <si>
    <t>Kinh phí mua vắc xin, vật tư trang thiết bị tiêm phòng cho đàn gia súc, gia cầm năm 2020</t>
  </si>
  <si>
    <t>TTDVNN</t>
  </si>
  <si>
    <t>Kinh phí thực hiện Nghị quyết số 41/2019/NQ-HĐND ngày 11/12/2019 của HĐND tỉnh</t>
  </si>
  <si>
    <t>Kinh phí thực hiện Hỗ trợ phát triển cây ăn quả tập trung và cải tạo vườn tạp; Hỗ trợ chuyển đổi phương thức chăn nuôi; được giao tại Quyết định số 378/QĐ-UBND ngày 10/4/2020 của UBND tỉnh (Theo Nghị quyết số 41/2019/NQ-HĐND ngày 11/12/2019 của HĐND tỉnh)</t>
  </si>
  <si>
    <t>Kinh phí thực hiện Chính sách hỗ trợ nông nghiệp: Hỗ trợ giống lúa thuần; Hỗ trợ giống ngô lai; Hỗ trợ vôi cải tạo đất ruộng; Hỗ trợ máy làm đất ; được giao tại Quyết định số 378/QĐ-UBND ngày 10/4/2020 của UBND tỉnh (Theo Nghị quyết số 41/2019/NQ-HĐND ngày 11/12/2019 của HĐND tỉnh)</t>
  </si>
  <si>
    <t>Kinh phí thực hiện Nghị Quyết số 40/2019/NQ-HĐND ngày 11/12/2019 của HĐND tỉnh  được giao tại Quyết định số 378/QĐ-UBND ngày 10/4/2020 của UBND tỉnh</t>
  </si>
  <si>
    <t>UBND xã Mso, SSH</t>
  </si>
  <si>
    <t>Sửa chữa nhà vệ sinh công cộng xã Mường So</t>
  </si>
  <si>
    <t>Xây dựng các điểm rừng chân tại chân thác Tình yêu và thác Trái tim xã Sin Suối Hồ</t>
  </si>
  <si>
    <t>Kinh phí thực hiện Chính sách bảo vệ và phát triển đất trồng lúa</t>
  </si>
  <si>
    <t>Hỗ trợ cho người trồng lúa để áp dụng giống mới, tiến bộ kỹ thuật, công nghệ mới trong sản xuất lúa; hỗ trợ liên kết sản xuất, tiêu thụ sản phẩm.</t>
  </si>
  <si>
    <t>Kè bảo vệ đất ruộng cánh đồng Tùng So xã Mường So, huyện Phong Thổ</t>
  </si>
  <si>
    <t>Nâng cấp, sửa chữa Thủy lợi Hồ Tùng xã Khổng Lào, huyện Phong Thổ</t>
  </si>
  <si>
    <t>Mường So</t>
  </si>
  <si>
    <t>Khổng Lào</t>
  </si>
  <si>
    <t xml:space="preserve">Kinh phí thực hiện Đề án phát triển kinh tế các xã vùng cao biên giới huyện Phong Thổ giai đoạn 2016-2020 (Theo Nghị quyết số 79/2019/NQ-HĐND ngày 28/6/2019 của HĐND huyện) </t>
  </si>
  <si>
    <t>Các xã</t>
  </si>
  <si>
    <t>Kinh phí thực hiện phòng chống dịch bệnh trên đàn vật nuôi</t>
  </si>
  <si>
    <t>KP KN, KL, KC - Mô hình (bao gồm cả nguồn kết dư năm 2019: 500 triệu đồng)</t>
  </si>
  <si>
    <t>Kinh phí nhân rộng mô hình giảm nghèo</t>
  </si>
  <si>
    <t>Kinh phí tiêm phòng vác xin cho gia súc và gia cầm</t>
  </si>
  <si>
    <t>Trong đó KP tổ chức đại hội đảng</t>
  </si>
  <si>
    <t>Nguồn thu cuối năm chưa phân bổ chi tiết</t>
  </si>
  <si>
    <t>TTGDTX</t>
  </si>
  <si>
    <t xml:space="preserve"> KP hỗ trợ tiền ăn trưa cho trẻ từ 24-36 tháng tuổi theo NQ 11/NQ-HĐND</t>
  </si>
  <si>
    <t>Hỗ trợ cựu giáo chức</t>
  </si>
  <si>
    <t>Trong đó Kinh phí đào tạo thường xuyên</t>
  </si>
  <si>
    <t>Hỗ trợ kinh phí Ban chỉ đạo chống thất thu, công tác tuyên truyền, tổ triển khai thu hồi nợ đọng thuế theo Điều 9 Luật ngân sách Nhà nước năm 2015</t>
  </si>
  <si>
    <t>Hỗ trợ kinh phí hoạt động ban chỉ đạo thi hành án (Hội nghị, sơ tổng kết, kiểm tra, giám sát)  theo Điều 9 Luật ngân sách Nhà nước năm 2015</t>
  </si>
  <si>
    <t xml:space="preserve"> Kinh phí tổ chức giải bóng chuyền công, nông binh năm 2020 (Liên đoàn Lao động)</t>
  </si>
  <si>
    <t>Hỗ trợ kinh phí xét xử lưu động theo Điều 9 Luật ngân sách Nhà nước năm 2015 (Tòa án nhân dân)</t>
  </si>
  <si>
    <t xml:space="preserve"> Kinh phí hỗ trợ án lớn, án điểm, phòng chống ma túy tội phạm  (viện kiếm sát nhân dân)</t>
  </si>
  <si>
    <t>Hỗ trợ kinh phí ban chỉ đạo Kế hoạch hóa gia đình (Hội nghị sơ tổng kết, kiểm tra, giám sát) Theo Nghị quyết số 03-NQ/TU, theo Điều 9 Luật ngân sách Nhà nước năm 2015  (Trung tâm y tế)</t>
  </si>
  <si>
    <t>Kinh phí thực hiện sửa chữa phòng Chăm sóc sức khỏe lãnh đạo huyện và cán bộ thuộc diện BCSSK huyện ủy quản lý (Trung tâm y tế)</t>
  </si>
  <si>
    <t>Kinh phí khoán chăm sóc, bảo vệ rừng (phần chênh lệch định mức của Nghị quyết 30a so với dự án 661)</t>
  </si>
  <si>
    <t>Ban QLRPH</t>
  </si>
  <si>
    <t>BQLDA</t>
  </si>
  <si>
    <t xml:space="preserve">Chi an ninh </t>
  </si>
  <si>
    <t>TT y tế</t>
  </si>
  <si>
    <t xml:space="preserve">Xây dựng phòng đệm phòng chống Covid-19 (từ nguồn tiết kiệm chi thường xuyên sau khi sáp nhập xã MLC và SLL)   (Trung tâm y tế </t>
  </si>
  <si>
    <t>Hội ND</t>
  </si>
  <si>
    <t>Trường Nội trú</t>
  </si>
  <si>
    <t>NH CS</t>
  </si>
  <si>
    <t>Tòa án</t>
  </si>
  <si>
    <t>LĐLĐ</t>
  </si>
  <si>
    <t>Viện KSND</t>
  </si>
  <si>
    <t>Thi hành án</t>
  </si>
  <si>
    <t>Thuế</t>
  </si>
  <si>
    <t>Phòng Nvu</t>
  </si>
  <si>
    <t xml:space="preserve">Kinh phí thực hiện Chế độ đặc thù theo Nghị quyết số 37/NQ-CP cuả Chính phủ và Quyết định 437/QĐ-TTg của Thủ tướng Chính phủ  </t>
  </si>
  <si>
    <t>Các công trình dự kiến hoàn thành và khởi công mới năm 2020</t>
  </si>
  <si>
    <t>Kinh phí hỗ trợ sản xuất nông nghiệp theo Quyết định số 29/2016/QĐ-UBND (Hỗ trợ khai hoang ruộng bậc thang 15trđ/ha)</t>
  </si>
  <si>
    <t>Đảm bảo xã hội khác</t>
  </si>
  <si>
    <t>Kinh phí thực hiện theo Nghị định 108/2014/NĐ-CP  (Kinh phí giao được tại Quyết định số 481;1131 của UBND tỉnh Lai Châu)</t>
  </si>
  <si>
    <t>Kinh phí thực hiện chính sách hỗ trợ do ảnh hưởng bởi đại dịch Covid-19 (Được giao tại Quyết định số 468/QĐ-UBND ngày 28/4/2020 của UBND tỉnh Lai Châu.</t>
  </si>
  <si>
    <t>12</t>
  </si>
  <si>
    <t>Nguồn 70% tăng thu năm 2019 để cải cách tiền lương</t>
  </si>
  <si>
    <t>Thực hiện chính sách hỗ trợ do ảnh hưởng bởi đại dịch Covid-19</t>
  </si>
  <si>
    <t>Kinh phí thực hiện chính sách hỗ trợ do ảnh hưởng bởi đại dịch Covid-19 các xã, thị trấn</t>
  </si>
  <si>
    <t>Mua vật tư, dụng cụ phòng chống dịch Covid 19</t>
  </si>
  <si>
    <t>Chi làm nhà cách ly phòng chống đại dịch Covid-19 (xã Lản Nhì Thàng)</t>
  </si>
  <si>
    <t>Chi hỗ trợ tiền công trực chốt Covid-19</t>
  </si>
  <si>
    <t>Chi hỗ trợ thiên tai đột xuất</t>
  </si>
  <si>
    <t>Chi hỗ trợ mai táng phí (xã Bản Lang)</t>
  </si>
  <si>
    <t xml:space="preserve">Chi hỗ trợ nhà ở bị thiên tai cho hộ nghèo, cận nghèo </t>
  </si>
  <si>
    <t>Hỗ trợ hội đồng xét duyệt hồ sơ đảm bảo xã hội</t>
  </si>
  <si>
    <t>Hỗ trợ thực hiện phòng chống dịch Châu phi</t>
  </si>
  <si>
    <t>Hỗ trợ nhà ở cho hộ gia đình thuộc hộ nghèo, hộ cận nghèo bị thiệt hại do thiên tai gây ra (Được giao tại Quyết định số 647/QĐ-UBND ngày 01/6/2020 của UBND tỉnh Lai Châu) xã Bản Lang</t>
  </si>
  <si>
    <t xml:space="preserve">Kinh phí thực hiện Chính sách cho công tác phòng chống dịch Covid-19 (Phòng Y tế) </t>
  </si>
  <si>
    <t>Chi hỗ trợ nhà ở bị thiên tai cho hộ nghèo, cận nghèo (Nguồn chi tiết kiệm chi TX sau khi Sát nhập SLL và MLC)</t>
  </si>
  <si>
    <t>Chi hỗ trợ nhà ở bị thiên tai cho hộ nghèo, cận nghèo  (Nguồn chi tiết kiệm chi TX sau khi Sát nhập SLL và MLC)</t>
  </si>
  <si>
    <t>Thực hiện chính sách hỗ trợ do ảnh hưởng bởi đại dịch Covid-19  (Nguồn chi tiết kiệm chi TX sau khi Sát nhập SLL và MLC)</t>
  </si>
  <si>
    <t>Kinh phí đối ứng nhà tài trợ xây dựng nhà lớp học trường tiểu học Hoang Thèn  (Nguồn chi tiết kiệm chi TX sau khi Sát nhập SLL và MLC)</t>
  </si>
  <si>
    <t>Đối ứng kinh phí với tập đoàn Điện lực Việt Nam để thực hiện cứng hóa các tuyến đường GTNT tại các bản thuộc xã Huổi Luông  (Nguồn chi tiết kiệm chi TX sau khi Sát nhập SLL và MLC)</t>
  </si>
  <si>
    <t>Kinh phí thực hiện gắn biển số nhà, biển chỉ dẫn công cộng  (Nguồn chi tiết kiệm chi TX sau khi Sát nhập SLL và MLC)</t>
  </si>
  <si>
    <t>Nâng cấp đường GTNT bản Pờ Ngài xã Huổi Luông, huyện Phong Thổ, tỉnh Lai Châu (Xã Huổi Luông đạt chuẩn nông thôn mới)</t>
  </si>
  <si>
    <t>Kinh phí hỗ trợ dịch tả lợn Châu phi trên địa bàn xã Sì Lở Lầu</t>
  </si>
  <si>
    <t>Kinh phí hỗ trợ dịch tả lợn Châu phi trên địa bàn xã VMC</t>
  </si>
  <si>
    <t xml:space="preserve">Nguồn kinh phí hỗ trợ dịch tả lợn Châu Phi (KP giao tại Quyết định số 207/QĐ-UBND ngày 04/3/2020 của UBND tỉnh Lai Châu từ nguồn Dự phòng NS tỉnh) </t>
  </si>
  <si>
    <t>Hỗ trợ nhà ở cho hộ gia đình thuộc hộ nghèo, hộ cận nghèo bị thiệt hại do thiên tai gây ra (Được giao tại Quyết định số 647/QĐ-UBND ngày 01/6/2020 của UBND tỉnh Lai Châu) xã Dào San</t>
  </si>
  <si>
    <t>Kinh phí  hỗ trợ xã dự kiến hoàn thành nông thôn mới (giao tại Quyết định số 871/QĐ-UBND ngày 08/7/2020 của UBND tỉnh Lai Châu )</t>
  </si>
  <si>
    <t>Hỗ trợ hộ phụ nữ thuộc hộ nghèo là người dân tộc thiểu số sinh con đúng chính sách</t>
  </si>
  <si>
    <t>Kinh phí thực hiện chính sách đặc thù hỗ trợ phát triển kinh tế - xã hội vùng dân tộc thiểu số và miền núi giai đoạn 2017-2020 theo Quyết định số 2085/QĐ-TTg của Thủ tướng Chính phủ trên địa bàn tỉnh Lai Châu (Vốn đầu tư: Thực hiện hỗ trợ nước sinh hoạt)</t>
  </si>
  <si>
    <t>8</t>
  </si>
  <si>
    <t>Trồng cây xanh, cây cảnh, bồn hoa ven đường, cây ăn quả, phát triển các lễ hội tại bản vàng pheo; đào tạo, tập huấn người dân trong bản về làm du lịch nông thôn</t>
  </si>
  <si>
    <t>Phát triển nhân rộng cây địa lan, duy trì bản sắc văn hóa dân tộc, xúc tiến, quảng bá sản phẩm du lịch bản Sin Suối Hồ; đào tạo, tập huấn người dân trong bản về làm du lịch nông thôn</t>
  </si>
  <si>
    <t>Kinh phí hỗ trợ sản xuất (UBND các xã, thị trấn)</t>
  </si>
  <si>
    <t xml:space="preserve"> Thủy lợi Bản Séo Hồ Thầu - Bản Mồ Sì San xã Mồ Sì San (Mã dự án  7843743)</t>
  </si>
  <si>
    <t xml:space="preserve"> Thủy lợi Bản Séo Hồ Thầu  xã Mồ Sì San (Mã dự án  7843744)</t>
  </si>
  <si>
    <t xml:space="preserve"> Nhà văn hóa Bản Tân Séo Phìn xã Mồ Sì San (Mã dự án 7848801)</t>
  </si>
  <si>
    <t xml:space="preserve"> Nhà văn hóa bản Tô Y Phìn xã Mồ Sì San (Mã dự án  7848802)</t>
  </si>
  <si>
    <t xml:space="preserve"> Nhà văn hóa Trung tâm xã  Mồ Sì San (Mã dự án 7848800)</t>
  </si>
  <si>
    <t>Đường ra khu sản xuất Bản Pờ Xa xã Pa Vây Sử (mã dự án: 7852647)</t>
  </si>
  <si>
    <t xml:space="preserve"> Sữa chữa,nâng cấp đường nội bản Phai Cát xã Khổng Lào (MDA:7843742)</t>
  </si>
  <si>
    <t>Đường nội đồng bản bản Phai Cát xã Khổng Lào (MDA:7843741)</t>
  </si>
  <si>
    <t xml:space="preserve"> Sữa chữa nâng cấp nước sinh hoạt bản Nậm Khay xã Khổng Lào (MDA:7758716)</t>
  </si>
  <si>
    <t>Sữa chữa nâng cấp nhà văn hóa bản Phai Cát Xã Khổng Lào</t>
  </si>
  <si>
    <t>Đường ra khu sản xuất Xì Phài - Dền Sang xã Dào San</t>
  </si>
  <si>
    <t>Đường nội đồng bản Huổi Hán xã Nậm Xe</t>
  </si>
  <si>
    <t>Đường ra khu sản xuất Sử Cổ Thìn xã Tung Qua Lìn (mã dự án: 7841089)</t>
  </si>
  <si>
    <t>Đường đi khu sản xuất Đô Xì xã Tung Qua Lìn (Mã dự án: 7841090)</t>
  </si>
  <si>
    <t>Nhà văn hóa xã Tung Qua Lìn (mã dự án: 7846225)</t>
  </si>
  <si>
    <t>Nâng cấp nước sinh hoạt bản chí Sáng xã Sin Suối Hồ</t>
  </si>
  <si>
    <t>Đường ra khu sản xuất huổi Sen xã Mường So</t>
  </si>
  <si>
    <t>Đường nước sinh hoạt bản Nà Củng xã Mường So</t>
  </si>
  <si>
    <t>Đường GTNT bản Pờ Ngài xã Huổi Luông</t>
  </si>
  <si>
    <t>Đường GTNT Chiềng Na, Thị trấn Phong Thổ</t>
  </si>
  <si>
    <t>Đường ra khu sản xuất Thẩm Bú Thị trấn Phong Thổ</t>
  </si>
  <si>
    <t>Thủy lợi Ha Ca Xa xã Sì Lở Lầu</t>
  </si>
  <si>
    <t>Đường ra khu sản xuất bản Mới giai đoan 2 xã Sì Lở Lầu</t>
  </si>
  <si>
    <t>UBND xã Hoang Thèn</t>
  </si>
  <si>
    <t>UBND xã Nậm Xe</t>
  </si>
  <si>
    <t>UBND xã Tung Qua Lìn</t>
  </si>
  <si>
    <t>UBND xã Pa Vây Sử</t>
  </si>
  <si>
    <t>UBND xã Mồ Sì San</t>
  </si>
  <si>
    <t xml:space="preserve">Hỗ trợ phát triển hợp tác xã </t>
  </si>
  <si>
    <t xml:space="preserve">Đường GTNT liên bản Thèn Xin - Bản Ma Li Pho </t>
  </si>
  <si>
    <t xml:space="preserve"> Đường ra khu sản xuất bản Sì Phài Đi Suối Cạn xã Dào San</t>
  </si>
  <si>
    <t>Nhà văn hóa bản San Cha  xã Dào San</t>
  </si>
  <si>
    <t>Nhà văn hóa bản Sểnh Sảng A  xã Dào San</t>
  </si>
  <si>
    <t>Nhà văn hóa bản Sì Phài  xã Dào San</t>
  </si>
  <si>
    <t>Nhà văn hóa bản U Ní Chải  xã Dào San</t>
  </si>
  <si>
    <t>Nhà văn hóa bản Hợp 1 xã Dào San</t>
  </si>
  <si>
    <t>Thủy lợi Sểnh Sảng B (2)  xã Dào San</t>
  </si>
  <si>
    <t xml:space="preserve"> Đường ra khu sản xuất bản Mới xã Sì Lở Lầu</t>
  </si>
  <si>
    <t xml:space="preserve">  Đường  giao thông nội bản Xin Chải xã Sì Lở Lầu</t>
  </si>
  <si>
    <t xml:space="preserve">  Đường  nội đồng bản Phố Vây xã Sì Lở Lầu</t>
  </si>
  <si>
    <t xml:space="preserve"> Đường  nội đồng bản Xin Chải xã Sì Lở Lầu</t>
  </si>
  <si>
    <t>Đường GTNT bản Tả Phùng xã Vàng Ma Chải, huyện Phong Thổ  ( Mã dự án : 7812308 )</t>
  </si>
  <si>
    <t xml:space="preserve"> Đường GTNT bản Nhóm II xã Vàng Ma Chải ( MDA 7690761)</t>
  </si>
  <si>
    <t>Công trình thủy lợi Ma Deo Trinh xã Tung Qua Lìn (theo Quyết định số 1385/QĐ-TTg ngày 21/10/2018)</t>
  </si>
  <si>
    <t>Đường từ Lè Cu Chè đi Páo Thào Lè bàn Hà Nhì (Mã dự án: 7810161)</t>
  </si>
  <si>
    <t>Đường đi khu sản xuất nương thảo quả bản Khấu Dào, bản Căng Há xã Tung Qua Lìn (theo Quyết định số 1385/QĐ-TTg ngày 21/10/2018)</t>
  </si>
  <si>
    <t>Đường từ bản Cò Ký đi khu sản xuất nương thảo quả bản Cò Ký xã Tung Qua Lìn (theo Quyết định số 1385/QĐ-TTg ngày 21/10/2018)</t>
  </si>
  <si>
    <t>Đường từ bản Căng Há đi khu sản xuất nương thảo quả bản Căng Há xã Tung Qua Lìn (theo Quyết định số 1385/QĐ-TTg ngày 21/10/2018)</t>
  </si>
  <si>
    <t>Đường GTNT bản Huổi Bảo xã Mường So</t>
  </si>
  <si>
    <t>Đường GTNT Thôn Tây Nguyên  xã Mường So</t>
  </si>
  <si>
    <t>Đường GTNT bản Nà Củng  xã Mường So</t>
  </si>
  <si>
    <t>Đường GTNT bản Ngài Chồ đi Ngài Chồ 1 xã Huổi Luông</t>
  </si>
  <si>
    <t>Đường GTNT ngã ba Làng Vây đi bản Can Thàng xã Huổi Luông</t>
  </si>
  <si>
    <t>Đường GTNT bản Cửa Cải đi bản Ma Lù Thàng 2 xã Huổi Luông</t>
  </si>
  <si>
    <t>Đường GTNT Bản Xín Chải, Xã Pa Vây Sử (theo Quyết định số 1385/QĐ-TTg ngày 21/10/2018)</t>
  </si>
  <si>
    <t>Sửa chữa nâng cấp nước NSH Bản Ngài Thầu Xã Pa Vây Sử (theo Quyết định số 1385/QĐ-TTg ngày 21/10/2018)</t>
  </si>
  <si>
    <t>Sửa chữa nâng cấp Đường GTNT Bản Pờ Xa, Xã Pa Vây Sử (theo Quyết định số 1385/QĐ-TTg ngày 21/10/2018)</t>
  </si>
  <si>
    <t>Sửa chữa nâng cấp thủy lợi 2 Bản Pa Vây Sử, Xã Pa Vây Sử (theo Quyết định số 1385/QĐ-TTg ngày 21/10/2018)</t>
  </si>
  <si>
    <t>Sửa chữa nâng cấp Thủy lợi Lìa Háng Chùa Bản Hang É, Xã Pa Vây Sử (theo Quyết định số 1385/QĐ-TTg ngày 21/10/2018)</t>
  </si>
  <si>
    <t>Sửa chữa nâng cấp Đường ra khu sản xuất Bản Chung Chải, Xã Pa Vây Sử (theo Quyết định số 1385/QĐ-TTg ngày 21/10/2018)</t>
  </si>
  <si>
    <t>Sửa chữa nâng cấp Đường ra khu sản xuất Bản Khu Chu Lìn, Xã Pa Vây Sử (theo Quyết định số 1385/QĐ-TTg ngày 21/10/2018)</t>
  </si>
  <si>
    <t xml:space="preserve">Đường ra khu sản xuất Bản Mồ Sì San xã Mồ Sì San  </t>
  </si>
  <si>
    <t xml:space="preserve">Đường ra khu sản xuất Ma Seo Phìn Bản Mồ Sì San xã Mồ Sì San  </t>
  </si>
  <si>
    <t xml:space="preserve">Đường ra khu sản xuất Tả Pho Bản Mồ Sì San (Giai đoạn 3) xã Mồ Sì San </t>
  </si>
  <si>
    <t>Đường  GTNT bản Séo Hồ Thầu xã Mồ Sì San</t>
  </si>
  <si>
    <t>Đường GTNT Tả Phìn - Thèn Xin xã Ma Li Pho</t>
  </si>
  <si>
    <t>Đường ra khu sản xuất Lản Nhì Thàng xã Lản Nhì Thàng</t>
  </si>
  <si>
    <t>Đường GTNT bản tái định cư Hồng Thu Mán  xã Lản Nhì Thàng</t>
  </si>
  <si>
    <t xml:space="preserve"> Nước sinh hoạt bản tái định cư Hồng Thu Mán  xã Lản Nhì Thàng</t>
  </si>
  <si>
    <t>Đường ra khu sản xuất bản Sin Chải xã Lản Nhì Thàng</t>
  </si>
  <si>
    <t>Đường ra khu sản xuất bản Tô Y Phìn xã Lản Nhì Thàng</t>
  </si>
  <si>
    <t>Đường ra khu sản xuất bản Lùng Cù - Séo Pả xã Lản Nhì Thàng</t>
  </si>
  <si>
    <t>Đường nội đồng Huổi Ta bản Huổi Nả xã Khổng Lào</t>
  </si>
  <si>
    <t>Đường nội đồng bản Can xã Khổng Lào</t>
  </si>
  <si>
    <t>Đường nội thôn bản Cang  xã Khổng Lào</t>
  </si>
  <si>
    <t>Kinh phí nhà văn hóa bản Nậm Khay xã Khổng Lào</t>
  </si>
  <si>
    <t>Kinh phí nhà văn hóa bản Ho Sao Chải xã Khổng Lào</t>
  </si>
  <si>
    <t>Sửa chữa nâng cấp các công trình nước sinh hoạt  xã Khổng Lào</t>
  </si>
  <si>
    <t>Đường GTNT bản Hồng Thu Mông xã Lản Nhì Thàng</t>
  </si>
  <si>
    <t xml:space="preserve">Đường nội đồng bản Nà Vàng xã Bản Lang  </t>
  </si>
  <si>
    <t xml:space="preserve">Đường TL132 đến TT bản Tả Lèng Sung xã Bản Lang </t>
  </si>
  <si>
    <t xml:space="preserve">Đường ra khu sản xuất Nà Vàng Sôn, bản Ma Nghé xã Bản Lang </t>
  </si>
  <si>
    <t xml:space="preserve">Đường nội đồng bản Nà Đoong xã Bản Lang  </t>
  </si>
  <si>
    <t xml:space="preserve">Đường nội đồng bản Giao Chản xã Bản Lang </t>
  </si>
  <si>
    <t xml:space="preserve">Đường nội đồng Mán Tiển xã Bản Lang </t>
  </si>
  <si>
    <t xml:space="preserve">Nhà văn hóa Bản Nà Giang xã Bản Lang </t>
  </si>
  <si>
    <t xml:space="preserve"> Nhà văn hóa Bản Ná Nghé xã Bản Lang </t>
  </si>
  <si>
    <t xml:space="preserve">Nhà văn hóa Bản Hợp I xã Bản Lang </t>
  </si>
  <si>
    <t xml:space="preserve">Nhà văn hóa Bản Nà Vàng xã Bản Lang </t>
  </si>
  <si>
    <t xml:space="preserve">Nhà văn hóa Bản Nà Cúng xã Bản Lang  </t>
  </si>
  <si>
    <t>Đường giao thông Thèn Thầu Sàng Giang</t>
  </si>
  <si>
    <t>Đường giao thông nông thôn bản Xín Chải - Phố Vây xã SLL  (chuyển nguồn 2019 sang 2020)</t>
  </si>
  <si>
    <t>Đường GTNT bản Phố Vây xã Sì Lở Lầu  (chuyển nguồn 2019 sang 2020)</t>
  </si>
  <si>
    <t>Đường GTNT bản Nhóm I - bản Nhóm II xã Vàng Ma Chải ( MDA 7690760)</t>
  </si>
  <si>
    <t xml:space="preserve">52.534.000 </t>
  </si>
  <si>
    <t xml:space="preserve">1.483.000 </t>
  </si>
  <si>
    <t>Đường ra khu sản xuất bản Tả Lèng ( Tả Lèng cao) xã Hoang Thèn (Mã dự án đầu tư : 7753228)</t>
  </si>
  <si>
    <t>Đường ra khu sản xuất bản Tả Lèng ( Tả Lèng thấp) xã Hoang Thèn (Mã dự án đầu tư : 7813120)</t>
  </si>
  <si>
    <t>Đường ra khu sản xuất bản Sín Chải xã Hoang Thèn (Mã dự án đầu tư : 7689986)</t>
  </si>
  <si>
    <t xml:space="preserve">Đường ra khu sản xuất Bản Mỏ đi Con To xã Nậm Xe </t>
  </si>
  <si>
    <t xml:space="preserve">Đường cấp nước sinh hoạt bản mấn 2 ( Khu tái định cư) xã Nậm Xe  </t>
  </si>
  <si>
    <t xml:space="preserve">Đường giao thông nội bản Hoàng liên sơn 1  xã Nậm Xe </t>
  </si>
  <si>
    <t xml:space="preserve">Đường giao thông nội bản Po Chà xã Nậm Xe </t>
  </si>
  <si>
    <t xml:space="preserve">Đường GTNTTL 130 - bản mấn 1 ( Khu di dân tái định cư) xã Nậm Xe  </t>
  </si>
  <si>
    <t>Đường ra khu sản xuất Bản Tân Séo Phìn xã Mồ Sì San (theo Quyết định số 1385/QĐ-TTg ngày 21/10/2018)</t>
  </si>
  <si>
    <t>Sửa chữa đường ra khu sản xuất Bản Mồ Sì San xã Mồ Sì San (theo Quyết định số 1385/QĐ-TTg ngày 21/10/2018)</t>
  </si>
  <si>
    <t>Thủy lợi Bản Mồ Sì San xã Mồ Sì San (theo Quyết định số 1385/QĐ-TTg ngày 21/10/2018)</t>
  </si>
  <si>
    <t xml:space="preserve">Sửa chữa thủy lợi Bản Séo Hồ Thầu xã Mồ Sì San (theo Quyết định số 1385/QĐ-TTg ngày 21/10/2018) </t>
  </si>
  <si>
    <t>Làm rãnh nước đường ra khu sản xuất Bản Séo Hồ Thầu xã Mồ Sì San (theo Quyết định số 1385/QĐ-TTg ngày 21/10/2018)</t>
  </si>
  <si>
    <t xml:space="preserve">Sửa chữa, xây dựng mó nước Bản Tô Y Phìn xã Mồ Sì San (theo Quyết định số 1385/QĐ-TTg ngày 21/10/2018) </t>
  </si>
  <si>
    <t>Đường ra khu sản xuất Bản Tô Y Phìn xã Mồ Sì San (theo Quyết định số 1385/QĐ-TTg ngày 21/10/2018)</t>
  </si>
  <si>
    <t xml:space="preserve">Đường từ Sin Chải đi khu sản xuất, Sin Chải xã Dào San (theo Quyết định số 1385/QĐ-TTg ngày 21/10/2018) </t>
  </si>
  <si>
    <t>Đường Hợp 3 - Can Tỷ (Giai đoạn 2),bản Hợp 1,Hợp 2, Hợp 3 xã Dào San (theo Quyết định số 1385/QĐ-TTg ngày 21/10/2018)</t>
  </si>
  <si>
    <t xml:space="preserve">Đường Lèng Chư- Xì Phài,bản Lèng Chư,Cao Sin Chải,Xì Phài  xã Dào San (theo Quyết định số 1385/QĐ-TTg ngày 21/10/2018) </t>
  </si>
  <si>
    <t>Đường Láng Hạ - Can Là Pho ,bản Hà Nhì xã Dào San (theo Quyết định số 1385/QĐ-TTg ngày 21/10/2018)</t>
  </si>
  <si>
    <t xml:space="preserve">Đường Dền Thàng A,B đi khu sản xuất bản Dền Thàng A,B xã Dào San (theo Quyết định số 1385/QĐ-TTg ngày 21/10/2018)  </t>
  </si>
  <si>
    <t>Đường Sểnh Sảng B- đi khu sản xuất bản Sểnh Sảng B xã Dào San  (theo Quyết định số 1385/QĐ-TTg ngày 21/10/2018)</t>
  </si>
  <si>
    <t xml:space="preserve">Đường Sểnh Sảng A- đi khu sản xuất bản Sểnh Sảng A xã Dào San (theo Quyết định số 1385/QĐ-TTg ngày 21/10/2018)   </t>
  </si>
  <si>
    <t>Đường từ Ma Can - khu sản xuất bản Ma Can xã Dào San  (theo Quyết định số 1385/QĐ-TTg ngày 21/10/2018)</t>
  </si>
  <si>
    <t xml:space="preserve">Nước sinh hoạt bản Dền Sang xã Dào San (theo Quyết định số 1385/QĐ-TTg ngày 21/10/2018) </t>
  </si>
  <si>
    <t>Nước sinh hoạt bản San Cha xã Dào San (theo Quyết định số 1385/QĐ-TTg ngày 21/10/2018)</t>
  </si>
  <si>
    <t xml:space="preserve"> Đường nội đồng bảnNhóm III xã Vàng Ma Chải (theo Quyết định số 1385/QĐ-TTg ngày 21/10/2018)   </t>
  </si>
  <si>
    <t xml:space="preserve"> Đường nội đồng bản Sì Choang xã Vàng Ma Chải (theo Quyết định số 1385/QĐ-TTg ngày 21/10/2018)</t>
  </si>
  <si>
    <t xml:space="preserve"> Đường nội đồng bản Nhóm II xã Vàng Ma Chải  (theo Quyết định số 1385/QĐ-TTg ngày 21/10/2018) </t>
  </si>
  <si>
    <t xml:space="preserve">Thủy lợi bản Hoang Thèn xã Vàng Ma Chải (theo Quyết định số 1385/QĐ-TTg ngày 21/10/2018)   </t>
  </si>
  <si>
    <t>Thủy lợi bản Nhóm I xã Vàng Ma Chải (theo Quyết định số 1385/QĐ-TTg ngày 21/10/2018)</t>
  </si>
  <si>
    <t xml:space="preserve">Đường GTNT bản Khoa San  xã Mù Sang  (theo Quyết định số 1385/QĐ-TTg ngày 21/10/2018)  </t>
  </si>
  <si>
    <t xml:space="preserve">Đường GTNT liên bản Mù Sang đi Tả Tê  xã Mù Sang (theo Quyết định số 1385/QĐ-TTg ngày 21/10/2018) </t>
  </si>
  <si>
    <t>Đường GTNT TT xã - bản Xin Chải  xã Mù Sang  (theo Quyết định số 1385/QĐ-TTg ngày 21/10/2018)</t>
  </si>
  <si>
    <t>Cấp nước sinh hoạt bản Xin Chải  xã Mù Sang  (theo Quyết định số 1385/QĐ-TTg ngày 21/10/2018)</t>
  </si>
  <si>
    <t xml:space="preserve"> Đường ra khu sản xuất bản sin chải xã Mù Sang (theo Quyết định số 1385/QĐ-TTg ngày 21/10/2018)</t>
  </si>
  <si>
    <t xml:space="preserve"> Đường ra khu sản xuất bản Lản Than xã Mù Sang (theo Quyết định số 1385/QĐ-TTg ngày 21/10/2018) </t>
  </si>
  <si>
    <t xml:space="preserve"> Đường ra khu sản xuất bản Sàng Cải xã Mù Sang (theo Quyết định số 1385/QĐ-TTg ngày 21/10/2018)</t>
  </si>
  <si>
    <t xml:space="preserve"> Đường ra khu sản xuất bản Tung Trung Vang xã Mù Sang (theo Quyết định số 1385/QĐ-TTg ngày 21/10/2018) </t>
  </si>
  <si>
    <t xml:space="preserve"> Thủy lợi bản Lùng Than xã Mù Sang (theo Quyết định số 1385/QĐ-TTg ngày 21/10/2018) </t>
  </si>
  <si>
    <t xml:space="preserve"> Đường ra khu sản xuất bản Mù Sang xã Mù Sang (theo Quyết định số 1385/QĐ-TTg ngày 21/10/2018)</t>
  </si>
  <si>
    <t xml:space="preserve"> Đường ra khu sản xuất bản Sàng Sang xã Mù Sang (theo Quyết định số 1385/QĐ-TTg ngày 21/10/2018)  </t>
  </si>
  <si>
    <t xml:space="preserve"> Đường GTNT Tung Trung Vang - Km15,7 đường tuần biên xã Mù Sang (NTM)</t>
  </si>
  <si>
    <t>Đường GTNT trung tâm xã - bản Sàng Sang I, Sàng Sang II xã Mù Sang  (NTM)</t>
  </si>
  <si>
    <t xml:space="preserve"> Đường GTNT trung tâm xã - bản Sàng Cải xã Mù Sang  (NTM)</t>
  </si>
  <si>
    <t xml:space="preserve">Đường GTNT từ bản Khấu Dào đi khu sản xuất Sử Chê Lè (giai đoạn 3) xã Tung Qua lìn   </t>
  </si>
  <si>
    <t xml:space="preserve">Đường Căng Ký đi Hờ Mèo  xã Tung Qua lìn  </t>
  </si>
  <si>
    <t xml:space="preserve">Đường ra khu sản xuất bản Hà Nhì xã Tung Qua lìn  </t>
  </si>
  <si>
    <t xml:space="preserve">Đường Căng Ký đi Hờ Mèo giai đoạn 2  xã Tung Qua lìn </t>
  </si>
  <si>
    <t xml:space="preserve">Đường Căng Ký đi khu sản xuất Lùng Pồ (giai đoạn 3) xã Tung Qua lìn  </t>
  </si>
  <si>
    <t xml:space="preserve"> CT đường GTNT Trung Tâm xã- bản Sì Cha Chải xã Sin Suối Hồ</t>
  </si>
  <si>
    <t>CT Đồi Tung Qua Lìn ( Đường Ra khu sản xuất bản Căn Câu)  xã Sin Suối Hồ</t>
  </si>
  <si>
    <t xml:space="preserve">Đường GTNT Bản Pa Vây Sử xã Pa Vây Sử </t>
  </si>
  <si>
    <t xml:space="preserve">Đường ra khu sản xuất Bản Pa Vây Sử xã Pa Vây Sử </t>
  </si>
  <si>
    <t>Đường ra khu sản xuất Bản Hang é xã Pa Vây Sử</t>
  </si>
  <si>
    <t xml:space="preserve">Đường ra khu sản xuất Bản Pờ Xa xã Pa Vây Sử </t>
  </si>
  <si>
    <t>Thủ lợi Lìa Cang Chùa xã Pa Vây Sử</t>
  </si>
  <si>
    <t xml:space="preserve">Công trình Đường ra khu sản xuất Bản Trung Chải xã Pa Vây Sử </t>
  </si>
  <si>
    <r>
      <t>Chi thường xuyên</t>
    </r>
    <r>
      <rPr>
        <b/>
        <vertAlign val="superscript"/>
        <sz val="9"/>
        <color theme="1"/>
        <rFont val="Times New Roman"/>
        <family val="1"/>
      </rPr>
      <t xml:space="preserve"> </t>
    </r>
  </si>
  <si>
    <r>
      <t xml:space="preserve"> Sự nghiệp Giáo dục</t>
    </r>
    <r>
      <rPr>
        <b/>
        <vertAlign val="superscript"/>
        <sz val="9"/>
        <color theme="1"/>
        <rFont val="Times New Roman"/>
        <family val="1"/>
      </rPr>
      <t xml:space="preserve"> </t>
    </r>
  </si>
  <si>
    <t>KP mua sắm thiết bị dạy và học; đồ dùng cho học sinh các trường trực thuộc</t>
  </si>
  <si>
    <t xml:space="preserve">Vốn đầu tư </t>
  </si>
  <si>
    <t xml:space="preserve">Kinh phí hỗ trợ truyền thông, thông tin  </t>
  </si>
  <si>
    <t>(Kèm theo Báo cáo số:        /BC-UBND ngày       /     /2021 của Ủy ban nhân dân huyện Phong Thổ)</t>
  </si>
  <si>
    <t xml:space="preserve">Kinh phí hỗ trợ quản lý nhãn hiệu các sản phẩm OCOP </t>
  </si>
  <si>
    <t>Chương trình 30a (Mã CT 00022)</t>
  </si>
  <si>
    <t>Chương trình 135 (Mã CT 00023)</t>
  </si>
  <si>
    <t>e</t>
  </si>
  <si>
    <t xml:space="preserve">Hỗ trợ nhà ở cho hộ gia đình thuộc hộ nghèo, hộ cận nghèo bị thiệt hại do thiên tai gây ra (Được giao tại Quyết định số 647/QĐ-UBND ngày 01/6/2020 của UBND tỉnh Lai Châu) </t>
  </si>
  <si>
    <t>Kinh phí hỗ trợ khôi phục vùng sản xuất bị thiệt hại do thiên tai</t>
  </si>
  <si>
    <t>Kinh phí khắc phục hậu quả do thiên tai gây ra  (Giao tại Quyết định số 1893 ngày 31/12/2020 của UBND tỉnh Lai Châu)</t>
  </si>
  <si>
    <t xml:space="preserve">Kinh phí hỗ trợ các hộ dân khắc phục thiệt hại về nhà ở do mưa đá, dông lốc gây ra </t>
  </si>
  <si>
    <t>UBND xã Khổng Lào</t>
  </si>
  <si>
    <t>UBND xã Dào San</t>
  </si>
  <si>
    <t>UBND Thị Trấn</t>
  </si>
  <si>
    <t>UBND xã TQL</t>
  </si>
  <si>
    <t>UBND xã Sì Lở Lầu</t>
  </si>
  <si>
    <t>UBND xã Mường So</t>
  </si>
  <si>
    <t>UBND xã Huổi Luông</t>
  </si>
  <si>
    <t>UBND xã</t>
  </si>
  <si>
    <t xml:space="preserve">  Biểu số 01</t>
  </si>
  <si>
    <t>Biểu số 02</t>
  </si>
</sst>
</file>

<file path=xl/styles.xml><?xml version="1.0" encoding="utf-8"?>
<styleSheet xmlns="http://schemas.openxmlformats.org/spreadsheetml/2006/main" xmlns:mc="http://schemas.openxmlformats.org/markup-compatibility/2006" xmlns:x14ac="http://schemas.microsoft.com/office/spreadsheetml/2009/9/ac" mc:Ignorable="x14ac">
  <numFmts count="149">
    <numFmt numFmtId="41" formatCode="_-* #,##0_-;\-* #,##0_-;_-* &quot;-&quot;_-;_-@_-"/>
    <numFmt numFmtId="43" formatCode="_-* #,##0.00_-;\-* #,##0.00_-;_-* &quot;-&quot;??_-;_-@_-"/>
    <numFmt numFmtId="164" formatCode="_(* #,##0_);_(* \(#,##0\);_(* &quot;-&quot;??_);_(@_)"/>
    <numFmt numFmtId="165" formatCode="_(* #,##0.00_);_(* \(#,##0.00\);_(* &quot;-&quot;??_);_(@_)"/>
    <numFmt numFmtId="166" formatCode="_(* #,##0.0_);_(* \(#,##0.0\);_(* &quot;-&quot;??_);_(@_)"/>
    <numFmt numFmtId="167" formatCode="_-* #,##0\ &quot;€&quot;_-;\-* #,##0\ &quot;€&quot;_-;_-* &quot;-&quot;\ &quot;€&quot;_-;_-@_-"/>
    <numFmt numFmtId="168" formatCode="_-* #,##0_-;\-* #,##0_-;_-* &quot;-&quot;??_-;_-@_-"/>
    <numFmt numFmtId="169" formatCode="_(* #,##0_);_(* \(#,##0\);_(* &quot;-&quot;_);_(@_)"/>
    <numFmt numFmtId="171" formatCode="#,###"/>
    <numFmt numFmtId="172" formatCode="_-* #,##0.0_-;\-* #,##0.0_-;_-* &quot;-&quot;??_-;_-@_-"/>
    <numFmt numFmtId="173" formatCode="_(* #,##0.000_);_(* \(#,##0.000\);_(* &quot;-&quot;??_);_(@_)"/>
    <numFmt numFmtId="174" formatCode="&quot;$&quot;#,##0_);\(&quot;$&quot;#,##0\)"/>
    <numFmt numFmtId="175" formatCode="&quot;$&quot;#,##0_);[Red]\(&quot;$&quot;#,##0\)"/>
    <numFmt numFmtId="176" formatCode="&quot;$&quot;#,##0.00_);\(&quot;$&quot;#,##0.00\)"/>
    <numFmt numFmtId="177" formatCode="_(&quot;$&quot;* #,##0_);_(&quot;$&quot;* \(#,##0\);_(&quot;$&quot;* &quot;-&quot;_);_(@_)"/>
    <numFmt numFmtId="178" formatCode="_(&quot;$&quot;* #,##0.00_);_(&quot;$&quot;* \(#,##0.00\);_(&quot;$&quot;* &quot;-&quot;??_);_(@_)"/>
    <numFmt numFmtId="179" formatCode="_-* #,##0\ _₫_-;\-* #,##0\ _₫_-;_-* &quot;-&quot;\ _₫_-;_-@_-"/>
    <numFmt numFmtId="180" formatCode="_-* #,##0.00\ _₫_-;\-* #,##0.00\ _₫_-;_-* &quot;-&quot;??\ _₫_-;_-@_-"/>
    <numFmt numFmtId="181" formatCode="&quot;$&quot;#,##0;[Red]\-&quot;$&quot;#,##0"/>
    <numFmt numFmtId="182" formatCode="_-&quot;$&quot;* #,##0_-;\-&quot;$&quot;* #,##0_-;_-&quot;$&quot;* &quot;-&quot;_-;_-@_-"/>
    <numFmt numFmtId="183" formatCode="_-&quot;$&quot;* #,##0.00_-;\-&quot;$&quot;* #,##0.00_-;_-&quot;$&quot;* &quot;-&quot;??_-;_-@_-"/>
    <numFmt numFmtId="184" formatCode="0.000"/>
    <numFmt numFmtId="185" formatCode="00.000"/>
    <numFmt numFmtId="186" formatCode="\$#,##0\ ;\(\$#,##0\)"/>
    <numFmt numFmtId="187" formatCode="_ &quot;\&quot;* #,##0_ ;_ &quot;\&quot;* \-#,##0_ ;_ &quot;\&quot;* &quot;-&quot;_ ;_ @_ "/>
    <numFmt numFmtId="188" formatCode="_ * #,##0_ ;_ * \-#,##0_ ;_ * &quot;-&quot;_ ;_ @_ "/>
    <numFmt numFmtId="189" formatCode="_ * #,##0.00_ ;_ * \-#,##0.00_ ;_ * &quot;-&quot;??_ ;_ @_ "/>
    <numFmt numFmtId="190" formatCode="_ * #,##0_)_£_ ;_ * \(#,##0\)_£_ ;_ * &quot;-&quot;_)_£_ ;_ @_ "/>
    <numFmt numFmtId="191" formatCode="0.0%"/>
    <numFmt numFmtId="192" formatCode="&quot;?&quot;#,##0;&quot;?&quot;\-#,##0"/>
    <numFmt numFmtId="193" formatCode="&quot;Fr.&quot;\ #,##0;&quot;Fr.&quot;\ \-#,##0"/>
    <numFmt numFmtId="194" formatCode="&quot;Fr.&quot;\ #,##0.00;&quot;Fr.&quot;\ \-#,##0.00"/>
    <numFmt numFmtId="195" formatCode="&quot;Fr.&quot;\ #,##0.00;[Red]&quot;Fr.&quot;\ \-#,##0.00"/>
    <numFmt numFmtId="196" formatCode="_ &quot;Fr.&quot;\ * #,##0_ ;_ &quot;Fr.&quot;\ * \-#,##0_ ;_ &quot;Fr.&quot;\ * &quot;-&quot;_ ;_ @_ "/>
    <numFmt numFmtId="197" formatCode="_-* #,##0\ &quot;DM&quot;_-;\-* #,##0\ &quot;DM&quot;_-;_-* &quot;-&quot;\ &quot;DM&quot;_-;_-@_-"/>
    <numFmt numFmtId="198" formatCode="_-* #,##0.00\ &quot;DM&quot;_-;\-* #,##0.00\ &quot;DM&quot;_-;_-* &quot;-&quot;??\ &quot;DM&quot;_-;_-@_-"/>
    <numFmt numFmtId="199" formatCode="0.00000000000E+00;\?"/>
    <numFmt numFmtId="200" formatCode="#,##0.0_);\(#,##0.0\)"/>
    <numFmt numFmtId="201" formatCode="&quot;$&quot;#,##0.00"/>
    <numFmt numFmtId="202" formatCode="d"/>
    <numFmt numFmtId="203" formatCode="#,##0.00\ &quot;F&quot;;[Red]\-#,##0.00\ &quot;F&quot;"/>
    <numFmt numFmtId="204" formatCode="0000"/>
    <numFmt numFmtId="205" formatCode="00"/>
    <numFmt numFmtId="206" formatCode="000"/>
    <numFmt numFmtId="207" formatCode="0%;\(0%\)"/>
    <numFmt numFmtId="208" formatCode="_ &quot;\&quot;* #,##0_ ;_ &quot;\&quot;* &quot;\&quot;\!\-#,##0_ ;_ &quot;\&quot;* &quot;-&quot;_ ;_ @_ "/>
    <numFmt numFmtId="209" formatCode="_ &quot;\&quot;* #,##0.00_ ;_ &quot;\&quot;* &quot;\&quot;\!\-#,##0.00_ ;_ &quot;\&quot;* &quot;-&quot;??_ ;_ @_ "/>
    <numFmt numFmtId="210" formatCode="0."/>
    <numFmt numFmtId="211" formatCode="_-* ###,0&quot;.&quot;00\ _F_B_-;\-* ###,0&quot;.&quot;00\ _F_B_-;_-* &quot;-&quot;??\ _F_B_-;_-@_-"/>
    <numFmt numFmtId="212" formatCode="&quot;.&quot;#,##0.00_);[Red]\(&quot;.&quot;#,##0.00\)"/>
    <numFmt numFmtId="213" formatCode="&quot;£&quot;#,##0;[Red]\-&quot;£&quot;#,##0"/>
    <numFmt numFmtId="214" formatCode="_-&quot;£&quot;* #,##0_-;\-&quot;£&quot;* #,##0_-;_-&quot;£&quot;* &quot;-&quot;_-;_-@_-"/>
    <numFmt numFmtId="215" formatCode="_-&quot;£&quot;* #,##0.00_-;\-&quot;£&quot;* #,##0.00_-;_-&quot;£&quot;* &quot;-&quot;??_-;_-@_-"/>
    <numFmt numFmtId="216" formatCode="##.##%"/>
    <numFmt numFmtId="217" formatCode="#.##00"/>
    <numFmt numFmtId="218" formatCode="_(* #,##0_);_(* \(#,##0\);_(* \-??_);_(@_)"/>
    <numFmt numFmtId="219" formatCode="_-* #,##0\ _F_-;\-* #,##0\ _F_-;_-* &quot;-&quot;\ _F_-;_-@_-"/>
    <numFmt numFmtId="220" formatCode="_-* #,##0\ _F_-;\-* #,##0\ _F_-;_-* &quot;- &quot;_F_-;_-@_-"/>
    <numFmt numFmtId="221" formatCode="_-* #,##0\ &quot;$&quot;_-;\-* #,##0\ &quot;$&quot;_-;_-* &quot;-&quot;\ &quot;$&quot;_-;_-@_-"/>
    <numFmt numFmtId="222" formatCode="_-* #,##0.00\ _F_-;\-* #,##0.00\ _F_-;_-* &quot;-&quot;??\ _F_-;_-@_-"/>
    <numFmt numFmtId="223" formatCode="_(&quot;$&quot;\ * #,##0_);_(&quot;$&quot;\ * \(#,##0\);_(&quot;$&quot;\ * &quot;-&quot;_);_(@_)"/>
    <numFmt numFmtId="224" formatCode="_-* #,##0\ &quot;F&quot;_-;\-* #,##0\ &quot;F&quot;_-;_-* &quot;-&quot;\ &quot;F&quot;_-;_-@_-"/>
    <numFmt numFmtId="225" formatCode="_-* #,##0\ _$_-;\-* #,##0\ _$_-;_-* &quot;-&quot;\ _$_-;_-@_-"/>
    <numFmt numFmtId="226" formatCode="_ \\* #,##0_ ;_ \\* \-#,##0_ ;_ \\* \-_ ;_ @_ "/>
    <numFmt numFmtId="227" formatCode="&quot;\&quot;#,##0.00;[Red]&quot;\&quot;\-#,##0.00"/>
    <numFmt numFmtId="228" formatCode="&quot;\&quot;#,##0;[Red]&quot;\&quot;\-#,##0"/>
    <numFmt numFmtId="229" formatCode="&quot;SFr.&quot;\ #,##0.00;[Red]&quot;SFr.&quot;\ \-#,##0.00"/>
    <numFmt numFmtId="230" formatCode="&quot;SFr.&quot;\ #,##0.00;&quot;SFr.&quot;\ \-#,##0.00"/>
    <numFmt numFmtId="231" formatCode="_ &quot;SFr.&quot;\ * #,##0_ ;_ &quot;SFr.&quot;\ * \-#,##0_ ;_ &quot;SFr.&quot;\ * &quot;-&quot;_ ;_ @_ "/>
    <numFmt numFmtId="232" formatCode="_ * #,##0.00_)&quot;£&quot;_ ;_ * \(#,##0.00\)&quot;£&quot;_ ;_ * &quot;-&quot;??_)&quot;£&quot;_ ;_ @_ "/>
    <numFmt numFmtId="233" formatCode="0.0%;\(0.0%\)"/>
    <numFmt numFmtId="234" formatCode="##,###.##"/>
    <numFmt numFmtId="235" formatCode="_-* #,##0.00\ &quot;F&quot;_-;\-* #,##0.00\ &quot;F&quot;_-;_-* &quot;-&quot;??\ &quot;F&quot;_-;_-@_-"/>
    <numFmt numFmtId="236" formatCode="#0.##"/>
    <numFmt numFmtId="237" formatCode="0.000_)"/>
    <numFmt numFmtId="238" formatCode="_-* #,##0.00\ _V_N_D_-;\-* #,##0.00\ _V_N_D_-;_-* &quot;-&quot;??\ _V_N_D_-;_-@_-"/>
    <numFmt numFmtId="239" formatCode="#,##0.00;[Red]#,##0.00"/>
    <numFmt numFmtId="240" formatCode="#,##0;\(#,##0\)"/>
    <numFmt numFmtId="241" formatCode="_ &quot;R&quot;\ * #,##0_ ;_ &quot;R&quot;\ * \-#,##0_ ;_ &quot;R&quot;\ * &quot;-&quot;_ ;_ @_ "/>
    <numFmt numFmtId="242" formatCode="##,##0%"/>
    <numFmt numFmtId="243" formatCode="#,###%"/>
    <numFmt numFmtId="244" formatCode="##.##"/>
    <numFmt numFmtId="245" formatCode="###,###"/>
    <numFmt numFmtId="246" formatCode="###.###"/>
    <numFmt numFmtId="247" formatCode="##,###.####"/>
    <numFmt numFmtId="248" formatCode="\t0.00%"/>
    <numFmt numFmtId="249" formatCode="##,##0.##"/>
    <numFmt numFmtId="250" formatCode="\U\S\$#,##0.00;\(\U\S\$#,##0.00\)"/>
    <numFmt numFmtId="251" formatCode="_(\§\g\ #,##0_);_(\§\g\ \(#,##0\);_(\§\g\ &quot;-&quot;??_);_(@_)"/>
    <numFmt numFmtId="252" formatCode="_(\§\g\ #,##0_);_(\§\g\ \(#,##0\);_(\§\g\ &quot;-&quot;_);_(@_)"/>
    <numFmt numFmtId="253" formatCode="\t#\ ??/??"/>
    <numFmt numFmtId="254" formatCode="\§\g#,##0_);\(\§\g#,##0\)"/>
    <numFmt numFmtId="255" formatCode="_-&quot;VND&quot;* #,##0_-;\-&quot;VND&quot;* #,##0_-;_-&quot;VND&quot;* &quot;-&quot;_-;_-@_-"/>
    <numFmt numFmtId="256" formatCode="_-&quot;VND&quot;* #,##0_-;&quot;-VND&quot;* #,##0_-;_-&quot;VND&quot;* \-_-;_-@_-"/>
    <numFmt numFmtId="257" formatCode="_-* #,##0\ _?_-;\-* #,##0\ _?_-;_-* &quot;-&quot;\ _?_-;_-@_-"/>
    <numFmt numFmtId="258" formatCode="_-* #,##0_-;\-* #,##0_-;_-* \-_-;_-@_-"/>
    <numFmt numFmtId="259" formatCode="_-* #,##0\ _₫_-;\-* #,##0\ _₫_-;_-* &quot;- &quot;_₫_-;_-@_-"/>
    <numFmt numFmtId="260" formatCode="_(&quot;Rp&quot;* #,##0.00_);_(&quot;Rp&quot;* \(#,##0.00\);_(&quot;Rp&quot;* &quot;-&quot;??_);_(@_)"/>
    <numFmt numFmtId="261" formatCode="_(&quot;Rp&quot;* #,##0.00_);_(&quot;Rp&quot;* \(#,##0.00\);_(&quot;Rp&quot;* \-??_);_(@_)"/>
    <numFmt numFmtId="262" formatCode="#,##0.00\ &quot;FB&quot;;[Red]\-#,##0.00\ &quot;FB&quot;"/>
    <numFmt numFmtId="263" formatCode="#,##0.00&quot; FB&quot;;[Red]\-#,##0.00&quot; FB&quot;"/>
    <numFmt numFmtId="264" formatCode="_(* #,##0_);_(* \(#,##0\);_(* \-_);_(@_)"/>
    <numFmt numFmtId="265" formatCode="_-* #,##0\ _k_r_-;\-* #,##0\ _k_r_-;_-* &quot;-&quot;\ _k_r_-;_-@_-"/>
    <numFmt numFmtId="266" formatCode="#,##0\ &quot;$&quot;;\-#,##0\ &quot;$&quot;"/>
    <numFmt numFmtId="267" formatCode="#,##0&quot; $&quot;;\-#,##0&quot; $&quot;"/>
    <numFmt numFmtId="268" formatCode="#,##0\ &quot;kr&quot;;\-#,##0\ &quot;kr&quot;"/>
    <numFmt numFmtId="269" formatCode="_-* #,##0.00\ _?_-;\-* #,##0.00\ _?_-;_-* &quot;-&quot;??\ _?_-;_-@_-"/>
    <numFmt numFmtId="270" formatCode="_-* #,##0.00_-;\-* #,##0.00_-;_-* \-??_-;_-@_-"/>
    <numFmt numFmtId="271" formatCode="_-* #,##0.00\ _₫_-;\-* #,##0.00\ _₫_-;_-* \-??\ _₫_-;_-@_-"/>
    <numFmt numFmtId="272" formatCode="&quot;$&quot;#,##0;\-&quot;$&quot;#,##0"/>
    <numFmt numFmtId="273" formatCode="\$#,##0;&quot;-$&quot;#,##0"/>
    <numFmt numFmtId="274" formatCode="&quot;kr&quot;#,##0;\-&quot;kr&quot;#,##0"/>
    <numFmt numFmtId="275" formatCode="_-* #,##0\ _F_B_-;\-* #,##0\ _F_B_-;_-* &quot;-&quot;\ _F_B_-;_-@_-"/>
    <numFmt numFmtId="276" formatCode="_-* #,##0\ _F_B_-;\-* #,##0\ _F_B_-;_-* &quot;- &quot;_F_B_-;_-@_-"/>
    <numFmt numFmtId="277" formatCode="_(* #,##0.00_);_(* \(#,##0.00\);_(* \-??_);_(@_)"/>
    <numFmt numFmtId="278" formatCode="_-* #,##0.00\ _k_r_-;\-* #,##0.00\ _k_r_-;_-* &quot;-&quot;??\ _k_r_-;_-@_-"/>
    <numFmt numFmtId="279" formatCode="#,##0_);\-#,##0_)"/>
    <numFmt numFmtId="280" formatCode="&quot;Dong&quot;#,##0.00_);[Red]\(&quot;Dong&quot;#,##0.00\)"/>
    <numFmt numFmtId="281" formatCode="#,##0\ &quot;$&quot;_);\(#,##0\ &quot;$&quot;\)"/>
    <numFmt numFmtId="282" formatCode="&quot;\&quot;#,##0;[Red]\-&quot;\&quot;#,##0"/>
    <numFmt numFmtId="283" formatCode="&quot;\&quot;#,##0.00;\-&quot;\&quot;#,##0.00"/>
    <numFmt numFmtId="284" formatCode="#,##0.00_);\-#,##0.00_)"/>
    <numFmt numFmtId="285" formatCode="#,##0.000_);\(#,##0.000\)"/>
    <numFmt numFmtId="286" formatCode="#"/>
    <numFmt numFmtId="287" formatCode="&quot;¡Ì&quot;#,##0;[Red]\-&quot;¡Ì&quot;#,##0"/>
    <numFmt numFmtId="288" formatCode="\$#,##0;[Red]&quot;-$&quot;#,##0"/>
    <numFmt numFmtId="289" formatCode="&quot;kr&quot;#,##0;[Red]\-&quot;kr&quot;#,##0"/>
    <numFmt numFmtId="290" formatCode="_-\£* #,##0_-;&quot;-£&quot;* #,##0_-;_-\£* \-_-;_-@_-"/>
    <numFmt numFmtId="291" formatCode="#,##0.00\ \ "/>
    <numFmt numFmtId="292" formatCode="#,##0.00&quot;  &quot;"/>
    <numFmt numFmtId="293" formatCode="0.00000"/>
    <numFmt numFmtId="294" formatCode="_-* #,##0.0\ _F_-;\-* #,##0.0\ _F_-;_-* &quot;-&quot;??\ _F_-;_-@_-"/>
    <numFmt numFmtId="295" formatCode="_-\£* #,##0.00_-;&quot;-£&quot;* #,##0.00_-;_-\£* \-??_-;_-@_-"/>
    <numFmt numFmtId="296" formatCode="#,##0.00&quot; F&quot;;[Red]\-#,##0.00&quot; F&quot;"/>
    <numFmt numFmtId="297" formatCode="_-* #,##0.0\ _F_-;\-* #,##0.0\ _F_-;_-* \-??\ _F_-;_-@_-"/>
    <numFmt numFmtId="298" formatCode="#,##0.00\ \ \ \ "/>
    <numFmt numFmtId="299" formatCode="_(* #.##0.00_);_(* \(#.##0.00\);_(* &quot;-&quot;??_);_(@_)"/>
    <numFmt numFmtId="300" formatCode="&quot;\&quot;#,##0;&quot;\&quot;\-#,##0"/>
    <numFmt numFmtId="301" formatCode="\\#,##0;&quot;\-&quot;#,##0"/>
    <numFmt numFmtId="302" formatCode="_-* ###,0\.00\ _F_B_-;\-* ###,0\.00\ _F_B_-;_-* \-??\ _F_B_-;_-@_-"/>
    <numFmt numFmtId="303" formatCode="_ * #.##._ ;_ * \-#.##._ ;_ * &quot;-&quot;??_ ;_ @_ⴆ"/>
    <numFmt numFmtId="304" formatCode="#,##0\ &quot;F&quot;;[Red]\-#,##0\ &quot;F&quot;"/>
    <numFmt numFmtId="305" formatCode="_-* #,##0\ _F_-;\-* #,##0\ _F_-;_-* &quot;-&quot;??\ _F_-;_-@_-"/>
    <numFmt numFmtId="306" formatCode="_-* ###,0&quot;.&quot;00_-;\-* ###,0&quot;.&quot;00_-;_-* &quot;-&quot;??_-;_-@_-"/>
    <numFmt numFmtId="307" formatCode="_-&quot;$&quot;* ###,0&quot;.&quot;00_-;\-&quot;$&quot;* ###,0&quot;.&quot;00_-;_-&quot;$&quot;* &quot;-&quot;??_-;_-@_-"/>
    <numFmt numFmtId="308" formatCode="#,##0\ &quot;þ&quot;;[Red]\-#,##0\ &quot;þ&quot;"/>
    <numFmt numFmtId="309" formatCode="0;[Red]0"/>
    <numFmt numFmtId="310" formatCode="_-* #,##0\ _₫_-;\-* #,##0\ _₫_-;_-* &quot;-&quot;??\ _₫_-;_-@_-"/>
    <numFmt numFmtId="311" formatCode="#,###;[Red]\-#,###"/>
  </numFmts>
  <fonts count="287">
    <font>
      <sz val="11"/>
      <color theme="1"/>
      <name val="Calibri"/>
      <family val="2"/>
      <scheme val="minor"/>
    </font>
    <font>
      <sz val="11"/>
      <color theme="1"/>
      <name val="Calibri"/>
      <family val="2"/>
      <scheme val="minor"/>
    </font>
    <font>
      <sz val="10"/>
      <name val="Times New Roman"/>
      <family val="1"/>
    </font>
    <font>
      <b/>
      <sz val="10"/>
      <color indexed="8"/>
      <name val="Times New Roman"/>
      <family val="1"/>
    </font>
    <font>
      <b/>
      <sz val="12"/>
      <color indexed="8"/>
      <name val="Times New Roman"/>
      <family val="1"/>
    </font>
    <font>
      <sz val="12"/>
      <name val="Times New Roman"/>
      <family val="1"/>
    </font>
    <font>
      <i/>
      <sz val="12"/>
      <color indexed="8"/>
      <name val="Times New Roman"/>
      <family val="1"/>
    </font>
    <font>
      <sz val="10"/>
      <color indexed="8"/>
      <name val="Times New Roman"/>
      <family val="1"/>
    </font>
    <font>
      <b/>
      <u/>
      <sz val="10"/>
      <name val="Times New Roman"/>
      <family val="1"/>
    </font>
    <font>
      <sz val="10"/>
      <name val="Arial"/>
      <family val="2"/>
    </font>
    <font>
      <b/>
      <sz val="10"/>
      <name val="Times New Roman"/>
      <family val="1"/>
    </font>
    <font>
      <sz val="9"/>
      <name val="Times New Roman"/>
      <family val="1"/>
    </font>
    <font>
      <sz val="10"/>
      <color indexed="10"/>
      <name val="Times New Roman"/>
      <family val="1"/>
    </font>
    <font>
      <sz val="11"/>
      <name val=".VnTime"/>
      <family val="2"/>
    </font>
    <font>
      <i/>
      <sz val="10"/>
      <color indexed="8"/>
      <name val="Times New Roman"/>
      <family val="1"/>
    </font>
    <font>
      <b/>
      <sz val="9"/>
      <color indexed="8"/>
      <name val="Times New Roman"/>
      <family val="1"/>
    </font>
    <font>
      <sz val="7"/>
      <color indexed="8"/>
      <name val="Times New Roman"/>
      <family val="1"/>
    </font>
    <font>
      <sz val="7"/>
      <name val="Times New Roman"/>
      <family val="1"/>
    </font>
    <font>
      <b/>
      <u/>
      <sz val="9"/>
      <color indexed="8"/>
      <name val="Times New Roman"/>
      <family val="1"/>
    </font>
    <font>
      <i/>
      <sz val="9"/>
      <color indexed="8"/>
      <name val="Times New Roman"/>
      <family val="1"/>
    </font>
    <font>
      <i/>
      <sz val="10"/>
      <name val="Times New Roman"/>
      <family val="1"/>
    </font>
    <font>
      <sz val="14"/>
      <color indexed="8"/>
      <name val="Times New Roman"/>
      <family val="1"/>
    </font>
    <font>
      <sz val="9"/>
      <color indexed="8"/>
      <name val="Times New Roman"/>
      <family val="1"/>
    </font>
    <font>
      <sz val="9"/>
      <color indexed="10"/>
      <name val="Times New Roman"/>
      <family val="1"/>
    </font>
    <font>
      <sz val="10"/>
      <name val="VNI-Times"/>
    </font>
    <font>
      <sz val="10"/>
      <name val="Helv"/>
      <family val="2"/>
    </font>
    <font>
      <sz val="11"/>
      <color indexed="8"/>
      <name val="Calibri"/>
      <family val="2"/>
    </font>
    <font>
      <b/>
      <sz val="11"/>
      <name val="Times New Roman"/>
      <family val="1"/>
    </font>
    <font>
      <sz val="10"/>
      <name val="Arial"/>
      <family val="2"/>
      <charset val="163"/>
    </font>
    <font>
      <b/>
      <sz val="10"/>
      <color theme="1"/>
      <name val="Times New Roman"/>
      <family val="1"/>
    </font>
    <font>
      <sz val="11"/>
      <color rgb="FFFF0000"/>
      <name val="Times New Roman"/>
      <family val="1"/>
    </font>
    <font>
      <b/>
      <sz val="11"/>
      <color rgb="FFFF0000"/>
      <name val="Times New Roman"/>
      <family val="1"/>
    </font>
    <font>
      <b/>
      <sz val="10"/>
      <color rgb="FFFF0000"/>
      <name val="Times New Roman"/>
      <family val="1"/>
    </font>
    <font>
      <sz val="10"/>
      <color rgb="FFFF0000"/>
      <name val="Times New Roman"/>
      <family val="1"/>
    </font>
    <font>
      <b/>
      <i/>
      <sz val="11"/>
      <color rgb="FFFF0000"/>
      <name val="Times New Roman"/>
      <family val="1"/>
    </font>
    <font>
      <b/>
      <u/>
      <sz val="11"/>
      <color rgb="FFFF0000"/>
      <name val="Times New Roman"/>
      <family val="1"/>
    </font>
    <font>
      <i/>
      <sz val="11"/>
      <color rgb="FFFF0000"/>
      <name val="Times New Roman"/>
      <family val="1"/>
    </font>
    <font>
      <u/>
      <sz val="11"/>
      <color rgb="FFFF0000"/>
      <name val="Times New Roman"/>
      <family val="1"/>
    </font>
    <font>
      <i/>
      <sz val="10"/>
      <color theme="1"/>
      <name val="Times New Roman"/>
      <family val="1"/>
    </font>
    <font>
      <sz val="10"/>
      <color theme="1"/>
      <name val="Times New Roman"/>
      <family val="1"/>
    </font>
    <font>
      <b/>
      <sz val="12"/>
      <color theme="1"/>
      <name val="Times New Roman"/>
      <family val="1"/>
    </font>
    <font>
      <b/>
      <sz val="10"/>
      <color theme="0"/>
      <name val="Times New Roman"/>
      <family val="1"/>
    </font>
    <font>
      <sz val="9"/>
      <color theme="1"/>
      <name val="Times New Roman"/>
      <family val="1"/>
    </font>
    <font>
      <sz val="12"/>
      <color theme="1"/>
      <name val="Times New Roman"/>
      <family val="1"/>
    </font>
    <font>
      <i/>
      <sz val="12"/>
      <color theme="1"/>
      <name val="Times New Roman"/>
      <family val="1"/>
    </font>
    <font>
      <b/>
      <sz val="9"/>
      <color theme="1"/>
      <name val="Times New Roman"/>
      <family val="1"/>
    </font>
    <font>
      <i/>
      <sz val="11"/>
      <color theme="1"/>
      <name val="Times New Roman"/>
      <family val="1"/>
    </font>
    <font>
      <b/>
      <sz val="11"/>
      <color theme="1"/>
      <name val="Times New Roman"/>
      <family val="1"/>
    </font>
    <font>
      <sz val="11"/>
      <color theme="1"/>
      <name val="Times New Roman"/>
      <family val="1"/>
    </font>
    <font>
      <b/>
      <u/>
      <sz val="10"/>
      <color theme="1"/>
      <name val="Times New Roman"/>
      <family val="1"/>
    </font>
    <font>
      <b/>
      <u/>
      <sz val="11"/>
      <color theme="1"/>
      <name val="Times New Roman"/>
      <family val="1"/>
    </font>
    <font>
      <u/>
      <sz val="11"/>
      <color theme="1"/>
      <name val="Times New Roman"/>
      <family val="1"/>
    </font>
    <font>
      <i/>
      <u/>
      <sz val="11"/>
      <color theme="1"/>
      <name val="Times New Roman"/>
      <family val="1"/>
    </font>
    <font>
      <b/>
      <i/>
      <sz val="10"/>
      <color theme="1"/>
      <name val="Times New Roman"/>
      <family val="1"/>
    </font>
    <font>
      <b/>
      <i/>
      <sz val="11"/>
      <color theme="1"/>
      <name val="Times New Roman"/>
      <family val="1"/>
    </font>
    <font>
      <b/>
      <u/>
      <sz val="12"/>
      <color theme="1"/>
      <name val="Times New Roman"/>
      <family val="1"/>
    </font>
    <font>
      <b/>
      <u val="singleAccounting"/>
      <sz val="10"/>
      <color theme="1"/>
      <name val="Times New Roman"/>
      <family val="1"/>
    </font>
    <font>
      <sz val="12"/>
      <color indexed="8"/>
      <name val="Times New Roman"/>
      <family val="1"/>
    </font>
    <font>
      <sz val="10"/>
      <color rgb="FF00B050"/>
      <name val="Times New Roman"/>
      <family val="1"/>
    </font>
    <font>
      <b/>
      <sz val="9"/>
      <color rgb="FFFF0000"/>
      <name val="Times New Roman"/>
      <family val="1"/>
    </font>
    <font>
      <sz val="9"/>
      <color rgb="FFFF0000"/>
      <name val="Times New Roman"/>
      <family val="1"/>
    </font>
    <font>
      <b/>
      <sz val="9"/>
      <color rgb="FF00B050"/>
      <name val="Times New Roman"/>
      <family val="1"/>
    </font>
    <font>
      <b/>
      <sz val="10"/>
      <color rgb="FF00B050"/>
      <name val="Times New Roman"/>
      <family val="1"/>
    </font>
    <font>
      <sz val="7"/>
      <color rgb="FF00B050"/>
      <name val="Times New Roman"/>
      <family val="1"/>
    </font>
    <font>
      <b/>
      <u/>
      <sz val="9"/>
      <color rgb="FF00B050"/>
      <name val="Times New Roman"/>
      <family val="1"/>
    </font>
    <font>
      <i/>
      <sz val="9"/>
      <color rgb="FF00B050"/>
      <name val="Times New Roman"/>
      <family val="1"/>
    </font>
    <font>
      <sz val="9"/>
      <color rgb="FF00B050"/>
      <name val="Times New Roman"/>
      <family val="1"/>
    </font>
    <font>
      <sz val="11"/>
      <name val=".VnTime"/>
      <family val="2"/>
    </font>
    <font>
      <sz val="12"/>
      <name val=".VnTime"/>
      <family val="2"/>
    </font>
    <font>
      <b/>
      <sz val="12"/>
      <name val="Arial"/>
      <family val="2"/>
    </font>
    <font>
      <sz val="12"/>
      <name val="Arial"/>
      <family val="2"/>
    </font>
    <font>
      <sz val="14"/>
      <name val="뼻뮝"/>
      <family val="3"/>
    </font>
    <font>
      <sz val="12"/>
      <name val="뼻뮝"/>
      <family val="3"/>
    </font>
    <font>
      <sz val="12"/>
      <name val="Courier"/>
      <family val="3"/>
    </font>
    <font>
      <sz val="10"/>
      <name val=" "/>
      <family val="1"/>
      <charset val="136"/>
    </font>
    <font>
      <sz val="12"/>
      <name val="±¼¸²Ã¼"/>
      <family val="3"/>
      <charset val="129"/>
    </font>
    <font>
      <sz val="12"/>
      <name val="¹UAAA¼"/>
      <family val="3"/>
      <charset val="129"/>
    </font>
    <font>
      <b/>
      <sz val="18"/>
      <name val="Arial"/>
      <family val="2"/>
    </font>
    <font>
      <sz val="13"/>
      <name val=".VnTime"/>
      <family val="2"/>
    </font>
    <font>
      <sz val="9"/>
      <name val="Arial"/>
      <family val="2"/>
    </font>
    <font>
      <sz val="10"/>
      <name val=".VnTime"/>
      <family val="2"/>
    </font>
    <font>
      <sz val="10"/>
      <name val="MS Sans Serif"/>
      <family val="2"/>
    </font>
    <font>
      <sz val="11"/>
      <name val="??"/>
      <family val="3"/>
    </font>
    <font>
      <sz val="12"/>
      <name val="????"/>
      <family val="1"/>
      <charset val="136"/>
    </font>
    <font>
      <sz val="14"/>
      <name val="VNTime"/>
    </font>
    <font>
      <sz val="13"/>
      <name val="Tms Rmn"/>
      <family val="1"/>
    </font>
    <font>
      <b/>
      <u/>
      <sz val="14"/>
      <color indexed="8"/>
      <name val=".VnBook-AntiquaH"/>
      <family val="2"/>
    </font>
    <font>
      <sz val="12"/>
      <name val="¹ÙÅÁÃ¼"/>
      <charset val="129"/>
    </font>
    <font>
      <i/>
      <sz val="12"/>
      <color indexed="8"/>
      <name val=".VnBook-AntiquaH"/>
      <family val="2"/>
    </font>
    <font>
      <b/>
      <sz val="12"/>
      <color indexed="8"/>
      <name val=".VnBook-Antiqua"/>
      <family val="2"/>
    </font>
    <font>
      <i/>
      <sz val="12"/>
      <color indexed="8"/>
      <name val=".VnBook-Antiqua"/>
      <family val="2"/>
    </font>
    <font>
      <sz val="8"/>
      <name val="Times New Roman"/>
      <family val="1"/>
    </font>
    <font>
      <sz val="11"/>
      <name val="µ¸¿ò"/>
      <charset val="129"/>
    </font>
    <font>
      <b/>
      <sz val="10"/>
      <name val="Helv"/>
    </font>
    <font>
      <b/>
      <sz val="13"/>
      <name val="Tms Rmn"/>
      <family val="1"/>
    </font>
    <font>
      <b/>
      <sz val="10"/>
      <name val="Arial"/>
      <family val="2"/>
    </font>
    <font>
      <sz val="10"/>
      <name val="MS Serif"/>
      <family val="1"/>
    </font>
    <font>
      <sz val="10"/>
      <name val="Courier"/>
      <family val="3"/>
    </font>
    <font>
      <sz val="12"/>
      <name val="宋体"/>
      <charset val="134"/>
    </font>
    <font>
      <sz val="12"/>
      <name val="Tms Rmn"/>
      <family val="1"/>
    </font>
    <font>
      <sz val="10"/>
      <color indexed="16"/>
      <name val="MS Serif"/>
      <family val="1"/>
    </font>
    <font>
      <sz val="8"/>
      <name val="Arial"/>
      <family val="2"/>
    </font>
    <font>
      <b/>
      <sz val="12"/>
      <name val="Helv"/>
    </font>
    <font>
      <b/>
      <sz val="12"/>
      <name val="Tahoma"/>
      <family val="2"/>
    </font>
    <font>
      <sz val="14"/>
      <name val=".VnTime"/>
      <family val="2"/>
    </font>
    <font>
      <sz val="10"/>
      <name val="Tahoma"/>
      <family val="2"/>
    </font>
    <font>
      <b/>
      <sz val="11"/>
      <name val="Helv"/>
    </font>
    <font>
      <sz val="11"/>
      <name val="–¾’©"/>
      <family val="1"/>
      <charset val="128"/>
    </font>
    <font>
      <sz val="10"/>
      <name val="Tms Rmn"/>
      <family val="1"/>
    </font>
    <font>
      <b/>
      <sz val="12"/>
      <name val="宋体"/>
      <charset val="134"/>
    </font>
    <font>
      <sz val="11"/>
      <color indexed="32"/>
      <name val="VNI-Times"/>
    </font>
    <font>
      <b/>
      <sz val="10"/>
      <name val="Tahoma"/>
      <family val="2"/>
    </font>
    <font>
      <b/>
      <sz val="8"/>
      <color indexed="8"/>
      <name val="Helv"/>
      <family val="2"/>
    </font>
    <font>
      <sz val="10"/>
      <name val=".VnArial"/>
      <family val="2"/>
    </font>
    <font>
      <sz val="10"/>
      <color indexed="8"/>
      <name val="Arial"/>
      <family val="2"/>
    </font>
    <font>
      <sz val="12"/>
      <name val=".VnArial"/>
      <family val="2"/>
    </font>
    <font>
      <sz val="12"/>
      <name val="VNTime"/>
    </font>
    <font>
      <b/>
      <i/>
      <u/>
      <sz val="12"/>
      <name val=".VnTimeH"/>
      <family val="2"/>
    </font>
    <font>
      <b/>
      <sz val="8"/>
      <name val="Times New Roman"/>
      <family val="1"/>
    </font>
    <font>
      <sz val="14"/>
      <name val="VnTime"/>
      <family val="2"/>
    </font>
    <font>
      <sz val="9"/>
      <name val=".VnTime"/>
      <family val="2"/>
    </font>
    <font>
      <sz val="14"/>
      <name val=".VnArial"/>
      <family val="2"/>
    </font>
    <font>
      <sz val="22"/>
      <name val="ＭＳ 明朝"/>
      <family val="1"/>
      <charset val="128"/>
    </font>
    <font>
      <sz val="12"/>
      <name val="宋体"/>
      <family val="1"/>
      <charset val="136"/>
    </font>
    <font>
      <u/>
      <sz val="10"/>
      <color indexed="14"/>
      <name val="MS Sans Serif"/>
      <family val="2"/>
    </font>
    <font>
      <sz val="12"/>
      <name val="바탕체"/>
      <family val="1"/>
      <charset val="129"/>
    </font>
    <font>
      <sz val="12"/>
      <name val="바탕체"/>
      <family val="3"/>
      <charset val="129"/>
    </font>
    <font>
      <u/>
      <sz val="9"/>
      <color indexed="36"/>
      <name val="新細明體"/>
      <family val="1"/>
      <charset val="136"/>
    </font>
    <font>
      <sz val="12"/>
      <name val="新細明體"/>
      <family val="1"/>
      <charset val="136"/>
    </font>
    <font>
      <u/>
      <sz val="10"/>
      <color indexed="12"/>
      <name val="MS Sans Serif"/>
      <family val="2"/>
    </font>
    <font>
      <u/>
      <sz val="9"/>
      <color indexed="12"/>
      <name val="新細明體"/>
      <family val="1"/>
      <charset val="136"/>
    </font>
    <font>
      <u/>
      <sz val="12"/>
      <color indexed="12"/>
      <name val="新細明體"/>
      <family val="1"/>
      <charset val="136"/>
    </font>
    <font>
      <u/>
      <sz val="12"/>
      <color indexed="36"/>
      <name val="新細明體"/>
      <family val="1"/>
      <charset val="136"/>
    </font>
    <font>
      <sz val="12"/>
      <name val="VNI-Times"/>
    </font>
    <font>
      <b/>
      <sz val="10"/>
      <name val=".VnTime"/>
      <family val="2"/>
    </font>
    <font>
      <b/>
      <sz val="14"/>
      <name val=".VnTimeH"/>
      <family val="2"/>
    </font>
    <font>
      <b/>
      <sz val="12"/>
      <name val=".VnTime"/>
      <family val="2"/>
    </font>
    <font>
      <sz val="10"/>
      <color indexed="8"/>
      <name val="MS Sans Serif"/>
      <family val="2"/>
    </font>
    <font>
      <sz val="12"/>
      <name val="돋움체"/>
      <family val="3"/>
      <charset val="129"/>
    </font>
    <font>
      <b/>
      <sz val="10"/>
      <name val="SVNtimes new roman"/>
      <family val="2"/>
    </font>
    <font>
      <sz val="12"/>
      <name val="VNtimes New Roman"/>
    </font>
    <font>
      <sz val="10"/>
      <name val="?? ??"/>
      <family val="1"/>
      <charset val="136"/>
    </font>
    <font>
      <sz val="10"/>
      <name val="??"/>
      <family val="3"/>
      <charset val="129"/>
    </font>
    <font>
      <sz val="10"/>
      <name val="AngsanaUPC"/>
      <family val="1"/>
    </font>
    <font>
      <sz val="12"/>
      <name val="|??¢¥¢¬¨Ï"/>
      <family val="1"/>
      <charset val="129"/>
    </font>
    <font>
      <sz val="12"/>
      <name val="|??´¸ⓒ"/>
      <family val="1"/>
      <charset val="129"/>
    </font>
    <font>
      <sz val="12"/>
      <name val="???"/>
      <family val="2"/>
    </font>
    <font>
      <sz val="11"/>
      <name val="‚l‚r ‚oƒSƒVƒbƒN"/>
      <family val="3"/>
      <charset val="128"/>
    </font>
    <font>
      <sz val="14"/>
      <name val="Terminal"/>
      <family val="3"/>
      <charset val="128"/>
    </font>
    <font>
      <sz val="12"/>
      <name val="???"/>
    </font>
    <font>
      <b/>
      <u/>
      <sz val="10"/>
      <name val="VNI-Times"/>
    </font>
    <font>
      <b/>
      <sz val="10"/>
      <name val=".VnArial"/>
      <family val="2"/>
    </font>
    <font>
      <sz val="10"/>
      <name val="VnTimes"/>
      <family val="2"/>
    </font>
    <font>
      <sz val="12"/>
      <color indexed="10"/>
      <name val=".VnArial Narrow"/>
      <family val="2"/>
    </font>
    <font>
      <sz val="12"/>
      <color indexed="8"/>
      <name val="¹ÙÅÁÃ¼"/>
      <family val="1"/>
      <charset val="129"/>
    </font>
    <font>
      <sz val="11"/>
      <color indexed="9"/>
      <name val="Calibri"/>
      <family val="2"/>
    </font>
    <font>
      <sz val="11"/>
      <name val="VNtimes new roman"/>
      <family val="2"/>
    </font>
    <font>
      <b/>
      <sz val="12"/>
      <color indexed="63"/>
      <name val="VNI-Times"/>
    </font>
    <font>
      <sz val="11"/>
      <color indexed="20"/>
      <name val="Calibri"/>
      <family val="2"/>
    </font>
    <font>
      <b/>
      <i/>
      <sz val="14"/>
      <name val="VNTime"/>
      <family val="2"/>
    </font>
    <font>
      <sz val="12"/>
      <name val=".VnArial Narrow"/>
      <family val="2"/>
    </font>
    <font>
      <sz val="12"/>
      <name val="Tms Rmn"/>
    </font>
    <font>
      <sz val="12"/>
      <name val="System"/>
      <family val="1"/>
      <charset val="129"/>
    </font>
    <font>
      <sz val="12"/>
      <name val="¹ÙÅÁÃ¼"/>
      <family val="1"/>
      <charset val="129"/>
    </font>
    <font>
      <sz val="10"/>
      <name val="Helv"/>
    </font>
    <font>
      <b/>
      <sz val="11"/>
      <color indexed="52"/>
      <name val="Calibri"/>
      <family val="2"/>
    </font>
    <font>
      <b/>
      <sz val="8"/>
      <color indexed="12"/>
      <name val="Arial"/>
      <family val="2"/>
    </font>
    <font>
      <sz val="8"/>
      <color indexed="8"/>
      <name val="Arial"/>
      <family val="2"/>
    </font>
    <font>
      <b/>
      <sz val="9"/>
      <name val="VNI-Times"/>
    </font>
    <font>
      <sz val="8"/>
      <name val="SVNtimes new roman"/>
      <family val="2"/>
    </font>
    <font>
      <b/>
      <sz val="11"/>
      <color indexed="9"/>
      <name val="Calibri"/>
      <family val="2"/>
    </font>
    <font>
      <sz val="10"/>
      <name val="VNI-Aptima"/>
    </font>
    <font>
      <sz val="11"/>
      <name val="Tms Rmn"/>
    </font>
    <font>
      <sz val="11"/>
      <name val="VNI-Times"/>
    </font>
    <font>
      <sz val="11"/>
      <name val="UVnTime"/>
    </font>
    <font>
      <b/>
      <sz val="12"/>
      <name val="VNTime"/>
      <family val="2"/>
    </font>
    <font>
      <sz val="11"/>
      <name val="VNcentury Gothic"/>
    </font>
    <font>
      <b/>
      <sz val="15"/>
      <name val="VNcentury Gothic"/>
    </font>
    <font>
      <sz val="12"/>
      <name val="SVNtimes new roman"/>
      <family val="2"/>
    </font>
    <font>
      <sz val="10"/>
      <name val="SVNtimes new roman"/>
    </font>
    <font>
      <b/>
      <sz val="12"/>
      <name val="VNTimeH"/>
      <family val="2"/>
    </font>
    <font>
      <sz val="10"/>
      <name val="Arial CE"/>
      <charset val="238"/>
    </font>
    <font>
      <sz val="10"/>
      <name val="Arial CE"/>
      <family val="2"/>
      <charset val="238"/>
    </font>
    <font>
      <sz val="10"/>
      <name val="VNI-Helve-Condense"/>
    </font>
    <font>
      <i/>
      <sz val="11"/>
      <color indexed="23"/>
      <name val="Calibri"/>
      <family val="2"/>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2"/>
      <name val="VNTime"/>
      <family val="2"/>
    </font>
    <font>
      <sz val="11"/>
      <color indexed="17"/>
      <name val="Calibri"/>
      <family val="2"/>
    </font>
    <font>
      <sz val="10"/>
      <name val=".VnArialH"/>
      <family val="2"/>
    </font>
    <font>
      <b/>
      <sz val="12"/>
      <name val=".VnBook-AntiquaH"/>
      <family val="2"/>
    </font>
    <font>
      <b/>
      <sz val="12"/>
      <color indexed="9"/>
      <name val="Tms Rmn"/>
    </font>
    <font>
      <b/>
      <sz val="11"/>
      <color indexed="56"/>
      <name val="Calibri"/>
      <family val="2"/>
    </font>
    <font>
      <b/>
      <sz val="8"/>
      <name val="MS Sans Serif"/>
      <family val="2"/>
    </font>
    <font>
      <sz val="11"/>
      <color indexed="62"/>
      <name val="Calibri"/>
      <family val="2"/>
    </font>
    <font>
      <sz val="10"/>
      <name val="VNI-Helve"/>
    </font>
    <font>
      <u/>
      <sz val="10"/>
      <color indexed="12"/>
      <name val=".VnTime"/>
      <family val="2"/>
    </font>
    <font>
      <u/>
      <sz val="12"/>
      <color indexed="12"/>
      <name val=".VnTime"/>
      <family val="2"/>
    </font>
    <font>
      <u/>
      <sz val="12"/>
      <color indexed="12"/>
      <name val="Arial"/>
      <family val="2"/>
    </font>
    <font>
      <sz val="11"/>
      <color indexed="52"/>
      <name val="Calibri"/>
      <family val="2"/>
    </font>
    <font>
      <sz val="8"/>
      <name val="VNarial"/>
      <family val="2"/>
    </font>
    <font>
      <b/>
      <i/>
      <sz val="12"/>
      <name val=".VnAristote"/>
      <family val="2"/>
    </font>
    <font>
      <sz val="10"/>
      <name val=".VnAvant"/>
      <family val="2"/>
    </font>
    <font>
      <sz val="11"/>
      <color indexed="60"/>
      <name val="Calibri"/>
      <family val="2"/>
    </font>
    <font>
      <sz val="7"/>
      <name val="Small Fonts"/>
      <family val="2"/>
    </font>
    <font>
      <b/>
      <sz val="12"/>
      <name val="VN-NTime"/>
    </font>
    <font>
      <sz val="11"/>
      <name val="VNI-Aptima"/>
    </font>
    <font>
      <sz val="14"/>
      <name val="System"/>
      <family val="2"/>
    </font>
    <font>
      <b/>
      <sz val="11"/>
      <name val="Arial"/>
      <family val="2"/>
    </font>
    <font>
      <b/>
      <sz val="11"/>
      <color indexed="63"/>
      <name val="Calibri"/>
      <family val="2"/>
    </font>
    <font>
      <sz val="14"/>
      <name val=".VnArial Narrow"/>
      <family val="2"/>
    </font>
    <font>
      <b/>
      <sz val="10"/>
      <name val="MS Sans Serif"/>
      <family val="2"/>
    </font>
    <font>
      <sz val="8"/>
      <name val="Wingdings"/>
      <charset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0.199999999999999"/>
      <color indexed="12"/>
      <name val=".VnTime"/>
      <family val="2"/>
    </font>
    <font>
      <sz val="8"/>
      <name val="MS Sans Serif"/>
      <family val="2"/>
    </font>
    <font>
      <b/>
      <sz val="10.5"/>
      <name val=".VnAvantH"/>
      <family val="2"/>
    </font>
    <font>
      <sz val="10"/>
      <name val="VNbook-Antiqua"/>
    </font>
    <font>
      <sz val="13"/>
      <name val=".VnArial"/>
      <family val="2"/>
    </font>
    <font>
      <sz val="10"/>
      <name val="VNI-Times"/>
      <family val="2"/>
    </font>
    <font>
      <b/>
      <sz val="10"/>
      <name val="VNI-Univer"/>
    </font>
    <font>
      <sz val="10"/>
      <name val=".VnBook-Antiqua"/>
      <family val="2"/>
    </font>
    <font>
      <b/>
      <sz val="12"/>
      <name val="VNI-Cooper"/>
    </font>
    <font>
      <b/>
      <sz val="12"/>
      <name val="VNI-Times"/>
    </font>
    <font>
      <sz val="11"/>
      <name val=".VnAvant"/>
      <family val="2"/>
    </font>
    <font>
      <b/>
      <sz val="13"/>
      <color indexed="8"/>
      <name val=".VnTimeH"/>
      <family val="2"/>
    </font>
    <font>
      <sz val="14"/>
      <name val=".Vn3DH"/>
      <family val="2"/>
    </font>
    <font>
      <b/>
      <u val="double"/>
      <sz val="12"/>
      <color indexed="12"/>
      <name val=".VnBahamasB"/>
      <family val="2"/>
    </font>
    <font>
      <sz val="10"/>
      <name val=".VnArial Narrow"/>
      <family val="2"/>
    </font>
    <font>
      <sz val="9.5"/>
      <name val=".VnBlackH"/>
      <family val="2"/>
    </font>
    <font>
      <b/>
      <sz val="10"/>
      <name val=".VnBahamasBH"/>
      <family val="2"/>
    </font>
    <font>
      <b/>
      <sz val="11"/>
      <name val=".VnArialH"/>
      <family val="2"/>
    </font>
    <font>
      <sz val="8"/>
      <name val="VNI-Helve"/>
    </font>
    <font>
      <b/>
      <sz val="10"/>
      <name val=".VnArialH"/>
      <family val="2"/>
    </font>
    <font>
      <sz val="10"/>
      <name val="VNtimes new roman"/>
    </font>
    <font>
      <sz val="8"/>
      <name val=".VnTime"/>
      <family val="2"/>
    </font>
    <font>
      <b/>
      <sz val="8"/>
      <name val="VN Helvetica"/>
    </font>
    <font>
      <b/>
      <sz val="10"/>
      <name val="VN AvantGBook"/>
    </font>
    <font>
      <b/>
      <sz val="16"/>
      <name val=".VnTime"/>
      <family val="2"/>
    </font>
    <font>
      <sz val="11"/>
      <color indexed="10"/>
      <name val="Calibri"/>
      <family val="2"/>
    </font>
    <font>
      <sz val="10"/>
      <name val="Geneva"/>
      <family val="2"/>
    </font>
    <font>
      <b/>
      <i/>
      <sz val="12"/>
      <name val=".VnTime"/>
      <family val="2"/>
    </font>
    <font>
      <sz val="16"/>
      <name val="AngsanaUPC"/>
      <family val="3"/>
    </font>
    <font>
      <sz val="12"/>
      <color indexed="8"/>
      <name val="바탕체"/>
      <family val="3"/>
    </font>
    <font>
      <sz val="11"/>
      <name val="가는각진제목체"/>
      <family val="1"/>
      <charset val="129"/>
    </font>
    <font>
      <sz val="10"/>
      <name val="명조"/>
      <family val="3"/>
      <charset val="129"/>
    </font>
    <font>
      <sz val="10"/>
      <name val="돋움체"/>
      <family val="3"/>
      <charset val="129"/>
    </font>
    <font>
      <sz val="10"/>
      <name val="Arial"/>
      <family val="2"/>
      <charset val="1"/>
    </font>
    <font>
      <sz val="14"/>
      <name val=".VnTimeH"/>
      <family val="2"/>
    </font>
    <font>
      <i/>
      <sz val="10"/>
      <name val=".vntime"/>
      <family val="2"/>
    </font>
    <font>
      <sz val="11"/>
      <color indexed="8"/>
      <name val="Helvetica Neue"/>
    </font>
    <font>
      <b/>
      <sz val="10"/>
      <name val=".VnTimeH"/>
      <family val="2"/>
    </font>
    <font>
      <b/>
      <sz val="11"/>
      <name val=".VnTimeH"/>
      <family val="2"/>
    </font>
    <font>
      <u/>
      <sz val="10"/>
      <color theme="1"/>
      <name val="Times New Roman"/>
      <family val="1"/>
    </font>
    <font>
      <b/>
      <i/>
      <u/>
      <sz val="11"/>
      <color theme="1"/>
      <name val="Times New Roman"/>
      <family val="1"/>
    </font>
    <font>
      <b/>
      <i/>
      <sz val="12"/>
      <name val=".VnAristote"/>
      <family val="2"/>
    </font>
    <font>
      <b/>
      <sz val="12"/>
      <name val="VNI-Cooper"/>
    </font>
    <font>
      <i/>
      <sz val="10"/>
      <color rgb="FFFF0000"/>
      <name val="Times New Roman"/>
      <family val="1"/>
    </font>
    <font>
      <b/>
      <i/>
      <sz val="10"/>
      <color rgb="FFFF0000"/>
      <name val="Times New Roman"/>
      <family val="1"/>
    </font>
    <font>
      <i/>
      <sz val="9"/>
      <color theme="1"/>
      <name val="Times New Roman"/>
      <family val="1"/>
    </font>
    <font>
      <i/>
      <u/>
      <sz val="11"/>
      <color rgb="FFFF0000"/>
      <name val="Times New Roman"/>
      <family val="1"/>
    </font>
    <font>
      <b/>
      <sz val="9"/>
      <color indexed="17"/>
      <name val="Times New Roman"/>
      <family val="1"/>
    </font>
    <font>
      <i/>
      <sz val="9"/>
      <color rgb="FFFF0000"/>
      <name val="Times New Roman"/>
      <family val="1"/>
    </font>
    <font>
      <b/>
      <vertAlign val="superscript"/>
      <sz val="9"/>
      <color theme="1"/>
      <name val="Times New Roman"/>
      <family val="1"/>
    </font>
    <font>
      <b/>
      <sz val="9"/>
      <color theme="1"/>
      <name val="Arial"/>
      <family val="2"/>
    </font>
    <font>
      <b/>
      <i/>
      <sz val="9"/>
      <color theme="1"/>
      <name val="Times New Roman"/>
      <family val="1"/>
    </font>
    <font>
      <sz val="9"/>
      <color theme="1"/>
      <name val="Arial"/>
      <family val="2"/>
    </font>
    <font>
      <i/>
      <sz val="9"/>
      <color theme="1"/>
      <name val="Cambria"/>
      <family val="1"/>
      <charset val="163"/>
      <scheme val="major"/>
    </font>
    <font>
      <b/>
      <sz val="9"/>
      <color theme="0"/>
      <name val="Times New Roman"/>
      <family val="1"/>
    </font>
    <font>
      <sz val="11"/>
      <color rgb="FF00B050"/>
      <name val="Times New Roman"/>
      <family val="1"/>
    </font>
    <font>
      <b/>
      <i/>
      <sz val="11"/>
      <color rgb="FF00B050"/>
      <name val="Times New Roman"/>
      <family val="1"/>
    </font>
    <font>
      <b/>
      <u/>
      <sz val="11"/>
      <color rgb="FF00B050"/>
      <name val="Times New Roman"/>
      <family val="1"/>
    </font>
    <font>
      <b/>
      <sz val="11"/>
      <color rgb="FF00B050"/>
      <name val="Times New Roman"/>
      <family val="1"/>
    </font>
    <font>
      <i/>
      <sz val="11"/>
      <color rgb="FF00B050"/>
      <name val="Times New Roman"/>
      <family val="1"/>
    </font>
    <font>
      <u/>
      <sz val="11"/>
      <color rgb="FF00B050"/>
      <name val="Times New Roman"/>
      <family val="1"/>
    </font>
    <font>
      <sz val="8"/>
      <color theme="0"/>
      <name val="Times New Roman"/>
      <family val="1"/>
    </font>
    <font>
      <u/>
      <sz val="9"/>
      <color theme="1"/>
      <name val="Times New Roman"/>
      <family val="1"/>
    </font>
  </fonts>
  <fills count="5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92D050"/>
        <bgColor indexed="64"/>
      </patternFill>
    </fill>
    <fill>
      <patternFill patternType="solid">
        <fgColor rgb="FF00B050"/>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30"/>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right style="medium">
        <color indexed="8"/>
      </right>
      <top/>
      <bottom/>
      <diagonal/>
    </border>
    <border>
      <left style="double">
        <color indexed="64"/>
      </left>
      <right style="thin">
        <color indexed="64"/>
      </right>
      <top style="double">
        <color indexed="64"/>
      </top>
      <bottom/>
      <diagonal/>
    </border>
    <border>
      <left style="medium">
        <color indexed="64"/>
      </left>
      <right/>
      <top style="medium">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8"/>
      </left>
      <right style="thin">
        <color indexed="8"/>
      </right>
      <top/>
      <bottom style="hair">
        <color indexed="8"/>
      </bottom>
      <diagonal/>
    </border>
  </borders>
  <cellStyleXfs count="3411">
    <xf numFmtId="0" fontId="0" fillId="0" borderId="0"/>
    <xf numFmtId="43" fontId="1" fillId="0" borderId="0" applyFont="0" applyFill="0" applyBorder="0" applyAlignment="0" applyProtection="0"/>
    <xf numFmtId="165" fontId="9" fillId="0" borderId="0" applyFont="0" applyFill="0" applyBorder="0" applyAlignment="0" applyProtection="0"/>
    <xf numFmtId="0" fontId="13" fillId="0" borderId="0"/>
    <xf numFmtId="167" fontId="24" fillId="0" borderId="0" applyFont="0" applyFill="0" applyBorder="0" applyAlignment="0" applyProtection="0"/>
    <xf numFmtId="0" fontId="25" fillId="0" borderId="0"/>
    <xf numFmtId="0" fontId="28" fillId="0" borderId="0"/>
    <xf numFmtId="165" fontId="26" fillId="0" borderId="0" applyFont="0" applyFill="0" applyBorder="0" applyAlignment="0" applyProtection="0"/>
    <xf numFmtId="0" fontId="5" fillId="0" borderId="0"/>
    <xf numFmtId="0" fontId="5" fillId="0" borderId="0"/>
    <xf numFmtId="165" fontId="9" fillId="0" borderId="0" applyFont="0" applyFill="0" applyBorder="0" applyAlignment="0" applyProtection="0"/>
    <xf numFmtId="0" fontId="67" fillId="0" borderId="0"/>
    <xf numFmtId="182" fontId="133" fillId="0" borderId="0" applyFont="0" applyFill="0" applyBorder="0" applyAlignment="0" applyProtection="0"/>
    <xf numFmtId="0" fontId="68" fillId="0" borderId="0" applyNumberFormat="0" applyFill="0" applyBorder="0" applyAlignment="0" applyProtection="0"/>
    <xf numFmtId="0" fontId="137" fillId="0" borderId="0"/>
    <xf numFmtId="3" fontId="138" fillId="0" borderId="2"/>
    <xf numFmtId="216" fontId="139" fillId="0" borderId="18">
      <alignment horizontal="center"/>
      <protection hidden="1"/>
    </xf>
    <xf numFmtId="164" fontId="140" fillId="0" borderId="19" applyFont="0" applyBorder="0"/>
    <xf numFmtId="0" fontId="80" fillId="0" borderId="0"/>
    <xf numFmtId="185" fontId="82" fillId="0" borderId="0" applyFont="0" applyFill="0" applyBorder="0" applyAlignment="0" applyProtection="0"/>
    <xf numFmtId="0" fontId="141" fillId="0" borderId="0" applyFont="0" applyFill="0" applyBorder="0" applyAlignment="0" applyProtection="0"/>
    <xf numFmtId="192" fontId="8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5" fillId="0" borderId="0" applyFont="0" applyFill="0" applyBorder="0" applyAlignment="0" applyProtection="0"/>
    <xf numFmtId="0" fontId="142" fillId="0" borderId="20"/>
    <xf numFmtId="217" fontId="80" fillId="0" borderId="0" applyFont="0" applyFill="0" applyBorder="0" applyAlignment="0" applyProtection="0"/>
    <xf numFmtId="41" fontId="83" fillId="0" borderId="0" applyFont="0" applyFill="0" applyBorder="0" applyAlignment="0" applyProtection="0"/>
    <xf numFmtId="43" fontId="83" fillId="0" borderId="0" applyFont="0" applyFill="0" applyBorder="0" applyAlignment="0" applyProtection="0"/>
    <xf numFmtId="181" fontId="73" fillId="0" borderId="0" applyFont="0" applyFill="0" applyBorder="0" applyAlignment="0" applyProtection="0"/>
    <xf numFmtId="0" fontId="14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257" fillId="0" borderId="0"/>
    <xf numFmtId="0" fontId="144" fillId="0" borderId="0"/>
    <xf numFmtId="0" fontId="145" fillId="0" borderId="0"/>
    <xf numFmtId="0" fontId="9" fillId="0" borderId="0" applyNumberFormat="0" applyFill="0" applyBorder="0" applyAlignment="0" applyProtection="0"/>
    <xf numFmtId="0" fontId="9" fillId="0" borderId="0" applyNumberFormat="0" applyFill="0" applyBorder="0" applyAlignment="0" applyProtection="0"/>
    <xf numFmtId="218" fontId="68" fillId="0" borderId="0" applyFill="0" applyBorder="0" applyAlignment="0" applyProtection="0"/>
    <xf numFmtId="0" fontId="9" fillId="0" borderId="0" applyNumberFormat="0" applyFill="0" applyBorder="0" applyAlignment="0" applyProtection="0"/>
    <xf numFmtId="41" fontId="68"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7" fontId="24" fillId="0" borderId="0" applyFont="0" applyFill="0" applyBorder="0" applyAlignment="0" applyProtection="0"/>
    <xf numFmtId="0" fontId="81" fillId="0" borderId="0"/>
    <xf numFmtId="0" fontId="81" fillId="0" borderId="0"/>
    <xf numFmtId="219" fontId="68" fillId="0" borderId="0" applyFont="0" applyFill="0" applyBorder="0" applyAlignment="0" applyProtection="0"/>
    <xf numFmtId="220" fontId="68" fillId="0" borderId="0" applyFill="0" applyBorder="0" applyAlignment="0" applyProtection="0"/>
    <xf numFmtId="220" fontId="68" fillId="0" borderId="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7" fontId="24" fillId="0" borderId="0" applyFont="0" applyFill="0" applyBorder="0" applyAlignment="0" applyProtection="0"/>
    <xf numFmtId="0" fontId="25" fillId="0" borderId="0"/>
    <xf numFmtId="0" fontId="25" fillId="0" borderId="0"/>
    <xf numFmtId="0" fontId="80" fillId="0" borderId="0" applyNumberFormat="0" applyFill="0" applyBorder="0" applyAlignment="0" applyProtection="0"/>
    <xf numFmtId="0" fontId="81" fillId="0" borderId="0"/>
    <xf numFmtId="0" fontId="81" fillId="0" borderId="0"/>
    <xf numFmtId="0" fontId="81" fillId="0" borderId="0"/>
    <xf numFmtId="221" fontId="24" fillId="0" borderId="0" applyFont="0" applyFill="0" applyBorder="0" applyAlignment="0" applyProtection="0"/>
    <xf numFmtId="221" fontId="24" fillId="0" borderId="0" applyFont="0" applyFill="0" applyBorder="0" applyAlignment="0" applyProtection="0"/>
    <xf numFmtId="0" fontId="81" fillId="0" borderId="0"/>
    <xf numFmtId="0" fontId="81" fillId="0" borderId="0"/>
    <xf numFmtId="0" fontId="81" fillId="0" borderId="0"/>
    <xf numFmtId="0" fontId="25" fillId="0" borderId="0"/>
    <xf numFmtId="0" fontId="81" fillId="0" borderId="0"/>
    <xf numFmtId="0" fontId="25" fillId="0" borderId="0"/>
    <xf numFmtId="0" fontId="81" fillId="0" borderId="0"/>
    <xf numFmtId="0" fontId="81" fillId="0" borderId="0"/>
    <xf numFmtId="0" fontId="81" fillId="0" borderId="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177" fontId="24"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5" fillId="0" borderId="0"/>
    <xf numFmtId="0" fontId="25" fillId="0" borderId="0"/>
    <xf numFmtId="0" fontId="25" fillId="0" borderId="0"/>
    <xf numFmtId="0" fontId="9" fillId="0" borderId="0"/>
    <xf numFmtId="0" fontId="25" fillId="0" borderId="0"/>
    <xf numFmtId="0" fontId="9" fillId="0" borderId="0"/>
    <xf numFmtId="0" fontId="9" fillId="0" borderId="0"/>
    <xf numFmtId="0" fontId="9" fillId="0" borderId="0"/>
    <xf numFmtId="0" fontId="9" fillId="0" borderId="0"/>
    <xf numFmtId="0" fontId="25" fillId="0" borderId="0"/>
    <xf numFmtId="0" fontId="25" fillId="0" borderId="0"/>
    <xf numFmtId="0" fontId="25" fillId="0" borderId="0"/>
    <xf numFmtId="0" fontId="9" fillId="0" borderId="0"/>
    <xf numFmtId="0" fontId="25" fillId="0" borderId="0"/>
    <xf numFmtId="0" fontId="25" fillId="0" borderId="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0" fontId="25" fillId="0" borderId="0"/>
    <xf numFmtId="0" fontId="25" fillId="0" borderId="0"/>
    <xf numFmtId="0" fontId="81" fillId="0" borderId="0" applyFont="0" applyFill="0" applyBorder="0" applyAlignment="0" applyProtection="0"/>
    <xf numFmtId="0" fontId="81" fillId="0" borderId="0" applyFont="0" applyFill="0" applyBorder="0" applyAlignment="0" applyProtection="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177" fontId="24" fillId="0" borderId="0" applyFont="0" applyFill="0" applyBorder="0" applyAlignment="0" applyProtection="0"/>
    <xf numFmtId="182" fontId="133" fillId="0" borderId="0" applyFont="0" applyFill="0" applyBorder="0" applyAlignment="0" applyProtection="0"/>
    <xf numFmtId="43" fontId="133" fillId="0" borderId="0" applyFont="0" applyFill="0" applyBorder="0" applyAlignment="0" applyProtection="0"/>
    <xf numFmtId="165"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222"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5" fontId="24" fillId="0" borderId="0" applyFont="0" applyFill="0" applyBorder="0" applyAlignment="0" applyProtection="0"/>
    <xf numFmtId="41" fontId="133"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221" fontId="24" fillId="0" borderId="0" applyFont="0" applyFill="0" applyBorder="0" applyAlignment="0" applyProtection="0"/>
    <xf numFmtId="221" fontId="24" fillId="0" borderId="0" applyFont="0" applyFill="0" applyBorder="0" applyAlignment="0" applyProtection="0"/>
    <xf numFmtId="223" fontId="24" fillId="0" borderId="0" applyFont="0" applyFill="0" applyBorder="0" applyAlignment="0" applyProtection="0"/>
    <xf numFmtId="224" fontId="133" fillId="0" borderId="0" applyFont="0" applyFill="0" applyBorder="0" applyAlignment="0" applyProtection="0"/>
    <xf numFmtId="224" fontId="24" fillId="0" borderId="0" applyFont="0" applyFill="0" applyBorder="0" applyAlignment="0" applyProtection="0"/>
    <xf numFmtId="165"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222"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43" fontId="133" fillId="0" borderId="0" applyFont="0" applyFill="0" applyBorder="0" applyAlignment="0" applyProtection="0"/>
    <xf numFmtId="165" fontId="24" fillId="0" borderId="0" applyFont="0" applyFill="0" applyBorder="0" applyAlignment="0" applyProtection="0"/>
    <xf numFmtId="16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21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169" fontId="24" fillId="0" borderId="0" applyFont="0" applyFill="0" applyBorder="0" applyAlignment="0" applyProtection="0"/>
    <xf numFmtId="177" fontId="24" fillId="0" borderId="0" applyFont="0" applyFill="0" applyBorder="0" applyAlignment="0" applyProtection="0"/>
    <xf numFmtId="221" fontId="24" fillId="0" borderId="0" applyFont="0" applyFill="0" applyBorder="0" applyAlignment="0" applyProtection="0"/>
    <xf numFmtId="221" fontId="24" fillId="0" borderId="0" applyFont="0" applyFill="0" applyBorder="0" applyAlignment="0" applyProtection="0"/>
    <xf numFmtId="223" fontId="24" fillId="0" borderId="0" applyFont="0" applyFill="0" applyBorder="0" applyAlignment="0" applyProtection="0"/>
    <xf numFmtId="224" fontId="133" fillId="0" borderId="0" applyFont="0" applyFill="0" applyBorder="0" applyAlignment="0" applyProtection="0"/>
    <xf numFmtId="224" fontId="24" fillId="0" borderId="0" applyFont="0" applyFill="0" applyBorder="0" applyAlignment="0" applyProtection="0"/>
    <xf numFmtId="41" fontId="133" fillId="0" borderId="0" applyFont="0" applyFill="0" applyBorder="0" applyAlignment="0" applyProtection="0"/>
    <xf numFmtId="43" fontId="133" fillId="0" borderId="0" applyFont="0" applyFill="0" applyBorder="0" applyAlignment="0" applyProtection="0"/>
    <xf numFmtId="16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21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169" fontId="24" fillId="0" borderId="0" applyFont="0" applyFill="0" applyBorder="0" applyAlignment="0" applyProtection="0"/>
    <xf numFmtId="165"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222"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5" fontId="24" fillId="0" borderId="0" applyFont="0" applyFill="0" applyBorder="0" applyAlignment="0" applyProtection="0"/>
    <xf numFmtId="41" fontId="133" fillId="0" borderId="0" applyFont="0" applyFill="0" applyBorder="0" applyAlignment="0" applyProtection="0"/>
    <xf numFmtId="182" fontId="13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 fillId="0" borderId="0"/>
    <xf numFmtId="223" fontId="24" fillId="0" borderId="0" applyFont="0" applyFill="0" applyBorder="0" applyAlignment="0" applyProtection="0"/>
    <xf numFmtId="224" fontId="133" fillId="0" borderId="0" applyFont="0" applyFill="0" applyBorder="0" applyAlignment="0" applyProtection="0"/>
    <xf numFmtId="224" fontId="24"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41" fontId="133" fillId="0" borderId="0" applyFont="0" applyFill="0" applyBorder="0" applyAlignment="0" applyProtection="0"/>
    <xf numFmtId="16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21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169" fontId="24" fillId="0" borderId="0" applyFont="0" applyFill="0" applyBorder="0" applyAlignment="0" applyProtection="0"/>
    <xf numFmtId="165"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222"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5" fontId="24" fillId="0" borderId="0" applyFont="0" applyFill="0" applyBorder="0" applyAlignment="0" applyProtection="0"/>
    <xf numFmtId="182" fontId="133" fillId="0" borderId="0" applyFont="0" applyFill="0" applyBorder="0" applyAlignment="0" applyProtection="0"/>
    <xf numFmtId="43" fontId="133" fillId="0" borderId="0" applyFont="0" applyFill="0" applyBorder="0" applyAlignment="0" applyProtection="0"/>
    <xf numFmtId="0" fontId="25" fillId="0" borderId="0"/>
    <xf numFmtId="177" fontId="24"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0" fontId="78" fillId="0" borderId="0" applyNumberFormat="0" applyFill="0" applyBorder="0" applyAlignment="0" applyProtection="0"/>
    <xf numFmtId="0" fontId="78" fillId="0" borderId="0" applyNumberFormat="0" applyFill="0" applyBorder="0" applyAlignment="0" applyProtection="0"/>
    <xf numFmtId="0" fontId="81" fillId="0" borderId="0"/>
    <xf numFmtId="0" fontId="81"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7" fontId="24" fillId="0" borderId="0" applyFont="0" applyFill="0" applyBorder="0" applyAlignment="0" applyProtection="0"/>
    <xf numFmtId="0" fontId="114" fillId="0" borderId="0">
      <alignment vertical="top"/>
    </xf>
    <xf numFmtId="0" fontId="114" fillId="0" borderId="0">
      <alignment vertical="top"/>
    </xf>
    <xf numFmtId="0" fontId="114" fillId="0" borderId="0">
      <alignment vertical="top"/>
    </xf>
    <xf numFmtId="0" fontId="114" fillId="0" borderId="0">
      <alignment vertical="top"/>
    </xf>
    <xf numFmtId="0" fontId="114" fillId="0" borderId="0">
      <alignment vertical="top"/>
    </xf>
    <xf numFmtId="0" fontId="114" fillId="0" borderId="0">
      <alignment vertical="top"/>
    </xf>
    <xf numFmtId="0" fontId="114" fillId="0" borderId="0">
      <alignment vertical="top"/>
    </xf>
    <xf numFmtId="0" fontId="114" fillId="0" borderId="0">
      <alignment vertical="top"/>
    </xf>
    <xf numFmtId="0" fontId="114" fillId="0" borderId="0">
      <alignment vertical="top"/>
    </xf>
    <xf numFmtId="0" fontId="9" fillId="0" borderId="0"/>
    <xf numFmtId="0" fontId="9" fillId="0" borderId="0"/>
    <xf numFmtId="0" fontId="9" fillId="0" borderId="0"/>
    <xf numFmtId="0" fontId="80" fillId="0" borderId="0" applyNumberFormat="0" applyFill="0" applyBorder="0" applyAlignment="0" applyProtection="0"/>
    <xf numFmtId="0" fontId="25" fillId="0" borderId="0"/>
    <xf numFmtId="0" fontId="80" fillId="0" borderId="0" applyNumberFormat="0" applyFill="0" applyBorder="0" applyAlignment="0" applyProtection="0"/>
    <xf numFmtId="187" fontId="146" fillId="0" borderId="0" applyFont="0" applyFill="0" applyBorder="0" applyAlignment="0" applyProtection="0"/>
    <xf numFmtId="226" fontId="68" fillId="0" borderId="0" applyFill="0" applyBorder="0" applyAlignment="0" applyProtection="0"/>
    <xf numFmtId="227" fontId="147" fillId="0" borderId="0" applyFont="0" applyFill="0" applyBorder="0" applyAlignment="0" applyProtection="0"/>
    <xf numFmtId="228" fontId="147" fillId="0" borderId="0" applyFont="0" applyFill="0" applyBorder="0" applyAlignment="0" applyProtection="0"/>
    <xf numFmtId="0" fontId="107" fillId="0" borderId="0"/>
    <xf numFmtId="0" fontId="107" fillId="0" borderId="0"/>
    <xf numFmtId="0" fontId="148" fillId="0" borderId="0"/>
    <xf numFmtId="0" fontId="2" fillId="0" borderId="0"/>
    <xf numFmtId="1" fontId="84" fillId="0" borderId="2" applyBorder="0" applyAlignment="0">
      <alignment horizontal="center"/>
    </xf>
    <xf numFmtId="207" fontId="85" fillId="0" borderId="0" applyFont="0" applyFill="0" applyBorder="0" applyAlignment="0" applyProtection="0"/>
    <xf numFmtId="3" fontId="138" fillId="0" borderId="2"/>
    <xf numFmtId="191" fontId="85" fillId="0" borderId="0" applyFont="0" applyFill="0" applyBorder="0" applyAlignment="0" applyProtection="0"/>
    <xf numFmtId="3" fontId="138" fillId="0" borderId="2"/>
    <xf numFmtId="3" fontId="138" fillId="0" borderId="2"/>
    <xf numFmtId="10" fontId="85" fillId="0" borderId="0" applyFont="0" applyFill="0" applyBorder="0" applyAlignment="0" applyProtection="0"/>
    <xf numFmtId="1" fontId="84" fillId="0" borderId="2" applyBorder="0" applyAlignment="0">
      <alignment horizontal="center"/>
    </xf>
    <xf numFmtId="1" fontId="119" fillId="0" borderId="2" applyBorder="0" applyAlignment="0">
      <alignment horizontal="center"/>
    </xf>
    <xf numFmtId="0" fontId="86" fillId="7" borderId="0"/>
    <xf numFmtId="226" fontId="68" fillId="0" borderId="0" applyFill="0" applyBorder="0" applyAlignment="0" applyProtection="0"/>
    <xf numFmtId="0" fontId="86" fillId="7" borderId="0"/>
    <xf numFmtId="187" fontId="146" fillId="0" borderId="0" applyFont="0" applyFill="0" applyBorder="0" applyAlignment="0" applyProtection="0"/>
    <xf numFmtId="0" fontId="86" fillId="7" borderId="0"/>
    <xf numFmtId="0" fontId="86" fillId="7" borderId="0"/>
    <xf numFmtId="0" fontId="86" fillId="7" borderId="0"/>
    <xf numFmtId="0" fontId="86" fillId="7" borderId="0"/>
    <xf numFmtId="0" fontId="67" fillId="7" borderId="0"/>
    <xf numFmtId="0" fontId="13" fillId="7" borderId="0"/>
    <xf numFmtId="0" fontId="67" fillId="7" borderId="0"/>
    <xf numFmtId="0" fontId="13" fillId="7" borderId="0"/>
    <xf numFmtId="0" fontId="86" fillId="7" borderId="0"/>
    <xf numFmtId="187" fontId="149" fillId="0" borderId="0" applyFont="0" applyFill="0" applyBorder="0" applyAlignment="0" applyProtection="0"/>
    <xf numFmtId="0" fontId="67" fillId="7" borderId="0"/>
    <xf numFmtId="0" fontId="13" fillId="7" borderId="0"/>
    <xf numFmtId="0" fontId="86" fillId="7" borderId="0"/>
    <xf numFmtId="187" fontId="149" fillId="0" borderId="0" applyFont="0" applyFill="0" applyBorder="0" applyAlignment="0" applyProtection="0"/>
    <xf numFmtId="0" fontId="67" fillId="7" borderId="0"/>
    <xf numFmtId="0" fontId="13" fillId="7" borderId="0"/>
    <xf numFmtId="187" fontId="149" fillId="0" borderId="0" applyFont="0" applyFill="0" applyBorder="0" applyAlignment="0" applyProtection="0"/>
    <xf numFmtId="0" fontId="86" fillId="7" borderId="0"/>
    <xf numFmtId="0" fontId="86" fillId="7" borderId="0"/>
    <xf numFmtId="187" fontId="149" fillId="0" borderId="0" applyFont="0" applyFill="0" applyBorder="0" applyAlignment="0" applyProtection="0"/>
    <xf numFmtId="0" fontId="150" fillId="0" borderId="0" applyFont="0" applyFill="0" applyBorder="0" applyAlignment="0">
      <alignment horizontal="left"/>
    </xf>
    <xf numFmtId="0" fontId="67" fillId="7" borderId="0"/>
    <xf numFmtId="0" fontId="13" fillId="7" borderId="0"/>
    <xf numFmtId="0" fontId="86" fillId="8" borderId="0"/>
    <xf numFmtId="0" fontId="86" fillId="8" borderId="0"/>
    <xf numFmtId="187" fontId="146" fillId="0" borderId="0" applyFont="0" applyFill="0" applyBorder="0" applyAlignment="0" applyProtection="0"/>
    <xf numFmtId="187" fontId="149" fillId="0" borderId="0" applyFont="0" applyFill="0" applyBorder="0" applyAlignment="0" applyProtection="0"/>
    <xf numFmtId="0" fontId="86" fillId="7" borderId="0"/>
    <xf numFmtId="0" fontId="86" fillId="7" borderId="0"/>
    <xf numFmtId="0" fontId="86" fillId="7" borderId="0"/>
    <xf numFmtId="0" fontId="86" fillId="7" borderId="0"/>
    <xf numFmtId="0" fontId="86" fillId="7" borderId="0"/>
    <xf numFmtId="0" fontId="86" fillId="7" borderId="0"/>
    <xf numFmtId="0" fontId="151" fillId="0" borderId="2" applyNumberFormat="0" applyFont="0" applyBorder="0">
      <alignment horizontal="left" indent="2"/>
    </xf>
    <xf numFmtId="0" fontId="150" fillId="0" borderId="0" applyFont="0" applyFill="0" applyBorder="0" applyAlignment="0">
      <alignment horizontal="left"/>
    </xf>
    <xf numFmtId="0" fontId="152" fillId="0" borderId="0"/>
    <xf numFmtId="0" fontId="153" fillId="9" borderId="21" applyFont="0" applyFill="0" applyAlignment="0">
      <alignment vertical="center" wrapText="1"/>
    </xf>
    <xf numFmtId="9" fontId="154" fillId="0" borderId="0" applyBorder="0" applyAlignment="0" applyProtection="0"/>
    <xf numFmtId="0" fontId="88" fillId="7" borderId="0"/>
    <xf numFmtId="0" fontId="88" fillId="7" borderId="0"/>
    <xf numFmtId="0" fontId="88" fillId="7" borderId="0"/>
    <xf numFmtId="0" fontId="88" fillId="7" borderId="0"/>
    <xf numFmtId="0" fontId="67" fillId="7" borderId="0"/>
    <xf numFmtId="0" fontId="13" fillId="7" borderId="0"/>
    <xf numFmtId="0" fontId="67" fillId="7" borderId="0"/>
    <xf numFmtId="0" fontId="13" fillId="7" borderId="0"/>
    <xf numFmtId="0" fontId="88" fillId="7" borderId="0"/>
    <xf numFmtId="0" fontId="88" fillId="8" borderId="0"/>
    <xf numFmtId="0" fontId="67" fillId="7" borderId="0"/>
    <xf numFmtId="0" fontId="13" fillId="7" borderId="0"/>
    <xf numFmtId="0" fontId="88" fillId="7" borderId="0"/>
    <xf numFmtId="0" fontId="67" fillId="7" borderId="0"/>
    <xf numFmtId="0" fontId="13" fillId="7" borderId="0"/>
    <xf numFmtId="0" fontId="88" fillId="8" borderId="0"/>
    <xf numFmtId="0" fontId="67" fillId="7" borderId="0"/>
    <xf numFmtId="0" fontId="13" fillId="7" borderId="0"/>
    <xf numFmtId="0" fontId="88" fillId="8" borderId="0"/>
    <xf numFmtId="0" fontId="88" fillId="7" borderId="0"/>
    <xf numFmtId="0" fontId="88" fillId="7" borderId="0"/>
    <xf numFmtId="0" fontId="88" fillId="7" borderId="0"/>
    <xf numFmtId="0" fontId="151" fillId="0" borderId="2" applyNumberFormat="0" applyFont="0" applyBorder="0" applyAlignment="0">
      <alignment horizontal="center"/>
    </xf>
    <xf numFmtId="0" fontId="68" fillId="0" borderId="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9" fillId="0" borderId="0"/>
    <xf numFmtId="0" fontId="89" fillId="7" borderId="0"/>
    <xf numFmtId="0" fontId="89" fillId="7" borderId="0"/>
    <xf numFmtId="0" fontId="89" fillId="7" borderId="0"/>
    <xf numFmtId="0" fontId="89" fillId="7" borderId="0"/>
    <xf numFmtId="0" fontId="67" fillId="7" borderId="0"/>
    <xf numFmtId="0" fontId="13" fillId="7" borderId="0"/>
    <xf numFmtId="0" fontId="67" fillId="7" borderId="0"/>
    <xf numFmtId="0" fontId="13" fillId="7" borderId="0"/>
    <xf numFmtId="0" fontId="89" fillId="7" borderId="0"/>
    <xf numFmtId="0" fontId="89" fillId="8" borderId="0"/>
    <xf numFmtId="0" fontId="67" fillId="7" borderId="0"/>
    <xf numFmtId="0" fontId="13" fillId="7" borderId="0"/>
    <xf numFmtId="0" fontId="89" fillId="7" borderId="0"/>
    <xf numFmtId="0" fontId="67" fillId="7" borderId="0"/>
    <xf numFmtId="0" fontId="13" fillId="7" borderId="0"/>
    <xf numFmtId="0" fontId="89" fillId="8" borderId="0"/>
    <xf numFmtId="0" fontId="67" fillId="7" borderId="0"/>
    <xf numFmtId="0" fontId="13" fillId="7" borderId="0"/>
    <xf numFmtId="0" fontId="89" fillId="8" borderId="0"/>
    <xf numFmtId="0" fontId="89" fillId="7" borderId="0"/>
    <xf numFmtId="0" fontId="89" fillId="7" borderId="0"/>
    <xf numFmtId="0" fontId="90" fillId="0" borderId="0">
      <alignment wrapText="1"/>
    </xf>
    <xf numFmtId="0" fontId="90" fillId="0" borderId="0">
      <alignment wrapText="1"/>
    </xf>
    <xf numFmtId="0" fontId="67" fillId="0" borderId="0">
      <alignment wrapText="1"/>
    </xf>
    <xf numFmtId="0" fontId="13" fillId="0" borderId="0">
      <alignment wrapText="1"/>
    </xf>
    <xf numFmtId="0" fontId="67" fillId="0" borderId="0">
      <alignment wrapText="1"/>
    </xf>
    <xf numFmtId="0" fontId="13" fillId="0" borderId="0">
      <alignment wrapText="1"/>
    </xf>
    <xf numFmtId="0" fontId="67" fillId="0" borderId="0">
      <alignment wrapText="1"/>
    </xf>
    <xf numFmtId="0" fontId="13" fillId="0" borderId="0">
      <alignment wrapText="1"/>
    </xf>
    <xf numFmtId="0" fontId="67" fillId="0" borderId="0">
      <alignment wrapText="1"/>
    </xf>
    <xf numFmtId="0" fontId="13" fillId="0" borderId="0">
      <alignment wrapText="1"/>
    </xf>
    <xf numFmtId="0" fontId="67" fillId="0" borderId="0">
      <alignment wrapText="1"/>
    </xf>
    <xf numFmtId="0" fontId="13" fillId="0" borderId="0">
      <alignment wrapText="1"/>
    </xf>
    <xf numFmtId="0" fontId="90" fillId="0" borderId="0">
      <alignment wrapText="1"/>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164" fontId="258" fillId="0" borderId="10" applyNumberFormat="0" applyFont="0" applyBorder="0" applyAlignment="0">
      <alignment horizontal="center"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55" fillId="20"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04" fillId="0" borderId="0"/>
    <xf numFmtId="0" fontId="104" fillId="0" borderId="0"/>
    <xf numFmtId="0" fontId="156" fillId="0" borderId="0"/>
    <xf numFmtId="0" fontId="155" fillId="24" borderId="0" applyNumberFormat="0" applyBorder="0" applyAlignment="0" applyProtection="0"/>
    <xf numFmtId="0" fontId="155" fillId="25" borderId="0" applyNumberFormat="0" applyBorder="0" applyAlignment="0" applyProtection="0"/>
    <xf numFmtId="0" fontId="155" fillId="26"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7" borderId="0" applyNumberFormat="0" applyBorder="0" applyAlignment="0" applyProtection="0"/>
    <xf numFmtId="229" fontId="9" fillId="0" borderId="0" applyFont="0" applyFill="0" applyBorder="0" applyAlignment="0" applyProtection="0"/>
    <xf numFmtId="0" fontId="76" fillId="0" borderId="0" applyFont="0" applyFill="0" applyBorder="0" applyAlignment="0" applyProtection="0"/>
    <xf numFmtId="230" fontId="133" fillId="0" borderId="0" applyFont="0" applyFill="0" applyBorder="0" applyAlignment="0" applyProtection="0"/>
    <xf numFmtId="231" fontId="9" fillId="0" borderId="0" applyFont="0" applyFill="0" applyBorder="0" applyAlignment="0" applyProtection="0"/>
    <xf numFmtId="0" fontId="76" fillId="0" borderId="0" applyFont="0" applyFill="0" applyBorder="0" applyAlignment="0" applyProtection="0"/>
    <xf numFmtId="231" fontId="9" fillId="0" borderId="0" applyFont="0" applyFill="0" applyBorder="0" applyAlignment="0" applyProtection="0"/>
    <xf numFmtId="0" fontId="91" fillId="0" borderId="0">
      <alignment horizontal="center" wrapText="1"/>
      <protection locked="0"/>
    </xf>
    <xf numFmtId="0" fontId="157" fillId="0" borderId="0" applyNumberFormat="0" applyBorder="0" applyAlignment="0">
      <alignment horizontal="center"/>
    </xf>
    <xf numFmtId="188" fontId="87" fillId="0" borderId="0" applyFont="0" applyFill="0" applyBorder="0" applyAlignment="0" applyProtection="0"/>
    <xf numFmtId="0" fontId="76" fillId="0" borderId="0" applyFont="0" applyFill="0" applyBorder="0" applyAlignment="0" applyProtection="0"/>
    <xf numFmtId="188" fontId="87" fillId="0" borderId="0" applyFont="0" applyFill="0" applyBorder="0" applyAlignment="0" applyProtection="0"/>
    <xf numFmtId="189" fontId="87" fillId="0" borderId="0" applyFont="0" applyFill="0" applyBorder="0" applyAlignment="0" applyProtection="0"/>
    <xf numFmtId="0" fontId="76" fillId="0" borderId="0" applyFont="0" applyFill="0" applyBorder="0" applyAlignment="0" applyProtection="0"/>
    <xf numFmtId="189" fontId="87" fillId="0" borderId="0" applyFont="0" applyFill="0" applyBorder="0" applyAlignment="0" applyProtection="0"/>
    <xf numFmtId="182" fontId="133" fillId="0" borderId="0" applyFont="0" applyFill="0" applyBorder="0" applyAlignment="0" applyProtection="0"/>
    <xf numFmtId="0" fontId="158" fillId="11" borderId="0" applyNumberFormat="0" applyBorder="0" applyAlignment="0" applyProtection="0"/>
    <xf numFmtId="0" fontId="159" fillId="0" borderId="0"/>
    <xf numFmtId="0" fontId="160" fillId="0" borderId="0"/>
    <xf numFmtId="0" fontId="161" fillId="0" borderId="0" applyNumberFormat="0" applyFill="0" applyBorder="0" applyAlignment="0" applyProtection="0"/>
    <xf numFmtId="0" fontId="76" fillId="0" borderId="0"/>
    <xf numFmtId="0" fontId="78" fillId="0" borderId="0"/>
    <xf numFmtId="0" fontId="2" fillId="0" borderId="0"/>
    <xf numFmtId="0" fontId="76" fillId="0" borderId="0"/>
    <xf numFmtId="0" fontId="92" fillId="0" borderId="0"/>
    <xf numFmtId="0" fontId="162" fillId="0" borderId="0"/>
    <xf numFmtId="0" fontId="163" fillId="0" borderId="0"/>
    <xf numFmtId="0" fontId="9" fillId="0" borderId="0" applyFill="0" applyBorder="0" applyAlignment="0"/>
    <xf numFmtId="200" fontId="164" fillId="0" borderId="0" applyFill="0" applyBorder="0" applyAlignment="0"/>
    <xf numFmtId="191" fontId="9" fillId="0" borderId="0" applyFill="0" applyBorder="0" applyAlignment="0"/>
    <xf numFmtId="201" fontId="9" fillId="0" borderId="0" applyFill="0" applyBorder="0" applyAlignment="0"/>
    <xf numFmtId="232" fontId="9" fillId="0" borderId="0" applyFill="0" applyBorder="0" applyAlignment="0"/>
    <xf numFmtId="183" fontId="164" fillId="0" borderId="0" applyFill="0" applyBorder="0" applyAlignment="0"/>
    <xf numFmtId="233" fontId="164" fillId="0" borderId="0" applyFill="0" applyBorder="0" applyAlignment="0"/>
    <xf numFmtId="200" fontId="164" fillId="0" borderId="0" applyFill="0" applyBorder="0" applyAlignment="0"/>
    <xf numFmtId="0" fontId="165" fillId="28" borderId="22" applyNumberFormat="0" applyAlignment="0" applyProtection="0"/>
    <xf numFmtId="0" fontId="93" fillId="0" borderId="0"/>
    <xf numFmtId="234" fontId="166" fillId="0" borderId="20" applyBorder="0"/>
    <xf numFmtId="234" fontId="167" fillId="0" borderId="4">
      <protection locked="0"/>
    </xf>
    <xf numFmtId="235" fontId="24" fillId="0" borderId="0" applyFont="0" applyFill="0" applyBorder="0" applyAlignment="0" applyProtection="0"/>
    <xf numFmtId="3" fontId="168" fillId="2" borderId="2"/>
    <xf numFmtId="236" fontId="169" fillId="0" borderId="4"/>
    <xf numFmtId="0" fontId="170" fillId="29" borderId="23" applyNumberFormat="0" applyAlignment="0" applyProtection="0"/>
    <xf numFmtId="164" fontId="113" fillId="0" borderId="0" applyFont="0" applyFill="0" applyBorder="0" applyAlignment="0" applyProtection="0"/>
    <xf numFmtId="1" fontId="171" fillId="0" borderId="9" applyBorder="0"/>
    <xf numFmtId="0" fontId="94" fillId="0" borderId="10" applyNumberFormat="0" applyFill="0" applyProtection="0">
      <alignment horizontal="center"/>
    </xf>
    <xf numFmtId="165" fontId="67" fillId="0" borderId="0" applyFont="0" applyFill="0" applyBorder="0" applyAlignment="0" applyProtection="0"/>
    <xf numFmtId="237" fontId="172" fillId="0" borderId="0"/>
    <xf numFmtId="237" fontId="172" fillId="0" borderId="0"/>
    <xf numFmtId="237" fontId="172" fillId="0" borderId="0"/>
    <xf numFmtId="237" fontId="172" fillId="0" borderId="0"/>
    <xf numFmtId="237" fontId="172" fillId="0" borderId="0"/>
    <xf numFmtId="237" fontId="172" fillId="0" borderId="0"/>
    <xf numFmtId="237" fontId="172" fillId="0" borderId="0"/>
    <xf numFmtId="237" fontId="172" fillId="0" borderId="0"/>
    <xf numFmtId="0" fontId="173" fillId="0" borderId="2"/>
    <xf numFmtId="183" fontId="164" fillId="0" borderId="0" applyFont="0" applyFill="0" applyBorder="0" applyAlignment="0" applyProtection="0"/>
    <xf numFmtId="238" fontId="9" fillId="0" borderId="0" applyFont="0" applyFill="0" applyBorder="0" applyAlignment="0" applyProtection="0"/>
    <xf numFmtId="165" fontId="174" fillId="0" borderId="0" applyFont="0" applyFill="0" applyBorder="0" applyAlignment="0" applyProtection="0"/>
    <xf numFmtId="165" fontId="68" fillId="0" borderId="0" applyFont="0" applyFill="0" applyBorder="0" applyAlignment="0" applyProtection="0"/>
    <xf numFmtId="239" fontId="5" fillId="0" borderId="0" applyFont="0" applyFill="0" applyBorder="0" applyAlignment="0" applyProtection="0"/>
    <xf numFmtId="308" fontId="68" fillId="0" borderId="0" applyFont="0" applyFill="0" applyBorder="0" applyAlignment="0" applyProtection="0"/>
    <xf numFmtId="165" fontId="9" fillId="0" borderId="0" applyFont="0" applyFill="0" applyBorder="0" applyAlignment="0" applyProtection="0"/>
    <xf numFmtId="165" fontId="68" fillId="0" borderId="0" applyFont="0" applyFill="0" applyBorder="0" applyAlignment="0" applyProtection="0"/>
    <xf numFmtId="240" fontId="2" fillId="0" borderId="0"/>
    <xf numFmtId="37" fontId="85" fillId="0" borderId="0" applyFont="0" applyFill="0" applyBorder="0" applyAlignment="0" applyProtection="0"/>
    <xf numFmtId="200" fontId="85" fillId="0" borderId="0" applyFont="0" applyFill="0" applyBorder="0" applyAlignment="0" applyProtection="0"/>
    <xf numFmtId="39" fontId="85" fillId="0" borderId="0" applyFont="0" applyFill="0" applyBorder="0" applyAlignment="0" applyProtection="0"/>
    <xf numFmtId="3" fontId="9" fillId="0" borderId="0" applyFont="0" applyFill="0" applyBorder="0" applyAlignment="0" applyProtection="0"/>
    <xf numFmtId="0" fontId="175" fillId="0" borderId="0">
      <alignment horizontal="center"/>
    </xf>
    <xf numFmtId="0" fontId="96" fillId="0" borderId="0" applyNumberFormat="0" applyAlignment="0">
      <alignment horizontal="left"/>
    </xf>
    <xf numFmtId="0" fontId="97" fillId="0" borderId="0" applyNumberFormat="0" applyAlignment="0"/>
    <xf numFmtId="241" fontId="78" fillId="0" borderId="0" applyFont="0" applyFill="0" applyBorder="0" applyAlignment="0" applyProtection="0"/>
    <xf numFmtId="242" fontId="176" fillId="0" borderId="0">
      <protection locked="0"/>
    </xf>
    <xf numFmtId="243" fontId="176" fillId="0" borderId="0">
      <protection locked="0"/>
    </xf>
    <xf numFmtId="244" fontId="177" fillId="0" borderId="17">
      <protection locked="0"/>
    </xf>
    <xf numFmtId="245" fontId="176" fillId="0" borderId="0">
      <protection locked="0"/>
    </xf>
    <xf numFmtId="246" fontId="176" fillId="0" borderId="0">
      <protection locked="0"/>
    </xf>
    <xf numFmtId="245" fontId="176" fillId="0" borderId="0" applyNumberFormat="0">
      <protection locked="0"/>
    </xf>
    <xf numFmtId="245" fontId="176" fillId="0" borderId="0">
      <protection locked="0"/>
    </xf>
    <xf numFmtId="234" fontId="178" fillId="0" borderId="18"/>
    <xf numFmtId="247" fontId="178" fillId="0" borderId="18"/>
    <xf numFmtId="200" fontId="164" fillId="0" borderId="0" applyFont="0" applyFill="0" applyBorder="0" applyAlignment="0" applyProtection="0"/>
    <xf numFmtId="174" fontId="85" fillId="0" borderId="0" applyFont="0" applyFill="0" applyBorder="0" applyAlignment="0" applyProtection="0"/>
    <xf numFmtId="176" fontId="85" fillId="0" borderId="0" applyFont="0" applyFill="0" applyBorder="0" applyAlignment="0" applyProtection="0"/>
    <xf numFmtId="186" fontId="9" fillId="0" borderId="0" applyFont="0" applyFill="0" applyBorder="0" applyAlignment="0" applyProtection="0"/>
    <xf numFmtId="248" fontId="9" fillId="0" borderId="0"/>
    <xf numFmtId="234" fontId="139" fillId="0" borderId="18">
      <alignment horizontal="center"/>
      <protection hidden="1"/>
    </xf>
    <xf numFmtId="249" fontId="179" fillId="0" borderId="18">
      <alignment horizontal="center"/>
      <protection hidden="1"/>
    </xf>
    <xf numFmtId="184" fontId="68" fillId="0" borderId="24"/>
    <xf numFmtId="0" fontId="95" fillId="7" borderId="0" applyNumberFormat="0" applyFont="0" applyFill="0" applyBorder="0" applyProtection="0">
      <alignment horizontal="left"/>
    </xf>
    <xf numFmtId="0" fontId="9" fillId="0" borderId="0" applyFont="0" applyFill="0" applyBorder="0" applyAlignment="0" applyProtection="0"/>
    <xf numFmtId="14" fontId="114" fillId="0" borderId="0" applyFill="0" applyBorder="0" applyAlignment="0"/>
    <xf numFmtId="0" fontId="9" fillId="0" borderId="0" applyFont="0" applyFill="0" applyBorder="0" applyAlignment="0" applyProtection="0"/>
    <xf numFmtId="3" fontId="180" fillId="0" borderId="1">
      <alignment horizontal="left" vertical="top" wrapText="1"/>
    </xf>
    <xf numFmtId="16" fontId="9" fillId="0" borderId="0"/>
    <xf numFmtId="16" fontId="9" fillId="0" borderId="0"/>
    <xf numFmtId="250" fontId="9" fillId="0" borderId="25">
      <alignment vertical="center"/>
    </xf>
    <xf numFmtId="0" fontId="9" fillId="0" borderId="0" applyFont="0" applyFill="0" applyBorder="0" applyAlignment="0" applyProtection="0"/>
    <xf numFmtId="0" fontId="9" fillId="0" borderId="0" applyFont="0" applyFill="0" applyBorder="0" applyAlignment="0" applyProtection="0"/>
    <xf numFmtId="251" fontId="68" fillId="0" borderId="0"/>
    <xf numFmtId="252" fontId="80" fillId="0" borderId="2"/>
    <xf numFmtId="253" fontId="9" fillId="0" borderId="0"/>
    <xf numFmtId="254" fontId="80" fillId="0" borderId="0"/>
    <xf numFmtId="41" fontId="181" fillId="0" borderId="0" applyFont="0" applyFill="0" applyBorder="0" applyAlignment="0" applyProtection="0"/>
    <xf numFmtId="43"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7" fontId="181" fillId="0" borderId="0" applyFont="0" applyFill="0" applyBorder="0" applyAlignment="0" applyProtection="0"/>
    <xf numFmtId="179" fontId="181" fillId="0" borderId="0" applyFont="0" applyFill="0" applyBorder="0" applyAlignment="0" applyProtection="0"/>
    <xf numFmtId="258" fontId="68" fillId="0" borderId="0" applyFill="0" applyBorder="0" applyAlignment="0" applyProtection="0"/>
    <xf numFmtId="259" fontId="68" fillId="0" borderId="0" applyFill="0" applyBorder="0" applyAlignment="0" applyProtection="0"/>
    <xf numFmtId="258" fontId="68" fillId="0" borderId="0" applyFill="0" applyBorder="0" applyAlignment="0" applyProtection="0"/>
    <xf numFmtId="259" fontId="68" fillId="0" borderId="0" applyFill="0" applyBorder="0" applyAlignment="0" applyProtection="0"/>
    <xf numFmtId="258" fontId="68" fillId="0" borderId="0" applyFill="0" applyBorder="0" applyAlignment="0" applyProtection="0"/>
    <xf numFmtId="41"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1" fontId="68" fillId="0" borderId="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60" fontId="68"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6" fontId="68" fillId="0" borderId="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3" fontId="68" fillId="0" borderId="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62" fontId="68" fillId="0" borderId="0" applyFont="0" applyFill="0" applyBorder="0" applyAlignment="0" applyProtection="0"/>
    <xf numFmtId="258" fontId="68" fillId="0" borderId="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258" fontId="68" fillId="0" borderId="0" applyFill="0" applyBorder="0" applyAlignment="0" applyProtection="0"/>
    <xf numFmtId="259" fontId="68" fillId="0" borderId="0" applyFill="0" applyBorder="0" applyAlignment="0" applyProtection="0"/>
    <xf numFmtId="258" fontId="68" fillId="0" borderId="0" applyFill="0" applyBorder="0" applyAlignment="0" applyProtection="0"/>
    <xf numFmtId="259" fontId="68" fillId="0" borderId="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259" fontId="68" fillId="0" borderId="0" applyFill="0" applyBorder="0" applyAlignment="0" applyProtection="0"/>
    <xf numFmtId="169" fontId="181" fillId="0" borderId="0" applyFont="0" applyFill="0" applyBorder="0" applyAlignment="0" applyProtection="0"/>
    <xf numFmtId="258" fontId="68" fillId="0" borderId="0" applyFill="0" applyBorder="0" applyAlignment="0" applyProtection="0"/>
    <xf numFmtId="259" fontId="68" fillId="0" borderId="0" applyFill="0" applyBorder="0" applyAlignment="0" applyProtection="0"/>
    <xf numFmtId="258" fontId="68" fillId="0" borderId="0" applyFill="0" applyBorder="0" applyAlignment="0" applyProtection="0"/>
    <xf numFmtId="259" fontId="68" fillId="0" borderId="0" applyFill="0" applyBorder="0" applyAlignment="0" applyProtection="0"/>
    <xf numFmtId="179" fontId="181" fillId="0" borderId="0" applyFont="0" applyFill="0" applyBorder="0" applyAlignment="0" applyProtection="0"/>
    <xf numFmtId="259" fontId="68" fillId="0" borderId="0" applyFill="0" applyBorder="0" applyAlignment="0" applyProtection="0"/>
    <xf numFmtId="41" fontId="181" fillId="0" borderId="0" applyFont="0" applyFill="0" applyBorder="0" applyAlignment="0" applyProtection="0"/>
    <xf numFmtId="179" fontId="181" fillId="0" borderId="0" applyFont="0" applyFill="0" applyBorder="0" applyAlignment="0" applyProtection="0"/>
    <xf numFmtId="41"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265" fontId="181" fillId="0" borderId="0" applyFont="0" applyFill="0" applyBorder="0" applyAlignment="0" applyProtection="0"/>
    <xf numFmtId="265"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5" fontId="181" fillId="0" borderId="0" applyFont="0" applyFill="0" applyBorder="0" applyAlignment="0" applyProtection="0"/>
    <xf numFmtId="265" fontId="181" fillId="0" borderId="0" applyFont="0" applyFill="0" applyBorder="0" applyAlignment="0" applyProtection="0"/>
    <xf numFmtId="265" fontId="181" fillId="0" borderId="0" applyFont="0" applyFill="0" applyBorder="0" applyAlignment="0" applyProtection="0"/>
    <xf numFmtId="265"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264" fontId="68" fillId="0" borderId="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41" fontId="181" fillId="0" borderId="0" applyFont="0" applyFill="0" applyBorder="0" applyAlignment="0" applyProtection="0"/>
    <xf numFmtId="169" fontId="182" fillId="0" borderId="0" applyFont="0" applyFill="0" applyBorder="0" applyAlignment="0" applyProtection="0"/>
    <xf numFmtId="169" fontId="182" fillId="0" borderId="0" applyFont="0" applyFill="0" applyBorder="0" applyAlignment="0" applyProtection="0"/>
    <xf numFmtId="179" fontId="181" fillId="0" borderId="0" applyFont="0" applyFill="0" applyBorder="0" applyAlignment="0" applyProtection="0"/>
    <xf numFmtId="179" fontId="181" fillId="0" borderId="0" applyFont="0" applyFill="0" applyBorder="0" applyAlignment="0" applyProtection="0"/>
    <xf numFmtId="41" fontId="181" fillId="0" borderId="0" applyFont="0" applyFill="0" applyBorder="0" applyAlignment="0" applyProtection="0"/>
    <xf numFmtId="179" fontId="181" fillId="0" borderId="0" applyFont="0" applyFill="0" applyBorder="0" applyAlignment="0" applyProtection="0"/>
    <xf numFmtId="169" fontId="181" fillId="0" borderId="0" applyFont="0" applyFill="0" applyBorder="0" applyAlignment="0" applyProtection="0"/>
    <xf numFmtId="169" fontId="181" fillId="0" borderId="0" applyFont="0" applyFill="0" applyBorder="0" applyAlignment="0" applyProtection="0"/>
    <xf numFmtId="179" fontId="182" fillId="0" borderId="0" applyFont="0" applyFill="0" applyBorder="0" applyAlignment="0" applyProtection="0"/>
    <xf numFmtId="179" fontId="182"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9" fontId="181" fillId="0" borderId="0" applyFont="0" applyFill="0" applyBorder="0" applyAlignment="0" applyProtection="0"/>
    <xf numFmtId="180" fontId="181" fillId="0" borderId="0" applyFont="0" applyFill="0" applyBorder="0" applyAlignment="0" applyProtection="0"/>
    <xf numFmtId="270" fontId="68" fillId="0" borderId="0" applyFill="0" applyBorder="0" applyAlignment="0" applyProtection="0"/>
    <xf numFmtId="271" fontId="68" fillId="0" borderId="0" applyFill="0" applyBorder="0" applyAlignment="0" applyProtection="0"/>
    <xf numFmtId="270" fontId="68" fillId="0" borderId="0" applyFill="0" applyBorder="0" applyAlignment="0" applyProtection="0"/>
    <xf numFmtId="271" fontId="68" fillId="0" borderId="0" applyFill="0" applyBorder="0" applyAlignment="0" applyProtection="0"/>
    <xf numFmtId="270" fontId="68" fillId="0" borderId="0" applyFill="0" applyBorder="0" applyAlignment="0" applyProtection="0"/>
    <xf numFmtId="43"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268" fontId="9" fillId="0" borderId="0" applyFont="0" applyFill="0" applyBorder="0" applyAlignment="0" applyProtection="0"/>
    <xf numFmtId="268" fontId="9"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4" fontId="68" fillId="0" borderId="0" applyFont="0" applyFill="0" applyBorder="0" applyAlignment="0" applyProtection="0"/>
    <xf numFmtId="274" fontId="68" fillId="0" borderId="0" applyFont="0" applyFill="0" applyBorder="0" applyAlignment="0" applyProtection="0"/>
    <xf numFmtId="274" fontId="68" fillId="0" borderId="0" applyFont="0" applyFill="0" applyBorder="0" applyAlignment="0" applyProtection="0"/>
    <xf numFmtId="274"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3" fontId="68" fillId="0" borderId="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72" fontId="68"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7" fontId="68" fillId="0" borderId="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6" fontId="68" fillId="0" borderId="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5" fontId="68" fillId="0" borderId="0" applyFont="0" applyFill="0" applyBorder="0" applyAlignment="0" applyProtection="0"/>
    <xf numFmtId="270" fontId="68" fillId="0" borderId="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270" fontId="68" fillId="0" borderId="0" applyFill="0" applyBorder="0" applyAlignment="0" applyProtection="0"/>
    <xf numFmtId="271" fontId="68" fillId="0" borderId="0" applyFill="0" applyBorder="0" applyAlignment="0" applyProtection="0"/>
    <xf numFmtId="270" fontId="68" fillId="0" borderId="0" applyFill="0" applyBorder="0" applyAlignment="0" applyProtection="0"/>
    <xf numFmtId="271" fontId="68" fillId="0" borderId="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271" fontId="68" fillId="0" borderId="0" applyFill="0" applyBorder="0" applyAlignment="0" applyProtection="0"/>
    <xf numFmtId="165" fontId="181" fillId="0" borderId="0" applyFont="0" applyFill="0" applyBorder="0" applyAlignment="0" applyProtection="0"/>
    <xf numFmtId="270" fontId="68" fillId="0" borderId="0" applyFill="0" applyBorder="0" applyAlignment="0" applyProtection="0"/>
    <xf numFmtId="271" fontId="68" fillId="0" borderId="0" applyFill="0" applyBorder="0" applyAlignment="0" applyProtection="0"/>
    <xf numFmtId="270" fontId="68" fillId="0" borderId="0" applyFill="0" applyBorder="0" applyAlignment="0" applyProtection="0"/>
    <xf numFmtId="271" fontId="68" fillId="0" borderId="0" applyFill="0" applyBorder="0" applyAlignment="0" applyProtection="0"/>
    <xf numFmtId="180" fontId="181" fillId="0" borderId="0" applyFont="0" applyFill="0" applyBorder="0" applyAlignment="0" applyProtection="0"/>
    <xf numFmtId="271" fontId="68" fillId="0" borderId="0" applyFill="0" applyBorder="0" applyAlignment="0" applyProtection="0"/>
    <xf numFmtId="43" fontId="181" fillId="0" borderId="0" applyFont="0" applyFill="0" applyBorder="0" applyAlignment="0" applyProtection="0"/>
    <xf numFmtId="180" fontId="181" fillId="0" borderId="0" applyFont="0" applyFill="0" applyBorder="0" applyAlignment="0" applyProtection="0"/>
    <xf numFmtId="43"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278" fontId="181" fillId="0" borderId="0" applyFont="0" applyFill="0" applyBorder="0" applyAlignment="0" applyProtection="0"/>
    <xf numFmtId="278"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8" fontId="181" fillId="0" borderId="0" applyFont="0" applyFill="0" applyBorder="0" applyAlignment="0" applyProtection="0"/>
    <xf numFmtId="278" fontId="181" fillId="0" borderId="0" applyFont="0" applyFill="0" applyBorder="0" applyAlignment="0" applyProtection="0"/>
    <xf numFmtId="278" fontId="181" fillId="0" borderId="0" applyFont="0" applyFill="0" applyBorder="0" applyAlignment="0" applyProtection="0"/>
    <xf numFmtId="278"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277" fontId="68" fillId="0" borderId="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165" fontId="182" fillId="0" borderId="0" applyFont="0" applyFill="0" applyBorder="0" applyAlignment="0" applyProtection="0"/>
    <xf numFmtId="165" fontId="182" fillId="0" borderId="0" applyFont="0" applyFill="0" applyBorder="0" applyAlignment="0" applyProtection="0"/>
    <xf numFmtId="180" fontId="181" fillId="0" borderId="0" applyFont="0" applyFill="0" applyBorder="0" applyAlignment="0" applyProtection="0"/>
    <xf numFmtId="180" fontId="181" fillId="0" borderId="0" applyFont="0" applyFill="0" applyBorder="0" applyAlignment="0" applyProtection="0"/>
    <xf numFmtId="43" fontId="181" fillId="0" borderId="0" applyFont="0" applyFill="0" applyBorder="0" applyAlignment="0" applyProtection="0"/>
    <xf numFmtId="180" fontId="181" fillId="0" borderId="0" applyFont="0" applyFill="0" applyBorder="0" applyAlignment="0" applyProtection="0"/>
    <xf numFmtId="165" fontId="181" fillId="0" borderId="0" applyFont="0" applyFill="0" applyBorder="0" applyAlignment="0" applyProtection="0"/>
    <xf numFmtId="165" fontId="181" fillId="0" borderId="0" applyFont="0" applyFill="0" applyBorder="0" applyAlignment="0" applyProtection="0"/>
    <xf numFmtId="180" fontId="182" fillId="0" borderId="0" applyFont="0" applyFill="0" applyBorder="0" applyAlignment="0" applyProtection="0"/>
    <xf numFmtId="180" fontId="182" fillId="0" borderId="0" applyFont="0" applyFill="0" applyBorder="0" applyAlignment="0" applyProtection="0"/>
    <xf numFmtId="3" fontId="68" fillId="0" borderId="0" applyFont="0" applyBorder="0" applyAlignment="0"/>
    <xf numFmtId="0" fontId="99" fillId="0" borderId="0" applyNumberFormat="0" applyFill="0" applyBorder="0" applyAlignment="0" applyProtection="0"/>
    <xf numFmtId="3" fontId="68" fillId="0" borderId="0" applyFont="0" applyBorder="0" applyAlignment="0"/>
    <xf numFmtId="3" fontId="68" fillId="0" borderId="0" applyFont="0" applyBorder="0" applyAlignment="0"/>
    <xf numFmtId="3" fontId="68" fillId="0" borderId="0" applyFont="0" applyBorder="0" applyAlignment="0"/>
    <xf numFmtId="3" fontId="68" fillId="0" borderId="0" applyFont="0" applyBorder="0" applyAlignment="0"/>
    <xf numFmtId="3" fontId="68" fillId="0" borderId="0" applyBorder="0" applyAlignment="0"/>
    <xf numFmtId="3" fontId="68" fillId="0" borderId="0" applyFont="0" applyBorder="0" applyAlignment="0"/>
    <xf numFmtId="3" fontId="68" fillId="0" borderId="0" applyBorder="0" applyAlignment="0"/>
    <xf numFmtId="3" fontId="68" fillId="0" borderId="0" applyBorder="0" applyAlignment="0"/>
    <xf numFmtId="3" fontId="68" fillId="0" borderId="0" applyBorder="0" applyAlignment="0"/>
    <xf numFmtId="3" fontId="68" fillId="0" borderId="0" applyBorder="0" applyAlignment="0"/>
    <xf numFmtId="3" fontId="68" fillId="0" borderId="0" applyBorder="0" applyAlignment="0"/>
    <xf numFmtId="3" fontId="68" fillId="0" borderId="0" applyFont="0" applyBorder="0" applyAlignment="0"/>
    <xf numFmtId="0" fontId="9" fillId="0" borderId="0" applyFill="0" applyBorder="0" applyAlignment="0"/>
    <xf numFmtId="200" fontId="164" fillId="0" borderId="0" applyFill="0" applyBorder="0" applyAlignment="0"/>
    <xf numFmtId="183" fontId="164" fillId="0" borderId="0" applyFill="0" applyBorder="0" applyAlignment="0"/>
    <xf numFmtId="233" fontId="164" fillId="0" borderId="0" applyFill="0" applyBorder="0" applyAlignment="0"/>
    <xf numFmtId="200" fontId="164" fillId="0" borderId="0" applyFill="0" applyBorder="0" applyAlignment="0"/>
    <xf numFmtId="0" fontId="100" fillId="0" borderId="0" applyNumberFormat="0" applyAlignment="0">
      <alignment horizontal="left"/>
    </xf>
    <xf numFmtId="0" fontId="183" fillId="0" borderId="0"/>
    <xf numFmtId="0" fontId="184" fillId="0" borderId="0" applyNumberFormat="0" applyFill="0" applyBorder="0" applyAlignment="0" applyProtection="0"/>
    <xf numFmtId="3" fontId="68" fillId="0" borderId="0" applyFont="0" applyBorder="0" applyAlignment="0"/>
    <xf numFmtId="3" fontId="68" fillId="0" borderId="0" applyFont="0" applyBorder="0" applyAlignment="0"/>
    <xf numFmtId="3" fontId="68" fillId="0" borderId="0" applyFont="0" applyBorder="0" applyAlignment="0"/>
    <xf numFmtId="3" fontId="68" fillId="0" borderId="0" applyFont="0" applyBorder="0" applyAlignment="0"/>
    <xf numFmtId="3" fontId="68" fillId="0" borderId="0" applyFont="0" applyBorder="0" applyAlignment="0"/>
    <xf numFmtId="3" fontId="68" fillId="0" borderId="0" applyBorder="0" applyAlignment="0"/>
    <xf numFmtId="3" fontId="68" fillId="0" borderId="0" applyFont="0" applyBorder="0" applyAlignment="0"/>
    <xf numFmtId="3" fontId="68" fillId="0" borderId="0" applyBorder="0" applyAlignment="0"/>
    <xf numFmtId="3" fontId="68" fillId="0" borderId="0" applyBorder="0" applyAlignment="0"/>
    <xf numFmtId="3" fontId="68" fillId="0" borderId="0" applyBorder="0" applyAlignment="0"/>
    <xf numFmtId="3" fontId="68" fillId="0" borderId="0" applyBorder="0" applyAlignment="0"/>
    <xf numFmtId="3" fontId="68" fillId="0" borderId="0" applyBorder="0" applyAlignment="0"/>
    <xf numFmtId="3" fontId="68" fillId="0" borderId="0" applyFont="0" applyBorder="0" applyAlignment="0"/>
    <xf numFmtId="0" fontId="168" fillId="2" borderId="2">
      <alignment horizontal="centerContinuous" vertical="center"/>
    </xf>
    <xf numFmtId="3" fontId="168" fillId="2" borderId="2">
      <alignment horizontal="center" vertical="center" wrapText="1"/>
    </xf>
    <xf numFmtId="0" fontId="185" fillId="0" borderId="0" applyProtection="0"/>
    <xf numFmtId="0" fontId="186" fillId="0" borderId="0" applyProtection="0"/>
    <xf numFmtId="0" fontId="187" fillId="0" borderId="0" applyProtection="0"/>
    <xf numFmtId="0" fontId="188" fillId="0" borderId="0" applyNumberFormat="0" applyFont="0" applyFill="0" applyBorder="0" applyAlignment="0" applyProtection="0"/>
    <xf numFmtId="0" fontId="189" fillId="0" borderId="0" applyProtection="0"/>
    <xf numFmtId="0" fontId="190" fillId="0" borderId="0" applyProtection="0"/>
    <xf numFmtId="2" fontId="9" fillId="0" borderId="0" applyFont="0" applyFill="0" applyBorder="0" applyAlignment="0" applyProtection="0"/>
    <xf numFmtId="0" fontId="191" fillId="0" borderId="0">
      <alignment vertical="top" wrapText="1"/>
    </xf>
    <xf numFmtId="0" fontId="192" fillId="12" borderId="0" applyNumberFormat="0" applyBorder="0" applyAlignment="0" applyProtection="0"/>
    <xf numFmtId="38" fontId="101" fillId="4" borderId="0" applyNumberFormat="0" applyBorder="0" applyAlignment="0" applyProtection="0"/>
    <xf numFmtId="279" fontId="27" fillId="7" borderId="0" applyBorder="0" applyProtection="0"/>
    <xf numFmtId="0" fontId="193" fillId="0" borderId="7" applyNumberFormat="0" applyFill="0" applyBorder="0" applyAlignment="0" applyProtection="0">
      <alignment horizontal="center" vertical="center"/>
    </xf>
    <xf numFmtId="280" fontId="80" fillId="3" borderId="7" applyBorder="0">
      <alignment horizontal="center"/>
    </xf>
    <xf numFmtId="280" fontId="80" fillId="3" borderId="7" applyBorder="0">
      <alignment horizontal="center"/>
    </xf>
    <xf numFmtId="280" fontId="80" fillId="3" borderId="7" applyBorder="0">
      <alignment horizontal="center"/>
    </xf>
    <xf numFmtId="280" fontId="80" fillId="3" borderId="7" applyBorder="0">
      <alignment horizontal="center"/>
    </xf>
    <xf numFmtId="0" fontId="193" fillId="0" borderId="7" applyNumberFormat="0" applyFill="0" applyBorder="0" applyAlignment="0" applyProtection="0">
      <alignment horizontal="center" vertical="center"/>
    </xf>
    <xf numFmtId="280" fontId="80" fillId="3" borderId="7" applyBorder="0">
      <alignment horizontal="center"/>
    </xf>
    <xf numFmtId="280" fontId="80" fillId="3" borderId="7" applyBorder="0">
      <alignment horizontal="center"/>
    </xf>
    <xf numFmtId="280" fontId="80" fillId="3" borderId="7" applyBorder="0">
      <alignment horizontal="center"/>
    </xf>
    <xf numFmtId="280" fontId="80" fillId="3" borderId="7" applyBorder="0">
      <alignment horizontal="center"/>
    </xf>
    <xf numFmtId="0" fontId="194" fillId="0" borderId="0" applyNumberFormat="0" applyFont="0" applyBorder="0" applyAlignment="0">
      <alignment horizontal="left" vertical="center"/>
    </xf>
    <xf numFmtId="0" fontId="195" fillId="30" borderId="0"/>
    <xf numFmtId="0" fontId="102" fillId="0" borderId="0">
      <alignment horizontal="left"/>
    </xf>
    <xf numFmtId="0" fontId="69" fillId="0" borderId="26" applyNumberFormat="0" applyAlignment="0" applyProtection="0">
      <alignment horizontal="left" vertical="center"/>
    </xf>
    <xf numFmtId="0" fontId="69" fillId="0" borderId="12">
      <alignment horizontal="left" vertical="center"/>
    </xf>
    <xf numFmtId="210" fontId="103" fillId="31" borderId="0">
      <alignment horizontal="left" vertical="top"/>
    </xf>
    <xf numFmtId="0" fontId="77" fillId="0" borderId="0" applyNumberFormat="0" applyFill="0" applyBorder="0" applyAlignment="0" applyProtection="0"/>
    <xf numFmtId="0" fontId="69" fillId="0" borderId="0" applyNumberFormat="0" applyFill="0" applyBorder="0" applyAlignment="0" applyProtection="0"/>
    <xf numFmtId="0" fontId="196" fillId="0" borderId="27" applyNumberFormat="0" applyFill="0" applyAlignment="0" applyProtection="0"/>
    <xf numFmtId="0" fontId="196" fillId="0" borderId="0" applyNumberFormat="0" applyFill="0" applyBorder="0" applyAlignment="0" applyProtection="0"/>
    <xf numFmtId="194" fontId="104" fillId="0" borderId="0">
      <protection locked="0"/>
    </xf>
    <xf numFmtId="194" fontId="104" fillId="0" borderId="0">
      <protection locked="0"/>
    </xf>
    <xf numFmtId="0" fontId="197" fillId="0" borderId="28">
      <alignment horizontal="center"/>
    </xf>
    <xf numFmtId="0" fontId="197" fillId="0" borderId="0">
      <alignment horizontal="center"/>
    </xf>
    <xf numFmtId="174" fontId="134" fillId="32" borderId="2" applyNumberFormat="0" applyAlignment="0">
      <alignment horizontal="left" vertical="top"/>
    </xf>
    <xf numFmtId="49" fontId="135" fillId="0" borderId="2">
      <alignment vertical="center"/>
    </xf>
    <xf numFmtId="0" fontId="2" fillId="0" borderId="0"/>
    <xf numFmtId="41" fontId="68" fillId="0" borderId="0" applyFont="0" applyFill="0" applyBorder="0" applyAlignment="0" applyProtection="0"/>
    <xf numFmtId="38" fontId="81" fillId="0" borderId="0" applyFont="0" applyFill="0" applyBorder="0" applyAlignment="0" applyProtection="0"/>
    <xf numFmtId="38" fontId="68" fillId="0" borderId="0" applyFill="0" applyBorder="0" applyAlignment="0" applyProtection="0"/>
    <xf numFmtId="169" fontId="24" fillId="0" borderId="0" applyFont="0" applyFill="0" applyBorder="0" applyAlignment="0" applyProtection="0"/>
    <xf numFmtId="281" fontId="75" fillId="0" borderId="0" applyFont="0" applyFill="0" applyBorder="0" applyAlignment="0" applyProtection="0"/>
    <xf numFmtId="0" fontId="105" fillId="31" borderId="0">
      <alignment horizontal="left" wrapText="1" indent="2"/>
    </xf>
    <xf numFmtId="0" fontId="198" fillId="15" borderId="22" applyNumberFormat="0" applyAlignment="0" applyProtection="0"/>
    <xf numFmtId="10" fontId="101" fillId="4" borderId="2" applyNumberFormat="0" applyBorder="0" applyAlignment="0" applyProtection="0"/>
    <xf numFmtId="0" fontId="9" fillId="33" borderId="0"/>
    <xf numFmtId="2" fontId="199" fillId="0" borderId="11" applyBorder="0"/>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2"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3" fontId="168" fillId="0" borderId="29" applyFont="0" applyAlignment="0">
      <alignment horizontal="center" vertical="center" wrapText="1"/>
    </xf>
    <xf numFmtId="3" fontId="168" fillId="0" borderId="1"/>
    <xf numFmtId="41" fontId="68" fillId="0" borderId="0" applyFont="0" applyFill="0" applyBorder="0" applyAlignment="0" applyProtection="0"/>
    <xf numFmtId="0" fontId="68" fillId="0" borderId="0"/>
    <xf numFmtId="0" fontId="91" fillId="0" borderId="30">
      <alignment horizontal="centerContinuous"/>
    </xf>
    <xf numFmtId="0" fontId="81" fillId="0" borderId="0"/>
    <xf numFmtId="0" fontId="2" fillId="0" borderId="0" applyNumberFormat="0" applyFont="0" applyFill="0" applyBorder="0" applyProtection="0">
      <alignment horizontal="left" vertical="center"/>
    </xf>
    <xf numFmtId="0" fontId="81" fillId="0" borderId="0"/>
    <xf numFmtId="0" fontId="9" fillId="0" borderId="0" applyFill="0" applyBorder="0" applyAlignment="0"/>
    <xf numFmtId="200" fontId="164" fillId="0" borderId="0" applyFill="0" applyBorder="0" applyAlignment="0"/>
    <xf numFmtId="183" fontId="164" fillId="0" borderId="0" applyFill="0" applyBorder="0" applyAlignment="0"/>
    <xf numFmtId="233" fontId="164" fillId="0" borderId="0" applyFill="0" applyBorder="0" applyAlignment="0"/>
    <xf numFmtId="200" fontId="164" fillId="0" borderId="0" applyFill="0" applyBorder="0" applyAlignment="0"/>
    <xf numFmtId="0" fontId="203" fillId="0" borderId="31" applyNumberFormat="0" applyFill="0" applyAlignment="0" applyProtection="0"/>
    <xf numFmtId="0" fontId="9" fillId="34" borderId="0"/>
    <xf numFmtId="3" fontId="259" fillId="0" borderId="1" applyNumberFormat="0" applyAlignment="0">
      <alignment horizontal="center" vertical="center"/>
    </xf>
    <xf numFmtId="3" fontId="151" fillId="0" borderId="1" applyNumberFormat="0" applyAlignment="0">
      <alignment horizontal="center" vertical="center"/>
    </xf>
    <xf numFmtId="3" fontId="134" fillId="0" borderId="1" applyNumberFormat="0" applyAlignment="0">
      <alignment horizontal="center" vertical="center"/>
    </xf>
    <xf numFmtId="234" fontId="101" fillId="0" borderId="20" applyFont="0"/>
    <xf numFmtId="3" fontId="9" fillId="0" borderId="32"/>
    <xf numFmtId="184" fontId="204" fillId="0" borderId="3" applyNumberFormat="0" applyFont="0" applyFill="0" applyBorder="0">
      <alignment horizontal="center"/>
    </xf>
    <xf numFmtId="38" fontId="81" fillId="0" borderId="0" applyFont="0" applyFill="0" applyBorder="0" applyAlignment="0" applyProtection="0"/>
    <xf numFmtId="40" fontId="81"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05" fillId="0" borderId="4"/>
    <xf numFmtId="0" fontId="106" fillId="0" borderId="28"/>
    <xf numFmtId="171" fontId="206" fillId="0" borderId="3"/>
    <xf numFmtId="182" fontId="9" fillId="0" borderId="0" applyFont="0" applyFill="0" applyBorder="0" applyAlignment="0" applyProtection="0"/>
    <xf numFmtId="183" fontId="9" fillId="0" borderId="0" applyFont="0" applyFill="0" applyBorder="0" applyAlignment="0" applyProtection="0"/>
    <xf numFmtId="195" fontId="104" fillId="0" borderId="0" applyFont="0" applyFill="0" applyBorder="0" applyAlignment="0" applyProtection="0"/>
    <xf numFmtId="196" fontId="104"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0" fontId="70" fillId="0" borderId="0" applyNumberFormat="0" applyFont="0" applyFill="0" applyAlignment="0"/>
    <xf numFmtId="0" fontId="70" fillId="0" borderId="0" applyNumberFormat="0" applyFont="0" applyFill="0" applyAlignment="0"/>
    <xf numFmtId="0" fontId="70" fillId="0" borderId="0" applyNumberFormat="0" applyFont="0" applyFill="0" applyAlignment="0"/>
    <xf numFmtId="0" fontId="70" fillId="0" borderId="0" applyNumberFormat="0" applyFont="0" applyFill="0" applyAlignment="0"/>
    <xf numFmtId="0" fontId="70" fillId="0" borderId="0" applyNumberFormat="0" applyFont="0" applyFill="0" applyAlignment="0"/>
    <xf numFmtId="0" fontId="70" fillId="0" borderId="0" applyNumberFormat="0" applyFont="0" applyFill="0" applyAlignment="0"/>
    <xf numFmtId="0" fontId="68" fillId="0" borderId="0" applyNumberFormat="0" applyFill="0" applyAlignment="0"/>
    <xf numFmtId="0" fontId="70" fillId="0" borderId="0" applyNumberFormat="0" applyFont="0" applyFill="0" applyAlignment="0"/>
    <xf numFmtId="0" fontId="68" fillId="0" borderId="0" applyNumberFormat="0" applyFill="0" applyAlignment="0"/>
    <xf numFmtId="0" fontId="68" fillId="0" borderId="0" applyNumberFormat="0" applyFill="0" applyAlignment="0"/>
    <xf numFmtId="0" fontId="68" fillId="0" borderId="0" applyNumberFormat="0" applyFill="0" applyAlignment="0"/>
    <xf numFmtId="0" fontId="70" fillId="0" borderId="0" applyNumberFormat="0" applyFont="0" applyFill="0" applyAlignment="0"/>
    <xf numFmtId="0" fontId="68" fillId="0" borderId="0" applyNumberFormat="0" applyFill="0" applyAlignment="0"/>
    <xf numFmtId="0" fontId="68" fillId="0" borderId="0" applyNumberFormat="0" applyFill="0" applyAlignment="0"/>
    <xf numFmtId="0" fontId="178" fillId="0" borderId="0">
      <alignment horizontal="justify" vertical="top"/>
    </xf>
    <xf numFmtId="0" fontId="207" fillId="35" borderId="0" applyNumberFormat="0" applyBorder="0" applyAlignment="0" applyProtection="0"/>
    <xf numFmtId="0" fontId="78" fillId="0" borderId="2"/>
    <xf numFmtId="0" fontId="2" fillId="0" borderId="0"/>
    <xf numFmtId="0" fontId="78" fillId="0" borderId="2"/>
    <xf numFmtId="0" fontId="80" fillId="0" borderId="4" applyNumberFormat="0" applyAlignment="0">
      <alignment horizontal="center"/>
    </xf>
    <xf numFmtId="37" fontId="208" fillId="0" borderId="0"/>
    <xf numFmtId="0" fontId="209" fillId="0" borderId="2" applyNumberFormat="0" applyFont="0" applyFill="0" applyBorder="0" applyAlignment="0">
      <alignment horizontal="center"/>
    </xf>
    <xf numFmtId="190" fontId="78" fillId="0" borderId="0"/>
    <xf numFmtId="0" fontId="125" fillId="0" borderId="0"/>
    <xf numFmtId="0" fontId="5" fillId="0" borderId="0"/>
    <xf numFmtId="0" fontId="9" fillId="0" borderId="0"/>
    <xf numFmtId="0" fontId="9" fillId="0" borderId="0"/>
    <xf numFmtId="0" fontId="26" fillId="0" borderId="0"/>
    <xf numFmtId="0" fontId="26" fillId="0" borderId="0"/>
    <xf numFmtId="0" fontId="9" fillId="0" borderId="0"/>
    <xf numFmtId="0" fontId="68" fillId="0" borderId="0"/>
    <xf numFmtId="0" fontId="9" fillId="0" borderId="0"/>
    <xf numFmtId="0" fontId="5" fillId="0" borderId="0"/>
    <xf numFmtId="0" fontId="5" fillId="0" borderId="0"/>
    <xf numFmtId="0" fontId="260" fillId="0" borderId="0" applyNumberFormat="0" applyFill="0" applyBorder="0" applyProtection="0">
      <alignment vertical="top"/>
    </xf>
    <xf numFmtId="0" fontId="68" fillId="0" borderId="0"/>
    <xf numFmtId="0" fontId="26" fillId="0" borderId="0"/>
    <xf numFmtId="0" fontId="9" fillId="0" borderId="0"/>
    <xf numFmtId="0" fontId="68" fillId="0" borderId="0"/>
    <xf numFmtId="0" fontId="84" fillId="0" borderId="0" applyFont="0"/>
    <xf numFmtId="0" fontId="181" fillId="0" borderId="0"/>
    <xf numFmtId="0" fontId="26" fillId="36" borderId="33" applyNumberFormat="0" applyFont="0" applyAlignment="0" applyProtection="0"/>
    <xf numFmtId="284" fontId="210" fillId="0" borderId="0" applyFont="0" applyFill="0" applyBorder="0" applyProtection="0">
      <alignment vertical="top" wrapText="1"/>
    </xf>
    <xf numFmtId="0" fontId="80" fillId="0" borderId="0"/>
    <xf numFmtId="3" fontId="211" fillId="0" borderId="0" applyFont="0" applyFill="0" applyBorder="0" applyAlignment="0" applyProtection="0"/>
    <xf numFmtId="41" fontId="107" fillId="0" borderId="0" applyFon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78" fillId="0" borderId="0" applyNumberFormat="0" applyFill="0" applyBorder="0" applyAlignment="0" applyProtection="0"/>
    <xf numFmtId="0" fontId="68" fillId="0" borderId="0" applyNumberFormat="0" applyFill="0" applyBorder="0" applyAlignment="0" applyProtection="0"/>
    <xf numFmtId="0" fontId="9" fillId="0" borderId="0" applyFont="0" applyFill="0" applyBorder="0" applyAlignment="0" applyProtection="0"/>
    <xf numFmtId="0" fontId="2" fillId="0" borderId="0"/>
    <xf numFmtId="0" fontId="213" fillId="28" borderId="34" applyNumberFormat="0" applyAlignment="0" applyProtection="0"/>
    <xf numFmtId="164" fontId="214" fillId="0" borderId="4" applyFont="0" applyBorder="0" applyAlignment="0"/>
    <xf numFmtId="0" fontId="57" fillId="4" borderId="0"/>
    <xf numFmtId="169" fontId="9" fillId="0" borderId="0" applyFont="0" applyFill="0" applyBorder="0" applyAlignment="0" applyProtection="0"/>
    <xf numFmtId="14" fontId="91" fillId="0" borderId="0">
      <alignment horizontal="center" wrapText="1"/>
      <protection locked="0"/>
    </xf>
    <xf numFmtId="232" fontId="9" fillId="0" borderId="0" applyFont="0" applyFill="0" applyBorder="0" applyAlignment="0" applyProtection="0"/>
    <xf numFmtId="285"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81" fillId="0" borderId="35" applyNumberFormat="0" applyBorder="0"/>
    <xf numFmtId="0" fontId="9" fillId="0" borderId="0" applyFill="0" applyBorder="0" applyAlignment="0"/>
    <xf numFmtId="200" fontId="164" fillId="0" borderId="0" applyFill="0" applyBorder="0" applyAlignment="0"/>
    <xf numFmtId="183" fontId="164" fillId="0" borderId="0" applyFill="0" applyBorder="0" applyAlignment="0"/>
    <xf numFmtId="233" fontId="164" fillId="0" borderId="0" applyFill="0" applyBorder="0" applyAlignment="0"/>
    <xf numFmtId="200" fontId="164" fillId="0" borderId="0" applyFill="0" applyBorder="0" applyAlignment="0"/>
    <xf numFmtId="174" fontId="108" fillId="0" borderId="0"/>
    <xf numFmtId="0" fontId="81" fillId="0" borderId="0" applyNumberFormat="0" applyFont="0" applyFill="0" applyBorder="0" applyAlignment="0" applyProtection="0">
      <alignment horizontal="left"/>
    </xf>
    <xf numFmtId="0" fontId="215" fillId="0" borderId="28">
      <alignment horizontal="center"/>
    </xf>
    <xf numFmtId="0" fontId="216" fillId="37" borderId="0" applyNumberFormat="0" applyFont="0" applyBorder="0" applyAlignment="0">
      <alignment horizontal="center"/>
    </xf>
    <xf numFmtId="202" fontId="9" fillId="0" borderId="0" applyNumberFormat="0" applyFill="0" applyBorder="0" applyAlignment="0" applyProtection="0">
      <alignment horizontal="left"/>
    </xf>
    <xf numFmtId="0" fontId="201" fillId="0" borderId="0" applyNumberFormat="0" applyFill="0" applyBorder="0" applyAlignment="0" applyProtection="0">
      <alignment vertical="top"/>
      <protection locked="0"/>
    </xf>
    <xf numFmtId="0" fontId="80" fillId="0" borderId="0"/>
    <xf numFmtId="169" fontId="24" fillId="0" borderId="0" applyFont="0" applyFill="0" applyBorder="0" applyAlignment="0" applyProtection="0"/>
    <xf numFmtId="0" fontId="68" fillId="0" borderId="0" applyNumberFormat="0" applyFill="0" applyBorder="0" applyAlignment="0" applyProtection="0"/>
    <xf numFmtId="4" fontId="217" fillId="38" borderId="36" applyNumberFormat="0" applyProtection="0">
      <alignment vertical="center"/>
    </xf>
    <xf numFmtId="4" fontId="218" fillId="38" borderId="36" applyNumberFormat="0" applyProtection="0">
      <alignment vertical="center"/>
    </xf>
    <xf numFmtId="4" fontId="219" fillId="38" borderId="36" applyNumberFormat="0" applyProtection="0">
      <alignment horizontal="left" vertical="center" indent="1"/>
    </xf>
    <xf numFmtId="4" fontId="219" fillId="39" borderId="0" applyNumberFormat="0" applyProtection="0">
      <alignment horizontal="left" vertical="center" indent="1"/>
    </xf>
    <xf numFmtId="4" fontId="219" fillId="40" borderId="36" applyNumberFormat="0" applyProtection="0">
      <alignment horizontal="right" vertical="center"/>
    </xf>
    <xf numFmtId="4" fontId="219" fillId="41" borderId="36" applyNumberFormat="0" applyProtection="0">
      <alignment horizontal="right" vertical="center"/>
    </xf>
    <xf numFmtId="4" fontId="219" fillId="42" borderId="36" applyNumberFormat="0" applyProtection="0">
      <alignment horizontal="right" vertical="center"/>
    </xf>
    <xf numFmtId="4" fontId="219" fillId="2" borderId="36" applyNumberFormat="0" applyProtection="0">
      <alignment horizontal="right" vertical="center"/>
    </xf>
    <xf numFmtId="4" fontId="219" fillId="43" borderId="36" applyNumberFormat="0" applyProtection="0">
      <alignment horizontal="right" vertical="center"/>
    </xf>
    <xf numFmtId="4" fontId="219" fillId="44" borderId="36" applyNumberFormat="0" applyProtection="0">
      <alignment horizontal="right" vertical="center"/>
    </xf>
    <xf numFmtId="4" fontId="219" fillId="45" borderId="36" applyNumberFormat="0" applyProtection="0">
      <alignment horizontal="right" vertical="center"/>
    </xf>
    <xf numFmtId="4" fontId="219" fillId="46" borderId="36" applyNumberFormat="0" applyProtection="0">
      <alignment horizontal="right" vertical="center"/>
    </xf>
    <xf numFmtId="4" fontId="219" fillId="47" borderId="36" applyNumberFormat="0" applyProtection="0">
      <alignment horizontal="right" vertical="center"/>
    </xf>
    <xf numFmtId="4" fontId="217" fillId="48" borderId="37" applyNumberFormat="0" applyProtection="0">
      <alignment horizontal="left" vertical="center" indent="1"/>
    </xf>
    <xf numFmtId="4" fontId="217" fillId="49" borderId="0" applyNumberFormat="0" applyProtection="0">
      <alignment horizontal="left" vertical="center" indent="1"/>
    </xf>
    <xf numFmtId="4" fontId="217" fillId="39" borderId="0" applyNumberFormat="0" applyProtection="0">
      <alignment horizontal="left" vertical="center" indent="1"/>
    </xf>
    <xf numFmtId="4" fontId="219" fillId="49" borderId="36" applyNumberFormat="0" applyProtection="0">
      <alignment horizontal="right" vertical="center"/>
    </xf>
    <xf numFmtId="4" fontId="114" fillId="49" borderId="0" applyNumberFormat="0" applyProtection="0">
      <alignment horizontal="left" vertical="center" indent="1"/>
    </xf>
    <xf numFmtId="4" fontId="114" fillId="39" borderId="0" applyNumberFormat="0" applyProtection="0">
      <alignment horizontal="left" vertical="center" indent="1"/>
    </xf>
    <xf numFmtId="4" fontId="219" fillId="3" borderId="36" applyNumberFormat="0" applyProtection="0">
      <alignment vertical="center"/>
    </xf>
    <xf numFmtId="4" fontId="220" fillId="3" borderId="36" applyNumberFormat="0" applyProtection="0">
      <alignment vertical="center"/>
    </xf>
    <xf numFmtId="4" fontId="217" fillId="49" borderId="38" applyNumberFormat="0" applyProtection="0">
      <alignment horizontal="left" vertical="center" indent="1"/>
    </xf>
    <xf numFmtId="4" fontId="219" fillId="3" borderId="36" applyNumberFormat="0" applyProtection="0">
      <alignment horizontal="right" vertical="center"/>
    </xf>
    <xf numFmtId="4" fontId="220" fillId="3" borderId="36" applyNumberFormat="0" applyProtection="0">
      <alignment horizontal="right" vertical="center"/>
    </xf>
    <xf numFmtId="4" fontId="217" fillId="49" borderId="36" applyNumberFormat="0" applyProtection="0">
      <alignment horizontal="left" vertical="center" indent="1"/>
    </xf>
    <xf numFmtId="4" fontId="221" fillId="32" borderId="38" applyNumberFormat="0" applyProtection="0">
      <alignment horizontal="left" vertical="center" indent="1"/>
    </xf>
    <xf numFmtId="4" fontId="222" fillId="3" borderId="36" applyNumberFormat="0" applyProtection="0">
      <alignment horizontal="right" vertical="center"/>
    </xf>
    <xf numFmtId="286" fontId="223" fillId="0" borderId="0" applyFont="0" applyFill="0" applyBorder="0" applyAlignment="0" applyProtection="0"/>
    <xf numFmtId="0" fontId="216" fillId="1" borderId="12" applyNumberFormat="0" applyFont="0" applyAlignment="0">
      <alignment horizontal="center"/>
    </xf>
    <xf numFmtId="0" fontId="224" fillId="0" borderId="0" applyNumberFormat="0" applyFill="0" applyBorder="0" applyAlignment="0" applyProtection="0">
      <alignment vertical="top"/>
      <protection locked="0"/>
    </xf>
    <xf numFmtId="3" fontId="133" fillId="0" borderId="0"/>
    <xf numFmtId="0" fontId="109" fillId="0" borderId="0" applyNumberFormat="0" applyFill="0" applyBorder="0" applyAlignment="0" applyProtection="0"/>
    <xf numFmtId="0" fontId="225" fillId="0" borderId="0" applyNumberFormat="0" applyFill="0" applyBorder="0" applyAlignment="0">
      <alignment horizontal="center"/>
    </xf>
    <xf numFmtId="0" fontId="9" fillId="0" borderId="0"/>
    <xf numFmtId="164" fontId="226" fillId="0" borderId="0" applyNumberFormat="0" applyBorder="0" applyAlignment="0">
      <alignment horizontal="centerContinuous"/>
    </xf>
    <xf numFmtId="169" fontId="24" fillId="0" borderId="0" applyFont="0" applyFill="0" applyBorder="0" applyAlignment="0" applyProtection="0"/>
    <xf numFmtId="164" fontId="113"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164" fontId="113"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225"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21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69" fontId="24" fillId="0" borderId="0" applyFont="0" applyFill="0" applyBorder="0" applyAlignment="0" applyProtection="0"/>
    <xf numFmtId="41" fontId="68"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21" fontId="24" fillId="0" borderId="0" applyFont="0" applyFill="0" applyBorder="0" applyAlignment="0" applyProtection="0"/>
    <xf numFmtId="177" fontId="24" fillId="0" borderId="0" applyFont="0" applyFill="0" applyBorder="0" applyAlignment="0" applyProtection="0"/>
    <xf numFmtId="223" fontId="24" fillId="0" borderId="0" applyFont="0" applyFill="0" applyBorder="0" applyAlignment="0" applyProtection="0"/>
    <xf numFmtId="224" fontId="133" fillId="0" borderId="0" applyFont="0" applyFill="0" applyBorder="0" applyAlignment="0" applyProtection="0"/>
    <xf numFmtId="224" fontId="24" fillId="0" borderId="0" applyFont="0" applyFill="0" applyBorder="0" applyAlignment="0" applyProtection="0"/>
    <xf numFmtId="0" fontId="80" fillId="0" borderId="0"/>
    <xf numFmtId="287" fontId="78" fillId="0" borderId="0" applyFont="0" applyFill="0" applyBorder="0" applyAlignment="0" applyProtection="0"/>
    <xf numFmtId="177" fontId="24" fillId="0" borderId="0" applyFont="0" applyFill="0" applyBorder="0" applyAlignment="0" applyProtection="0"/>
    <xf numFmtId="179" fontId="24" fillId="0" borderId="0" applyFont="0" applyFill="0" applyBorder="0" applyAlignment="0" applyProtection="0"/>
    <xf numFmtId="223" fontId="24" fillId="0" borderId="0" applyFont="0" applyFill="0" applyBorder="0" applyAlignment="0" applyProtection="0"/>
    <xf numFmtId="224" fontId="133" fillId="0" borderId="0" applyFont="0" applyFill="0" applyBorder="0" applyAlignment="0" applyProtection="0"/>
    <xf numFmtId="224" fontId="24" fillId="0" borderId="0" applyFont="0" applyFill="0" applyBorder="0" applyAlignment="0" applyProtection="0"/>
    <xf numFmtId="0" fontId="80" fillId="0" borderId="0"/>
    <xf numFmtId="287" fontId="78" fillId="0" borderId="0" applyFont="0" applyFill="0" applyBorder="0" applyAlignment="0" applyProtection="0"/>
    <xf numFmtId="21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4" fontId="227" fillId="0" borderId="0"/>
    <xf numFmtId="0" fontId="110" fillId="0" borderId="0"/>
    <xf numFmtId="0" fontId="106" fillId="0" borderId="0"/>
    <xf numFmtId="0" fontId="111" fillId="31" borderId="0">
      <alignment wrapText="1"/>
    </xf>
    <xf numFmtId="40" fontId="112" fillId="0" borderId="0" applyBorder="0">
      <alignment horizontal="right"/>
    </xf>
    <xf numFmtId="199" fontId="113"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289" fontId="68" fillId="0" borderId="11">
      <alignment horizontal="right" vertical="center"/>
    </xf>
    <xf numFmtId="289" fontId="68" fillId="0" borderId="11">
      <alignment horizontal="right" vertical="center"/>
    </xf>
    <xf numFmtId="289"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9" fontId="68" fillId="0" borderId="11">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3" fontId="104" fillId="0" borderId="11">
      <alignment horizontal="right" vertical="center"/>
    </xf>
    <xf numFmtId="213" fontId="104" fillId="0" borderId="11">
      <alignment horizontal="right" vertical="center"/>
    </xf>
    <xf numFmtId="214" fontId="228" fillId="0" borderId="11">
      <alignment horizontal="right" vertical="center"/>
    </xf>
    <xf numFmtId="282" fontId="68" fillId="0" borderId="11">
      <alignment horizontal="right" vertical="center"/>
    </xf>
    <xf numFmtId="282" fontId="68"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14" fontId="22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82" fontId="68" fillId="0" borderId="11">
      <alignment horizontal="right" vertical="center"/>
    </xf>
    <xf numFmtId="282" fontId="6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2" fontId="24" fillId="0" borderId="39">
      <alignment horizontal="right" vertical="center"/>
    </xf>
    <xf numFmtId="292" fontId="24" fillId="0" borderId="39">
      <alignment horizontal="right" vertical="center"/>
    </xf>
    <xf numFmtId="292" fontId="24" fillId="0" borderId="39">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29"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12" fontId="104" fillId="0" borderId="11">
      <alignment horizontal="right" vertical="center"/>
    </xf>
    <xf numFmtId="294" fontId="68" fillId="0" borderId="11">
      <alignment horizontal="right" vertical="center"/>
    </xf>
    <xf numFmtId="294" fontId="68"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4" fontId="68" fillId="0" borderId="11">
      <alignment horizontal="right" vertical="center"/>
    </xf>
    <xf numFmtId="294" fontId="68"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11">
      <alignment horizontal="right" vertical="center"/>
    </xf>
    <xf numFmtId="294" fontId="68" fillId="0" borderId="11">
      <alignment horizontal="right" vertical="center"/>
    </xf>
    <xf numFmtId="291" fontId="24" fillId="0" borderId="11">
      <alignment horizontal="right" vertical="center"/>
    </xf>
    <xf numFmtId="291" fontId="24" fillId="0" borderId="11">
      <alignment horizontal="right" vertical="center"/>
    </xf>
    <xf numFmtId="199" fontId="113" fillId="0" borderId="11">
      <alignment horizontal="right" vertical="center"/>
    </xf>
    <xf numFmtId="199" fontId="113"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199" fontId="113" fillId="0" borderId="11">
      <alignment horizontal="right" vertical="center"/>
    </xf>
    <xf numFmtId="199" fontId="113" fillId="0" borderId="11">
      <alignment horizontal="right" vertical="center"/>
    </xf>
    <xf numFmtId="213" fontId="104" fillId="0" borderId="11">
      <alignment horizontal="right" vertical="center"/>
    </xf>
    <xf numFmtId="215" fontId="80" fillId="0" borderId="11">
      <alignment horizontal="right" vertical="center"/>
    </xf>
    <xf numFmtId="215" fontId="80" fillId="0" borderId="11">
      <alignment horizontal="right" vertical="center"/>
    </xf>
    <xf numFmtId="213" fontId="104" fillId="0" borderId="11">
      <alignment horizontal="right" vertical="center"/>
    </xf>
    <xf numFmtId="294" fontId="68" fillId="0" borderId="11">
      <alignment horizontal="right" vertical="center"/>
    </xf>
    <xf numFmtId="294" fontId="68" fillId="0" borderId="11">
      <alignment horizontal="right" vertical="center"/>
    </xf>
    <xf numFmtId="213" fontId="104" fillId="0" borderId="11">
      <alignment horizontal="right" vertical="center"/>
    </xf>
    <xf numFmtId="213" fontId="104" fillId="0" borderId="11">
      <alignment horizontal="right" vertical="center"/>
    </xf>
    <xf numFmtId="291" fontId="24" fillId="0" borderId="11">
      <alignment horizontal="right" vertical="center"/>
    </xf>
    <xf numFmtId="213" fontId="104" fillId="0" borderId="11">
      <alignment horizontal="right" vertical="center"/>
    </xf>
    <xf numFmtId="213" fontId="104" fillId="0" borderId="11">
      <alignment horizontal="right" vertical="center"/>
    </xf>
    <xf numFmtId="294" fontId="68" fillId="0" borderId="11">
      <alignment horizontal="right" vertical="center"/>
    </xf>
    <xf numFmtId="294" fontId="68"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4" fontId="68" fillId="0" borderId="11">
      <alignment horizontal="right" vertical="center"/>
    </xf>
    <xf numFmtId="294" fontId="68" fillId="0" borderId="11">
      <alignment horizontal="right" vertical="center"/>
    </xf>
    <xf numFmtId="291" fontId="24" fillId="0" borderId="11">
      <alignment horizontal="right" vertical="center"/>
    </xf>
    <xf numFmtId="215" fontId="80" fillId="0" borderId="11">
      <alignment horizontal="right" vertical="center"/>
    </xf>
    <xf numFmtId="215" fontId="80"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1" fontId="24"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91" fontId="24" fillId="0" borderId="11">
      <alignment horizontal="right" vertical="center"/>
    </xf>
    <xf numFmtId="215" fontId="80" fillId="0" borderId="11">
      <alignment horizontal="right" vertical="center"/>
    </xf>
    <xf numFmtId="215" fontId="80" fillId="0" borderId="11">
      <alignment horizontal="right" vertical="center"/>
    </xf>
    <xf numFmtId="291" fontId="24" fillId="0" borderId="11">
      <alignment horizontal="right" vertical="center"/>
    </xf>
    <xf numFmtId="294" fontId="68" fillId="0" borderId="11">
      <alignment horizontal="right" vertical="center"/>
    </xf>
    <xf numFmtId="294" fontId="68" fillId="0" borderId="11">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1" fontId="24"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4" fontId="68" fillId="0" borderId="11">
      <alignment horizontal="right" vertical="center"/>
    </xf>
    <xf numFmtId="294" fontId="68"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1" fontId="229"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12" fontId="104"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291" fontId="24" fillId="0" borderId="11">
      <alignment horizontal="right" vertical="center"/>
    </xf>
    <xf numFmtId="199" fontId="113" fillId="0" borderId="11">
      <alignment horizontal="right" vertical="center"/>
    </xf>
    <xf numFmtId="214" fontId="228" fillId="0" borderId="11">
      <alignment horizontal="right" vertical="center"/>
    </xf>
    <xf numFmtId="203" fontId="78" fillId="0" borderId="11">
      <alignment horizontal="right" vertical="center"/>
    </xf>
    <xf numFmtId="203" fontId="7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199" fontId="113" fillId="0" borderId="11">
      <alignment horizontal="right" vertical="center"/>
    </xf>
    <xf numFmtId="294" fontId="68" fillId="0" borderId="11">
      <alignment horizontal="right" vertical="center"/>
    </xf>
    <xf numFmtId="199" fontId="113" fillId="0" borderId="11">
      <alignment horizontal="right" vertical="center"/>
    </xf>
    <xf numFmtId="199" fontId="113" fillId="0" borderId="11">
      <alignment horizontal="right" vertical="center"/>
    </xf>
    <xf numFmtId="294" fontId="68" fillId="0" borderId="11">
      <alignment horizontal="right" vertical="center"/>
    </xf>
    <xf numFmtId="215" fontId="80" fillId="0" borderId="11">
      <alignment horizontal="right" vertical="center"/>
    </xf>
    <xf numFmtId="214" fontId="228" fillId="0" borderId="11">
      <alignment horizontal="right" vertical="center"/>
    </xf>
    <xf numFmtId="214" fontId="228" fillId="0" borderId="11">
      <alignment horizontal="right" vertical="center"/>
    </xf>
    <xf numFmtId="215" fontId="80" fillId="0" borderId="11">
      <alignment horizontal="right" vertical="center"/>
    </xf>
    <xf numFmtId="294" fontId="68" fillId="0" borderId="11">
      <alignment horizontal="right" vertical="center"/>
    </xf>
    <xf numFmtId="294" fontId="68" fillId="0" borderId="11">
      <alignment horizontal="right" vertical="center"/>
    </xf>
    <xf numFmtId="199" fontId="113" fillId="0" borderId="11">
      <alignment horizontal="right" vertical="center"/>
    </xf>
    <xf numFmtId="199" fontId="113"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1" fontId="24" fillId="0" borderId="11">
      <alignment horizontal="right" vertical="center"/>
    </xf>
    <xf numFmtId="199" fontId="113" fillId="0" borderId="11">
      <alignment horizontal="right" vertical="center"/>
    </xf>
    <xf numFmtId="199" fontId="113" fillId="0" borderId="11">
      <alignment horizontal="right" vertical="center"/>
    </xf>
    <xf numFmtId="212" fontId="104" fillId="0" borderId="11">
      <alignment horizontal="right" vertical="center"/>
    </xf>
    <xf numFmtId="212" fontId="104"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199" fontId="113" fillId="0" borderId="11">
      <alignment horizontal="right" vertical="center"/>
    </xf>
    <xf numFmtId="199" fontId="113" fillId="0" borderId="11">
      <alignment horizontal="right" vertical="center"/>
    </xf>
    <xf numFmtId="215" fontId="80" fillId="0" borderId="11">
      <alignment horizontal="right" vertical="center"/>
    </xf>
    <xf numFmtId="215" fontId="80" fillId="0" borderId="11">
      <alignment horizontal="right" vertical="center"/>
    </xf>
    <xf numFmtId="199" fontId="113" fillId="0" borderId="11">
      <alignment horizontal="right" vertical="center"/>
    </xf>
    <xf numFmtId="199" fontId="113" fillId="0" borderId="11">
      <alignment horizontal="right" vertical="center"/>
    </xf>
    <xf numFmtId="214" fontId="228" fillId="0" borderId="11">
      <alignment horizontal="right" vertical="center"/>
    </xf>
    <xf numFmtId="214" fontId="228" fillId="0" borderId="11">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96" fontId="78" fillId="0" borderId="39">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296" fontId="78" fillId="0" borderId="39">
      <alignment horizontal="right" vertical="center"/>
    </xf>
    <xf numFmtId="296" fontId="78" fillId="0" borderId="39">
      <alignment horizontal="right" vertical="center"/>
    </xf>
    <xf numFmtId="212" fontId="104" fillId="0" borderId="11">
      <alignment horizontal="right" vertical="center"/>
    </xf>
    <xf numFmtId="203" fontId="78" fillId="0" borderId="11">
      <alignment horizontal="right" vertical="center"/>
    </xf>
    <xf numFmtId="203" fontId="78" fillId="0" borderId="11">
      <alignment horizontal="right" vertical="center"/>
    </xf>
    <xf numFmtId="212" fontId="104" fillId="0" borderId="11">
      <alignment horizontal="right" vertical="center"/>
    </xf>
    <xf numFmtId="212" fontId="104" fillId="0" borderId="11">
      <alignment horizontal="right" vertical="center"/>
    </xf>
    <xf numFmtId="214" fontId="228" fillId="0" borderId="11">
      <alignment horizontal="right" vertical="center"/>
    </xf>
    <xf numFmtId="214" fontId="228" fillId="0" borderId="11">
      <alignment horizontal="right" vertical="center"/>
    </xf>
    <xf numFmtId="215" fontId="80" fillId="0" borderId="11">
      <alignment horizontal="right" vertical="center"/>
    </xf>
    <xf numFmtId="215" fontId="80" fillId="0" borderId="11">
      <alignment horizontal="right" vertical="center"/>
    </xf>
    <xf numFmtId="203" fontId="78" fillId="0" borderId="11">
      <alignment horizontal="right" vertical="center"/>
    </xf>
    <xf numFmtId="203" fontId="78" fillId="0" borderId="11">
      <alignment horizontal="right" vertical="center"/>
    </xf>
    <xf numFmtId="212" fontId="104" fillId="0" borderId="11">
      <alignment horizontal="right" vertical="center"/>
    </xf>
    <xf numFmtId="212" fontId="104" fillId="0" borderId="11">
      <alignment horizontal="right" vertical="center"/>
    </xf>
    <xf numFmtId="203" fontId="78" fillId="0" borderId="11">
      <alignment horizontal="right" vertical="center"/>
    </xf>
    <xf numFmtId="203" fontId="7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11" fontId="104" fillId="0" borderId="11">
      <alignment horizontal="right" vertical="center"/>
    </xf>
    <xf numFmtId="203" fontId="78" fillId="0" borderId="11">
      <alignment horizontal="right" vertical="center"/>
    </xf>
    <xf numFmtId="203" fontId="78" fillId="0" borderId="11">
      <alignment horizontal="right" vertical="center"/>
    </xf>
    <xf numFmtId="211" fontId="104"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199" fontId="113"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94" fontId="68"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11">
      <alignment horizontal="right" vertical="center"/>
    </xf>
    <xf numFmtId="213" fontId="104" fillId="0" borderId="11">
      <alignment horizontal="right" vertical="center"/>
    </xf>
    <xf numFmtId="213" fontId="104" fillId="0" borderId="11">
      <alignment horizontal="right" vertical="center"/>
    </xf>
    <xf numFmtId="294" fontId="68" fillId="0" borderId="11">
      <alignment horizontal="right" vertical="center"/>
    </xf>
    <xf numFmtId="294" fontId="68"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39">
      <alignment horizontal="right" vertical="center"/>
    </xf>
    <xf numFmtId="293" fontId="68" fillId="0" borderId="39">
      <alignment horizontal="right" vertical="center"/>
    </xf>
    <xf numFmtId="294" fontId="68" fillId="0" borderId="11">
      <alignment horizontal="right" vertical="center"/>
    </xf>
    <xf numFmtId="293" fontId="68" fillId="0" borderId="11">
      <alignment horizontal="right" vertical="center"/>
    </xf>
    <xf numFmtId="293" fontId="68" fillId="0" borderId="11">
      <alignment horizontal="right" vertical="center"/>
    </xf>
    <xf numFmtId="294" fontId="68" fillId="0" borderId="11">
      <alignment horizontal="right" vertical="center"/>
    </xf>
    <xf numFmtId="294"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4" fontId="68" fillId="0" borderId="11">
      <alignment horizontal="right" vertical="center"/>
    </xf>
    <xf numFmtId="294"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4" fontId="68" fillId="0" borderId="11">
      <alignment horizontal="right" vertical="center"/>
    </xf>
    <xf numFmtId="294" fontId="68" fillId="0" borderId="11">
      <alignment horizontal="right" vertical="center"/>
    </xf>
    <xf numFmtId="213" fontId="104" fillId="0" borderId="11">
      <alignment horizontal="right" vertical="center"/>
    </xf>
    <xf numFmtId="213" fontId="104"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2" fontId="24" fillId="0" borderId="39">
      <alignment horizontal="right" vertical="center"/>
    </xf>
    <xf numFmtId="292" fontId="24" fillId="0" borderId="39">
      <alignment horizontal="right" vertical="center"/>
    </xf>
    <xf numFmtId="292" fontId="24" fillId="0" borderId="39">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29"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39">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93" fontId="68" fillId="0" borderId="11">
      <alignment horizontal="right" vertical="center"/>
    </xf>
    <xf numFmtId="213" fontId="104" fillId="0" borderId="11">
      <alignment horizontal="right" vertical="center"/>
    </xf>
    <xf numFmtId="213" fontId="104" fillId="0" borderId="11">
      <alignment horizontal="right" vertical="center"/>
    </xf>
    <xf numFmtId="212" fontId="104" fillId="0" borderId="11">
      <alignment horizontal="right" vertical="center"/>
    </xf>
    <xf numFmtId="212" fontId="104"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97" fontId="68" fillId="0" borderId="39">
      <alignment horizontal="right" vertical="center"/>
    </xf>
    <xf numFmtId="199" fontId="113" fillId="0" borderId="11">
      <alignment horizontal="right" vertical="center"/>
    </xf>
    <xf numFmtId="199" fontId="113" fillId="0" borderId="11">
      <alignment horizontal="right" vertical="center"/>
    </xf>
    <xf numFmtId="213" fontId="104" fillId="0" borderId="11">
      <alignment horizontal="right" vertical="center"/>
    </xf>
    <xf numFmtId="213" fontId="104" fillId="0" borderId="11">
      <alignment horizontal="right" vertical="center"/>
    </xf>
    <xf numFmtId="297" fontId="68" fillId="0" borderId="39">
      <alignment horizontal="right" vertical="center"/>
    </xf>
    <xf numFmtId="213" fontId="104" fillId="0" borderId="11">
      <alignment horizontal="right" vertical="center"/>
    </xf>
    <xf numFmtId="213" fontId="104"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98" fontId="230" fillId="7" borderId="40" applyFont="0" applyFill="0" applyBorder="0"/>
    <xf numFmtId="297" fontId="68" fillId="0" borderId="39">
      <alignment horizontal="right" vertical="center"/>
    </xf>
    <xf numFmtId="297" fontId="68" fillId="0" borderId="39">
      <alignment horizontal="right" vertical="center"/>
    </xf>
    <xf numFmtId="199" fontId="113"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98" fontId="230" fillId="7" borderId="40" applyFont="0" applyFill="0" applyBorder="0"/>
    <xf numFmtId="297" fontId="68" fillId="0" borderId="39">
      <alignment horizontal="right" vertical="center"/>
    </xf>
    <xf numFmtId="297" fontId="68" fillId="0" borderId="39">
      <alignment horizontal="right" vertical="center"/>
    </xf>
    <xf numFmtId="212" fontId="104" fillId="0" borderId="11">
      <alignment horizontal="right" vertical="center"/>
    </xf>
    <xf numFmtId="212" fontId="104" fillId="0" borderId="11">
      <alignment horizontal="right" vertical="center"/>
    </xf>
    <xf numFmtId="293" fontId="68" fillId="0" borderId="11">
      <alignment horizontal="right" vertical="center"/>
    </xf>
    <xf numFmtId="293" fontId="68" fillId="0" borderId="11">
      <alignment horizontal="right" vertical="center"/>
    </xf>
    <xf numFmtId="199" fontId="113" fillId="0" borderId="11">
      <alignment horizontal="right" vertical="center"/>
    </xf>
    <xf numFmtId="294" fontId="68" fillId="0" borderId="11">
      <alignment horizontal="right" vertical="center"/>
    </xf>
    <xf numFmtId="294" fontId="68" fillId="0" borderId="11">
      <alignment horizontal="right" vertical="center"/>
    </xf>
    <xf numFmtId="199" fontId="113" fillId="0" borderId="11">
      <alignment horizontal="right" vertical="center"/>
    </xf>
    <xf numFmtId="199" fontId="113" fillId="0" borderId="11">
      <alignment horizontal="right" vertical="center"/>
    </xf>
    <xf numFmtId="293" fontId="68" fillId="0" borderId="11">
      <alignment horizontal="right" vertical="center"/>
    </xf>
    <xf numFmtId="293" fontId="68" fillId="0" borderId="11">
      <alignment horizontal="right" vertical="center"/>
    </xf>
    <xf numFmtId="203" fontId="78" fillId="0" borderId="11">
      <alignment horizontal="right" vertical="center"/>
    </xf>
    <xf numFmtId="299" fontId="9" fillId="0" borderId="11">
      <alignment horizontal="right" vertical="center"/>
    </xf>
    <xf numFmtId="299" fontId="9" fillId="0" borderId="11">
      <alignment horizontal="right" vertical="center"/>
    </xf>
    <xf numFmtId="299" fontId="9" fillId="0" borderId="11">
      <alignment horizontal="right" vertical="center"/>
    </xf>
    <xf numFmtId="199" fontId="113" fillId="0" borderId="11">
      <alignment horizontal="right" vertical="center"/>
    </xf>
    <xf numFmtId="199" fontId="113"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2" fontId="24" fillId="0" borderId="39">
      <alignment horizontal="right" vertical="center"/>
    </xf>
    <xf numFmtId="292" fontId="24" fillId="0" borderId="39">
      <alignment horizontal="right" vertical="center"/>
    </xf>
    <xf numFmtId="292" fontId="24" fillId="0" borderId="39">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2" fontId="24" fillId="0" borderId="39">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4" fillId="0" borderId="11">
      <alignment horizontal="right" vertical="center"/>
    </xf>
    <xf numFmtId="291" fontId="229" fillId="0" borderId="11">
      <alignment horizontal="right" vertical="center"/>
    </xf>
    <xf numFmtId="213" fontId="104" fillId="0" borderId="11">
      <alignment horizontal="right" vertical="center"/>
    </xf>
    <xf numFmtId="213" fontId="104" fillId="0" borderId="11">
      <alignment horizontal="right" vertical="center"/>
    </xf>
    <xf numFmtId="212" fontId="104" fillId="0" borderId="11">
      <alignment horizontal="right" vertical="center"/>
    </xf>
    <xf numFmtId="212" fontId="104"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13" fontId="104" fillId="0" borderId="11">
      <alignment horizontal="right" vertical="center"/>
    </xf>
    <xf numFmtId="213" fontId="104" fillId="0" borderId="11">
      <alignment horizontal="right" vertical="center"/>
    </xf>
    <xf numFmtId="293" fontId="68" fillId="0" borderId="11">
      <alignment horizontal="right" vertical="center"/>
    </xf>
    <xf numFmtId="293"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3" fontId="68" fillId="0" borderId="11">
      <alignment horizontal="right" vertical="center"/>
    </xf>
    <xf numFmtId="293" fontId="68" fillId="0" borderId="11">
      <alignment horizontal="right" vertical="center"/>
    </xf>
    <xf numFmtId="203" fontId="78" fillId="0" borderId="11">
      <alignment horizontal="right" vertical="center"/>
    </xf>
    <xf numFmtId="203" fontId="7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1" fontId="68" fillId="0" borderId="39">
      <alignment horizontal="right" vertical="center"/>
    </xf>
    <xf numFmtId="301" fontId="68" fillId="0" borderId="39">
      <alignment horizontal="right" vertical="center"/>
    </xf>
    <xf numFmtId="301" fontId="68" fillId="0" borderId="39">
      <alignment horizontal="right" vertical="center"/>
    </xf>
    <xf numFmtId="300" fontId="68" fillId="0" borderId="11">
      <alignment horizontal="right" vertical="center"/>
    </xf>
    <xf numFmtId="300" fontId="68" fillId="0" borderId="11">
      <alignment horizontal="right" vertical="center"/>
    </xf>
    <xf numFmtId="301" fontId="68" fillId="0" borderId="39">
      <alignment horizontal="right" vertical="center"/>
    </xf>
    <xf numFmtId="301" fontId="68" fillId="0" borderId="39">
      <alignment horizontal="right" vertical="center"/>
    </xf>
    <xf numFmtId="301" fontId="68" fillId="0" borderId="39">
      <alignment horizontal="right" vertical="center"/>
    </xf>
    <xf numFmtId="300" fontId="68" fillId="0" borderId="11">
      <alignment horizontal="right" vertical="center"/>
    </xf>
    <xf numFmtId="300" fontId="68" fillId="0" borderId="11">
      <alignment horizontal="right" vertical="center"/>
    </xf>
    <xf numFmtId="301" fontId="68" fillId="0" borderId="39">
      <alignment horizontal="right" vertical="center"/>
    </xf>
    <xf numFmtId="301" fontId="68" fillId="0" borderId="39">
      <alignment horizontal="right" vertical="center"/>
    </xf>
    <xf numFmtId="301" fontId="68" fillId="0" borderId="39">
      <alignment horizontal="right" vertical="center"/>
    </xf>
    <xf numFmtId="301" fontId="68" fillId="0" borderId="39">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1" fontId="68" fillId="0" borderId="39">
      <alignment horizontal="right" vertical="center"/>
    </xf>
    <xf numFmtId="301" fontId="68" fillId="0" borderId="39">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300" fontId="68" fillId="0" borderId="11">
      <alignment horizontal="right" vertical="center"/>
    </xf>
    <xf numFmtId="282" fontId="68" fillId="0" borderId="11">
      <alignment horizontal="right" vertical="center"/>
    </xf>
    <xf numFmtId="282" fontId="68" fillId="0" borderId="11">
      <alignment horizontal="right" vertical="center"/>
    </xf>
    <xf numFmtId="282" fontId="68" fillId="0" borderId="11">
      <alignment horizontal="right" vertical="center"/>
    </xf>
    <xf numFmtId="282" fontId="68"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94" fontId="68"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289" fontId="68" fillId="0" borderId="11">
      <alignment horizontal="right" vertical="center"/>
    </xf>
    <xf numFmtId="289" fontId="68" fillId="0" borderId="11">
      <alignment horizontal="right" vertical="center"/>
    </xf>
    <xf numFmtId="289"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9" fontId="68" fillId="0" borderId="11">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82" fontId="68" fillId="0" borderId="11">
      <alignment horizontal="right" vertical="center"/>
    </xf>
    <xf numFmtId="282" fontId="6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96" fontId="78" fillId="0" borderId="39">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11" fontId="104"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90" fontId="228" fillId="0" borderId="39">
      <alignment horizontal="right" vertical="center"/>
    </xf>
    <xf numFmtId="290" fontId="228" fillId="0" borderId="39">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214" fontId="228" fillId="0" borderId="11">
      <alignment horizontal="right" vertical="center"/>
    </xf>
    <xf numFmtId="199" fontId="113" fillId="0" borderId="11">
      <alignment horizontal="right" vertical="center"/>
    </xf>
    <xf numFmtId="199" fontId="113"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82" fontId="68" fillId="0" borderId="11">
      <alignment horizontal="right" vertical="center"/>
    </xf>
    <xf numFmtId="282" fontId="68" fillId="0" borderId="11">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03" fontId="78" fillId="0" borderId="11">
      <alignment horizontal="right" vertical="center"/>
    </xf>
    <xf numFmtId="212" fontId="104" fillId="0" borderId="11">
      <alignment horizontal="right" vertical="center"/>
    </xf>
    <xf numFmtId="212"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199" fontId="113" fillId="0" borderId="11">
      <alignment horizontal="right" vertical="center"/>
    </xf>
    <xf numFmtId="199" fontId="113" fillId="0" borderId="11">
      <alignment horizontal="right" vertical="center"/>
    </xf>
    <xf numFmtId="213" fontId="104" fillId="0" borderId="11">
      <alignment horizontal="right" vertical="center"/>
    </xf>
    <xf numFmtId="213"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302" fontId="104" fillId="0" borderId="39">
      <alignment horizontal="right" vertical="center"/>
    </xf>
    <xf numFmtId="302" fontId="104" fillId="0" borderId="39">
      <alignment horizontal="right" vertical="center"/>
    </xf>
    <xf numFmtId="302" fontId="104" fillId="0" borderId="39">
      <alignment horizontal="right" vertical="center"/>
    </xf>
    <xf numFmtId="211" fontId="104" fillId="0" borderId="11">
      <alignment horizontal="right" vertical="center"/>
    </xf>
    <xf numFmtId="211" fontId="104" fillId="0" borderId="11">
      <alignment horizontal="right" vertical="center"/>
    </xf>
    <xf numFmtId="302" fontId="104" fillId="0" borderId="39">
      <alignment horizontal="right" vertical="center"/>
    </xf>
    <xf numFmtId="302" fontId="104" fillId="0" borderId="39">
      <alignment horizontal="right" vertical="center"/>
    </xf>
    <xf numFmtId="302" fontId="104" fillId="0" borderId="39">
      <alignment horizontal="right" vertical="center"/>
    </xf>
    <xf numFmtId="211" fontId="104" fillId="0" borderId="11">
      <alignment horizontal="right" vertical="center"/>
    </xf>
    <xf numFmtId="211" fontId="104" fillId="0" borderId="11">
      <alignment horizontal="right" vertical="center"/>
    </xf>
    <xf numFmtId="302" fontId="104" fillId="0" borderId="39">
      <alignment horizontal="right" vertical="center"/>
    </xf>
    <xf numFmtId="302" fontId="104" fillId="0" borderId="39">
      <alignment horizontal="right" vertical="center"/>
    </xf>
    <xf numFmtId="302" fontId="104" fillId="0" borderId="39">
      <alignment horizontal="right" vertical="center"/>
    </xf>
    <xf numFmtId="302" fontId="104" fillId="0" borderId="39">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302" fontId="104" fillId="0" borderId="39">
      <alignment horizontal="right" vertical="center"/>
    </xf>
    <xf numFmtId="302" fontId="104" fillId="0" borderId="39">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11" fontId="104" fillId="0" borderId="11">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96" fontId="78" fillId="0" borderId="39">
      <alignment horizontal="right" vertical="center"/>
    </xf>
    <xf numFmtId="296" fontId="78" fillId="0" borderId="39">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15" fontId="80" fillId="0" borderId="11">
      <alignment horizontal="right" vertical="center"/>
    </xf>
    <xf numFmtId="215" fontId="80" fillId="0" borderId="11">
      <alignment horizontal="right" vertical="center"/>
    </xf>
    <xf numFmtId="298" fontId="230" fillId="7" borderId="40" applyFont="0" applyFill="0" applyBorder="0"/>
    <xf numFmtId="282" fontId="68" fillId="0" borderId="11">
      <alignment horizontal="right" vertical="center"/>
    </xf>
    <xf numFmtId="282" fontId="6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199" fontId="113" fillId="0" borderId="11">
      <alignment horizontal="right" vertical="center"/>
    </xf>
    <xf numFmtId="282" fontId="68" fillId="0" borderId="11">
      <alignment horizontal="right" vertical="center"/>
    </xf>
    <xf numFmtId="282" fontId="68" fillId="0" borderId="11">
      <alignment horizontal="right" vertical="center"/>
    </xf>
    <xf numFmtId="203" fontId="78" fillId="0" borderId="11">
      <alignment horizontal="right" vertical="center"/>
    </xf>
    <xf numFmtId="203" fontId="78" fillId="0" borderId="11">
      <alignment horizontal="right" vertical="center"/>
    </xf>
    <xf numFmtId="211" fontId="104" fillId="0" borderId="11">
      <alignment horizontal="right" vertical="center"/>
    </xf>
    <xf numFmtId="214" fontId="228" fillId="0" borderId="11">
      <alignment horizontal="right" vertical="center"/>
    </xf>
    <xf numFmtId="214" fontId="228"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82" fontId="68" fillId="0" borderId="11">
      <alignment horizontal="right" vertical="center"/>
    </xf>
    <xf numFmtId="282" fontId="68" fillId="0" borderId="11">
      <alignment horizontal="right" vertical="center"/>
    </xf>
    <xf numFmtId="213" fontId="104" fillId="0" borderId="11">
      <alignment horizontal="right" vertical="center"/>
    </xf>
    <xf numFmtId="213" fontId="104" fillId="0" borderId="11">
      <alignment horizontal="right" vertical="center"/>
    </xf>
    <xf numFmtId="203" fontId="78" fillId="0" borderId="11">
      <alignment horizontal="right" vertical="center"/>
    </xf>
    <xf numFmtId="203" fontId="7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289" fontId="68" fillId="0" borderId="11">
      <alignment horizontal="right" vertical="center"/>
    </xf>
    <xf numFmtId="289" fontId="68" fillId="0" borderId="11">
      <alignment horizontal="right" vertical="center"/>
    </xf>
    <xf numFmtId="289"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9" fontId="68" fillId="0" borderId="11">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288" fontId="68" fillId="0" borderId="39">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88" fontId="68" fillId="0" borderId="39">
      <alignment horizontal="right" vertical="center"/>
    </xf>
    <xf numFmtId="288" fontId="68" fillId="0" borderId="39">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181" fontId="68"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95" fontId="80" fillId="0" borderId="39">
      <alignment horizontal="right" vertical="center"/>
    </xf>
    <xf numFmtId="295" fontId="80" fillId="0" borderId="39">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199" fontId="113" fillId="0" borderId="11">
      <alignment horizontal="right" vertical="center"/>
    </xf>
    <xf numFmtId="199" fontId="113" fillId="0" borderId="11">
      <alignment horizontal="right" vertical="center"/>
    </xf>
    <xf numFmtId="203" fontId="78" fillId="0" borderId="11">
      <alignment horizontal="right" vertical="center"/>
    </xf>
    <xf numFmtId="203" fontId="78"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199" fontId="113" fillId="0" borderId="11">
      <alignment horizontal="right" vertical="center"/>
    </xf>
    <xf numFmtId="199" fontId="113" fillId="0" borderId="11">
      <alignment horizontal="right" vertical="center"/>
    </xf>
    <xf numFmtId="215" fontId="80" fillId="0" borderId="11">
      <alignment horizontal="right" vertical="center"/>
    </xf>
    <xf numFmtId="215" fontId="80" fillId="0" borderId="11">
      <alignment horizontal="right" vertical="center"/>
    </xf>
    <xf numFmtId="199" fontId="113" fillId="0" borderId="11">
      <alignment horizontal="right" vertical="center"/>
    </xf>
    <xf numFmtId="199" fontId="113"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15" fontId="80"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203" fontId="78" fillId="0" borderId="11">
      <alignment horizontal="right" vertical="center"/>
    </xf>
    <xf numFmtId="303" fontId="231" fillId="0" borderId="11">
      <alignment horizontal="right" vertical="center"/>
    </xf>
    <xf numFmtId="303" fontId="231" fillId="0" borderId="11">
      <alignment horizontal="right" vertical="center"/>
    </xf>
    <xf numFmtId="0" fontId="232" fillId="0" borderId="0">
      <alignment horizontal="centerContinuous"/>
    </xf>
    <xf numFmtId="234" fontId="178" fillId="0" borderId="18">
      <protection hidden="1"/>
    </xf>
    <xf numFmtId="49" fontId="114" fillId="0" borderId="0" applyFill="0" applyBorder="0" applyAlignment="0"/>
    <xf numFmtId="0" fontId="9" fillId="0" borderId="0" applyFill="0" applyBorder="0" applyAlignment="0"/>
    <xf numFmtId="304" fontId="9" fillId="0" borderId="0" applyFill="0" applyBorder="0" applyAlignment="0"/>
    <xf numFmtId="193" fontId="113" fillId="0" borderId="11">
      <alignment horizontal="center"/>
    </xf>
    <xf numFmtId="0" fontId="78" fillId="0" borderId="0" applyNumberFormat="0" applyFill="0" applyBorder="0" applyAlignment="0" applyProtection="0"/>
    <xf numFmtId="224" fontId="78" fillId="0" borderId="11">
      <alignment horizontal="center"/>
    </xf>
    <xf numFmtId="0" fontId="78" fillId="0" borderId="0" applyNumberFormat="0" applyFill="0" applyBorder="0" applyAlignment="0" applyProtection="0"/>
    <xf numFmtId="224" fontId="78" fillId="0" borderId="11">
      <alignment horizontal="center"/>
    </xf>
    <xf numFmtId="0" fontId="78" fillId="0" borderId="0" applyNumberFormat="0" applyFill="0" applyBorder="0" applyAlignment="0" applyProtection="0"/>
    <xf numFmtId="0" fontId="78" fillId="0" borderId="0" applyNumberFormat="0" applyFill="0" applyBorder="0" applyAlignment="0" applyProtection="0"/>
    <xf numFmtId="305" fontId="233" fillId="0" borderId="0" applyNumberFormat="0" applyFont="0" applyFill="0" applyBorder="0" applyAlignment="0">
      <alignment horizontal="centerContinuous"/>
    </xf>
    <xf numFmtId="0" fontId="115" fillId="0" borderId="0">
      <alignment vertical="center" wrapText="1"/>
      <protection locked="0"/>
    </xf>
    <xf numFmtId="0" fontId="78" fillId="0" borderId="0" applyNumberFormat="0" applyFill="0" applyBorder="0" applyAlignment="0" applyProtection="0"/>
    <xf numFmtId="0" fontId="116" fillId="0" borderId="41"/>
    <xf numFmtId="0" fontId="116" fillId="0" borderId="41"/>
    <xf numFmtId="0" fontId="191" fillId="0" borderId="41"/>
    <xf numFmtId="0" fontId="191" fillId="0" borderId="41"/>
    <xf numFmtId="0" fontId="116" fillId="0" borderId="41"/>
    <xf numFmtId="0" fontId="116" fillId="0" borderId="41"/>
    <xf numFmtId="0" fontId="116" fillId="0" borderId="41"/>
    <xf numFmtId="0" fontId="116" fillId="0" borderId="42"/>
    <xf numFmtId="0" fontId="116" fillId="0" borderId="41"/>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12" fillId="0" borderId="0" applyNumberFormat="0" applyFill="0" applyBorder="0" applyAlignment="0" applyProtection="0"/>
    <xf numFmtId="0" fontId="113" fillId="0" borderId="4" applyNumberFormat="0" applyBorder="0" applyAlignment="0"/>
    <xf numFmtId="0" fontId="234" fillId="0" borderId="3" applyNumberFormat="0" applyBorder="0" applyAlignment="0">
      <alignment horizontal="center"/>
    </xf>
    <xf numFmtId="3" fontId="235" fillId="0" borderId="7" applyNumberFormat="0" applyBorder="0" applyAlignment="0"/>
    <xf numFmtId="0" fontId="236" fillId="0" borderId="0" applyFont="0">
      <alignment horizontal="centerContinuous"/>
    </xf>
    <xf numFmtId="49" fontId="136" fillId="0" borderId="0">
      <alignment horizontal="justify" vertical="center" wrapText="1"/>
    </xf>
    <xf numFmtId="0" fontId="237" fillId="0" borderId="4">
      <alignment horizontal="center" vertical="center" wrapText="1"/>
    </xf>
    <xf numFmtId="0" fontId="117" fillId="0" borderId="0">
      <alignment horizontal="center"/>
    </xf>
    <xf numFmtId="40" fontId="27" fillId="0" borderId="0"/>
    <xf numFmtId="0" fontId="238" fillId="0" borderId="4"/>
    <xf numFmtId="3" fontId="239" fillId="0" borderId="0" applyNumberFormat="0" applyFill="0" applyBorder="0" applyAlignment="0" applyProtection="0">
      <alignment horizontal="center" wrapText="1"/>
    </xf>
    <xf numFmtId="0" fontId="240" fillId="0" borderId="8" applyBorder="0" applyAlignment="0">
      <alignment horizontal="center" vertical="center"/>
    </xf>
    <xf numFmtId="0" fontId="241" fillId="0" borderId="0" applyNumberFormat="0" applyFill="0" applyBorder="0" applyAlignment="0" applyProtection="0">
      <alignment horizontal="centerContinuous"/>
    </xf>
    <xf numFmtId="0" fontId="193" fillId="0" borderId="43" applyNumberFormat="0" applyFill="0" applyBorder="0" applyAlignment="0" applyProtection="0">
      <alignment horizontal="center" vertical="center" wrapText="1"/>
    </xf>
    <xf numFmtId="0" fontId="118" fillId="0" borderId="44" applyNumberFormat="0" applyFont="0" applyFill="0" applyBorder="0" applyAlignment="0">
      <alignment horizontal="left"/>
    </xf>
    <xf numFmtId="4" fontId="242" fillId="0" borderId="0">
      <alignment horizontal="left" indent="1"/>
    </xf>
    <xf numFmtId="3" fontId="261" fillId="0" borderId="1" applyNumberFormat="0" applyAlignment="0">
      <alignment horizontal="center" vertical="center"/>
    </xf>
    <xf numFmtId="3" fontId="262" fillId="0" borderId="4" applyNumberFormat="0" applyAlignment="0">
      <alignment horizontal="left" wrapText="1"/>
    </xf>
    <xf numFmtId="0" fontId="243" fillId="0" borderId="45" applyNumberFormat="0" applyBorder="0" applyAlignment="0">
      <alignment vertical="center"/>
    </xf>
    <xf numFmtId="0" fontId="9" fillId="0" borderId="21" applyNumberFormat="0" applyFont="0" applyFill="0" applyAlignment="0" applyProtection="0"/>
    <xf numFmtId="0" fontId="206" fillId="0" borderId="46" applyNumberFormat="0" applyAlignment="0">
      <alignment horizontal="center"/>
    </xf>
    <xf numFmtId="0" fontId="9" fillId="0" borderId="0"/>
    <xf numFmtId="0" fontId="238" fillId="0" borderId="47">
      <alignment horizontal="center"/>
    </xf>
    <xf numFmtId="41" fontId="9" fillId="0" borderId="0" applyFont="0" applyFill="0" applyBorder="0" applyAlignment="0" applyProtection="0"/>
    <xf numFmtId="306" fontId="9" fillId="0" borderId="0" applyFont="0" applyFill="0" applyBorder="0" applyAlignment="0" applyProtection="0"/>
    <xf numFmtId="204" fontId="9" fillId="0" borderId="13" applyFont="0" applyFill="0" applyBorder="0" applyProtection="0">
      <alignment horizontal="center"/>
      <protection locked="0"/>
    </xf>
    <xf numFmtId="205" fontId="95" fillId="0" borderId="15" applyFont="0" applyFill="0" applyBorder="0" applyProtection="0">
      <alignment horizontal="center"/>
    </xf>
    <xf numFmtId="38" fontId="9" fillId="0" borderId="2" applyFont="0" applyFill="0" applyBorder="0" applyAlignment="0" applyProtection="0">
      <protection locked="0"/>
    </xf>
    <xf numFmtId="15" fontId="9" fillId="0" borderId="2" applyFont="0" applyFill="0" applyBorder="0" applyProtection="0">
      <alignment horizontal="center"/>
      <protection locked="0"/>
    </xf>
    <xf numFmtId="10" fontId="9" fillId="0" borderId="2" applyFont="0" applyFill="0" applyBorder="0" applyProtection="0">
      <alignment horizontal="center"/>
      <protection locked="0"/>
    </xf>
    <xf numFmtId="206" fontId="9" fillId="0" borderId="2" applyFont="0" applyFill="0" applyBorder="0" applyProtection="0">
      <alignment horizontal="center"/>
    </xf>
    <xf numFmtId="272" fontId="75" fillId="0" borderId="0" applyFont="0" applyFill="0" applyBorder="0" applyAlignment="0" applyProtection="0"/>
    <xf numFmtId="182" fontId="9" fillId="0" borderId="0" applyFont="0" applyFill="0" applyBorder="0" applyAlignment="0" applyProtection="0"/>
    <xf numFmtId="307" fontId="9" fillId="0" borderId="0" applyFont="0" applyFill="0" applyBorder="0" applyAlignment="0" applyProtection="0"/>
    <xf numFmtId="0" fontId="69" fillId="0" borderId="32">
      <alignment horizontal="center"/>
    </xf>
    <xf numFmtId="166" fontId="113" fillId="0" borderId="0"/>
    <xf numFmtId="184" fontId="113" fillId="0" borderId="2"/>
    <xf numFmtId="0" fontId="244" fillId="0" borderId="0"/>
    <xf numFmtId="3" fontId="78" fillId="0" borderId="0" applyNumberFormat="0" applyBorder="0" applyAlignment="0" applyProtection="0">
      <alignment horizontal="centerContinuous"/>
      <protection locked="0"/>
    </xf>
    <xf numFmtId="3" fontId="119" fillId="0" borderId="0">
      <protection locked="0"/>
    </xf>
    <xf numFmtId="0" fontId="244" fillId="0" borderId="0"/>
    <xf numFmtId="0" fontId="245" fillId="0" borderId="48" applyFill="0" applyBorder="0" applyAlignment="0">
      <alignment horizontal="center"/>
    </xf>
    <xf numFmtId="174" fontId="246" fillId="50" borderId="8">
      <alignment vertical="top"/>
    </xf>
    <xf numFmtId="0" fontId="136" fillId="51" borderId="2">
      <alignment horizontal="left" vertical="center"/>
    </xf>
    <xf numFmtId="175" fontId="247" fillId="52" borderId="8"/>
    <xf numFmtId="174" fontId="134" fillId="0" borderId="8">
      <alignment horizontal="left" vertical="top"/>
    </xf>
    <xf numFmtId="0" fontId="248" fillId="53" borderId="0">
      <alignment horizontal="left" vertical="center"/>
    </xf>
    <xf numFmtId="174" fontId="80" fillId="0" borderId="1">
      <alignment horizontal="left" vertical="top"/>
    </xf>
    <xf numFmtId="0" fontId="120" fillId="0" borderId="1">
      <alignment horizontal="left" vertical="center"/>
    </xf>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77" fontId="181" fillId="0" borderId="0" applyFont="0" applyFill="0" applyBorder="0" applyAlignment="0" applyProtection="0"/>
    <xf numFmtId="178" fontId="181" fillId="0" borderId="0" applyFont="0" applyFill="0" applyBorder="0" applyAlignment="0" applyProtection="0"/>
    <xf numFmtId="0" fontId="249" fillId="0" borderId="0" applyNumberFormat="0" applyFill="0" applyBorder="0" applyAlignment="0" applyProtection="0"/>
    <xf numFmtId="0" fontId="250"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51" fillId="0" borderId="49" applyNumberFormat="0" applyFont="0" applyAlignment="0">
      <alignment horizontal="center"/>
    </xf>
    <xf numFmtId="0" fontId="121" fillId="0" borderId="0" applyNumberFormat="0" applyFill="0" applyBorder="0" applyAlignment="0" applyProtection="0"/>
    <xf numFmtId="0" fontId="104" fillId="0" borderId="50" applyFont="0" applyBorder="0" applyAlignment="0">
      <alignment horizontal="center"/>
    </xf>
    <xf numFmtId="41" fontId="68" fillId="0" borderId="0" applyFont="0" applyFill="0" applyBorder="0" applyAlignment="0" applyProtection="0"/>
    <xf numFmtId="0" fontId="109" fillId="0" borderId="0" applyNumberFormat="0" applyFill="0" applyBorder="0" applyAlignment="0" applyProtection="0"/>
    <xf numFmtId="0" fontId="122" fillId="0" borderId="0">
      <alignment vertical="center"/>
    </xf>
    <xf numFmtId="177" fontId="252" fillId="0" borderId="0" applyFont="0" applyFill="0" applyBorder="0" applyAlignment="0" applyProtection="0"/>
    <xf numFmtId="178" fontId="252" fillId="0" borderId="0" applyFont="0" applyFill="0" applyBorder="0" applyAlignment="0" applyProtection="0"/>
    <xf numFmtId="0" fontId="252" fillId="0" borderId="0"/>
    <xf numFmtId="0" fontId="74" fillId="0" borderId="0" applyFont="0" applyFill="0" applyBorder="0" applyAlignment="0" applyProtection="0"/>
    <xf numFmtId="0" fontId="74" fillId="0" borderId="0" applyFont="0" applyFill="0" applyBorder="0" applyAlignment="0" applyProtection="0"/>
    <xf numFmtId="0" fontId="5" fillId="0" borderId="0">
      <alignment vertical="center"/>
    </xf>
    <xf numFmtId="40" fontId="71" fillId="0" borderId="0" applyFont="0" applyFill="0" applyBorder="0" applyAlignment="0" applyProtection="0"/>
    <xf numFmtId="38"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9" fontId="253" fillId="0" borderId="0" applyBorder="0" applyAlignment="0" applyProtection="0"/>
    <xf numFmtId="0" fontId="72" fillId="0" borderId="0"/>
    <xf numFmtId="41" fontId="254" fillId="0" borderId="0" applyFont="0" applyFill="0" applyBorder="0" applyAlignment="0" applyProtection="0"/>
    <xf numFmtId="0" fontId="255" fillId="0" borderId="2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5" fillId="0" borderId="0" applyFont="0" applyFill="0" applyBorder="0" applyAlignment="0" applyProtection="0"/>
    <xf numFmtId="0" fontId="125" fillId="0" borderId="0" applyFont="0" applyFill="0" applyBorder="0" applyAlignment="0" applyProtection="0"/>
    <xf numFmtId="208" fontId="126" fillId="0" borderId="0" applyFont="0" applyFill="0" applyBorder="0" applyAlignment="0" applyProtection="0"/>
    <xf numFmtId="209" fontId="126" fillId="0" borderId="0" applyFont="0" applyFill="0" applyBorder="0" applyAlignment="0" applyProtection="0"/>
    <xf numFmtId="0" fontId="125" fillId="0" borderId="0"/>
    <xf numFmtId="0" fontId="256" fillId="0" borderId="0"/>
    <xf numFmtId="0" fontId="70" fillId="0" borderId="0"/>
    <xf numFmtId="188" fontId="9" fillId="0" borderId="0" applyFont="0" applyFill="0" applyBorder="0" applyAlignment="0" applyProtection="0"/>
    <xf numFmtId="189" fontId="9" fillId="0" borderId="0" applyFont="0" applyFill="0" applyBorder="0" applyAlignment="0" applyProtection="0"/>
    <xf numFmtId="189" fontId="123" fillId="0" borderId="0" applyFont="0" applyFill="0" applyBorder="0" applyAlignment="0" applyProtection="0"/>
    <xf numFmtId="41" fontId="79" fillId="0" borderId="0" applyFont="0" applyFill="0" applyBorder="0" applyAlignment="0" applyProtection="0"/>
    <xf numFmtId="43" fontId="79" fillId="0" borderId="0" applyFont="0" applyFill="0" applyBorder="0" applyAlignment="0" applyProtection="0"/>
    <xf numFmtId="0" fontId="124" fillId="0" borderId="0" applyNumberFormat="0" applyFill="0" applyBorder="0" applyAlignment="0" applyProtection="0"/>
    <xf numFmtId="0" fontId="127" fillId="0" borderId="0" applyNumberFormat="0" applyFill="0" applyBorder="0" applyAlignment="0" applyProtection="0">
      <alignment vertical="top"/>
      <protection locked="0"/>
    </xf>
    <xf numFmtId="0" fontId="128" fillId="0" borderId="0"/>
    <xf numFmtId="0" fontId="98" fillId="0" borderId="0"/>
    <xf numFmtId="189" fontId="9" fillId="0" borderId="0" applyFont="0" applyFill="0" applyBorder="0" applyAlignment="0" applyProtection="0"/>
    <xf numFmtId="188" fontId="9" fillId="0" borderId="0" applyFont="0" applyFill="0" applyBorder="0" applyAlignment="0" applyProtection="0"/>
    <xf numFmtId="0" fontId="9" fillId="0" borderId="0"/>
    <xf numFmtId="182" fontId="79" fillId="0" borderId="0" applyFont="0" applyFill="0" applyBorder="0" applyAlignment="0" applyProtection="0"/>
    <xf numFmtId="181" fontId="73" fillId="0" borderId="0" applyFont="0" applyFill="0" applyBorder="0" applyAlignment="0" applyProtection="0"/>
    <xf numFmtId="183" fontId="79" fillId="0" borderId="0" applyFon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78" fontId="9" fillId="0" borderId="0" applyFont="0" applyFill="0" applyBorder="0" applyAlignment="0" applyProtection="0"/>
    <xf numFmtId="177" fontId="9" fillId="0" borderId="0" applyFont="0" applyFill="0" applyBorder="0" applyAlignment="0" applyProtection="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 fillId="0"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98" fillId="15" borderId="22" applyNumberFormat="0" applyAlignment="0" applyProtection="0"/>
    <xf numFmtId="0" fontId="198" fillId="15" borderId="22" applyNumberFormat="0" applyAlignment="0" applyProtection="0"/>
    <xf numFmtId="0" fontId="198" fillId="15" borderId="22" applyNumberFormat="0" applyAlignment="0" applyProtection="0"/>
    <xf numFmtId="0" fontId="198" fillId="15" borderId="22" applyNumberFormat="0" applyAlignment="0" applyProtection="0"/>
    <xf numFmtId="0" fontId="198" fillId="15" borderId="22" applyNumberFormat="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98" fillId="15" borderId="22" applyNumberFormat="0" applyAlignment="0" applyProtection="0"/>
    <xf numFmtId="0" fontId="265" fillId="0" borderId="4"/>
    <xf numFmtId="0" fontId="266" fillId="0" borderId="0">
      <alignment horizontal="centerContinuous"/>
    </xf>
  </cellStyleXfs>
  <cellXfs count="714">
    <xf numFmtId="0" fontId="0" fillId="0" borderId="0" xfId="0"/>
    <xf numFmtId="0" fontId="2" fillId="0" borderId="0" xfId="0" applyFont="1"/>
    <xf numFmtId="0" fontId="3" fillId="0" borderId="0" xfId="0" applyFont="1" applyAlignment="1">
      <alignment horizontal="center"/>
    </xf>
    <xf numFmtId="0" fontId="6" fillId="0" borderId="0" xfId="0" applyFont="1" applyAlignment="1"/>
    <xf numFmtId="164" fontId="2" fillId="0" borderId="0" xfId="0" applyNumberFormat="1" applyFont="1"/>
    <xf numFmtId="0" fontId="10" fillId="0" borderId="0" xfId="0" applyFont="1"/>
    <xf numFmtId="0" fontId="2" fillId="3" borderId="0" xfId="0" applyFont="1" applyFill="1"/>
    <xf numFmtId="0" fontId="12" fillId="0" borderId="0" xfId="0" applyFont="1"/>
    <xf numFmtId="164" fontId="12" fillId="0" borderId="0" xfId="0" applyNumberFormat="1" applyFont="1"/>
    <xf numFmtId="0" fontId="7" fillId="0" borderId="0" xfId="0" applyFont="1"/>
    <xf numFmtId="164" fontId="10" fillId="0" borderId="0" xfId="0" applyNumberFormat="1" applyFont="1"/>
    <xf numFmtId="0" fontId="14" fillId="0" borderId="0" xfId="0" applyFont="1" applyAlignment="1">
      <alignment horizontal="right"/>
    </xf>
    <xf numFmtId="0" fontId="6" fillId="0" borderId="0" xfId="0" applyFont="1" applyBorder="1" applyAlignment="1"/>
    <xf numFmtId="0" fontId="11" fillId="0" borderId="0" xfId="0" applyFont="1"/>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8" fillId="0" borderId="3" xfId="0" applyFont="1" applyBorder="1" applyAlignment="1">
      <alignment horizontal="center" vertical="center" wrapText="1"/>
    </xf>
    <xf numFmtId="3" fontId="18" fillId="0" borderId="3" xfId="0" applyNumberFormat="1" applyFont="1" applyFill="1" applyBorder="1" applyAlignment="1">
      <alignment horizontal="center" vertical="center" wrapText="1"/>
    </xf>
    <xf numFmtId="164" fontId="18" fillId="0" borderId="3" xfId="2" applyNumberFormat="1" applyFont="1" applyBorder="1" applyAlignment="1">
      <alignment horizontal="center" vertical="center" wrapText="1"/>
    </xf>
    <xf numFmtId="164" fontId="18" fillId="4" borderId="3" xfId="2" applyNumberFormat="1" applyFont="1" applyFill="1" applyBorder="1" applyAlignment="1">
      <alignment horizontal="center" vertical="center" wrapText="1"/>
    </xf>
    <xf numFmtId="166" fontId="18" fillId="0" borderId="3" xfId="2" applyNumberFormat="1" applyFont="1" applyBorder="1" applyAlignment="1">
      <alignment horizontal="center" vertical="center" wrapText="1"/>
    </xf>
    <xf numFmtId="0" fontId="8" fillId="0" borderId="0" xfId="0" applyFont="1"/>
    <xf numFmtId="164" fontId="8" fillId="0" borderId="0" xfId="0" applyNumberFormat="1" applyFont="1" applyAlignment="1">
      <alignment horizontal="center"/>
    </xf>
    <xf numFmtId="164" fontId="8" fillId="0" borderId="0" xfId="0" applyNumberFormat="1" applyFont="1"/>
    <xf numFmtId="0" fontId="15" fillId="0" borderId="4" xfId="0" applyFont="1" applyBorder="1" applyAlignment="1">
      <alignment horizontal="center" vertical="center" wrapText="1"/>
    </xf>
    <xf numFmtId="3" fontId="15" fillId="0" borderId="4" xfId="0" applyNumberFormat="1" applyFont="1" applyFill="1" applyBorder="1" applyAlignment="1">
      <alignment horizontal="left" vertical="center" wrapText="1"/>
    </xf>
    <xf numFmtId="164" fontId="15" fillId="0" borderId="4" xfId="2" applyNumberFormat="1" applyFont="1" applyBorder="1" applyAlignment="1">
      <alignment horizontal="center" vertical="center" wrapText="1"/>
    </xf>
    <xf numFmtId="164" fontId="10" fillId="0" borderId="0" xfId="0" applyNumberFormat="1" applyFont="1" applyAlignment="1">
      <alignment horizontal="center" wrapText="1"/>
    </xf>
    <xf numFmtId="49" fontId="19" fillId="0" borderId="4" xfId="0" applyNumberFormat="1" applyFont="1" applyBorder="1" applyAlignment="1">
      <alignment horizontal="center" vertical="center" wrapText="1"/>
    </xf>
    <xf numFmtId="3" fontId="19" fillId="0" borderId="4" xfId="0" applyNumberFormat="1" applyFont="1" applyFill="1" applyBorder="1" applyAlignment="1">
      <alignment horizontal="left" vertical="center" wrapText="1"/>
    </xf>
    <xf numFmtId="164" fontId="19" fillId="0" borderId="4" xfId="2" applyNumberFormat="1" applyFont="1" applyBorder="1" applyAlignment="1">
      <alignment horizontal="center" vertical="center" wrapText="1"/>
    </xf>
    <xf numFmtId="0" fontId="20" fillId="0" borderId="0" xfId="0" applyFont="1"/>
    <xf numFmtId="3" fontId="21" fillId="0" borderId="0" xfId="0" applyNumberFormat="1" applyFont="1" applyAlignment="1">
      <alignment horizontal="right"/>
    </xf>
    <xf numFmtId="164" fontId="20" fillId="0" borderId="0" xfId="1" applyNumberFormat="1" applyFont="1" applyAlignment="1">
      <alignment horizontal="center" vertical="center"/>
    </xf>
    <xf numFmtId="164" fontId="20" fillId="0" borderId="0" xfId="0" applyNumberFormat="1" applyFont="1"/>
    <xf numFmtId="49" fontId="19" fillId="4" borderId="4" xfId="0" applyNumberFormat="1" applyFont="1" applyFill="1" applyBorder="1" applyAlignment="1">
      <alignment horizontal="center" vertical="center" wrapText="1"/>
    </xf>
    <xf numFmtId="3" fontId="19" fillId="4" borderId="4" xfId="0" applyNumberFormat="1" applyFont="1" applyFill="1" applyBorder="1" applyAlignment="1">
      <alignment horizontal="left" vertical="center" wrapText="1"/>
    </xf>
    <xf numFmtId="164" fontId="19" fillId="4" borderId="4" xfId="2" applyNumberFormat="1" applyFont="1" applyFill="1" applyBorder="1" applyAlignment="1">
      <alignment horizontal="center" vertical="center" wrapText="1"/>
    </xf>
    <xf numFmtId="0" fontId="20" fillId="4" borderId="0" xfId="0" applyFont="1" applyFill="1"/>
    <xf numFmtId="164" fontId="20" fillId="4" borderId="0" xfId="1" applyNumberFormat="1" applyFont="1" applyFill="1" applyAlignment="1">
      <alignment horizontal="center" vertical="center"/>
    </xf>
    <xf numFmtId="164" fontId="20" fillId="4" borderId="0" xfId="0" applyNumberFormat="1" applyFont="1" applyFill="1"/>
    <xf numFmtId="49" fontId="15" fillId="0" borderId="4" xfId="0" applyNumberFormat="1" applyFont="1" applyBorder="1" applyAlignment="1">
      <alignment horizontal="center" vertical="center" wrapText="1"/>
    </xf>
    <xf numFmtId="164" fontId="10" fillId="0" borderId="0" xfId="1" applyNumberFormat="1" applyFont="1" applyAlignment="1">
      <alignment horizontal="center" vertical="center"/>
    </xf>
    <xf numFmtId="49" fontId="22" fillId="0" borderId="4" xfId="0" applyNumberFormat="1" applyFont="1" applyBorder="1" applyAlignment="1">
      <alignment horizontal="center" vertical="center" wrapText="1"/>
    </xf>
    <xf numFmtId="3" fontId="22" fillId="0" borderId="4" xfId="0" applyNumberFormat="1" applyFont="1" applyFill="1" applyBorder="1" applyAlignment="1">
      <alignment horizontal="left" vertical="center" wrapText="1"/>
    </xf>
    <xf numFmtId="164" fontId="22" fillId="0" borderId="4" xfId="2" applyNumberFormat="1" applyFont="1" applyBorder="1" applyAlignment="1">
      <alignment horizontal="center" vertical="center" wrapText="1"/>
    </xf>
    <xf numFmtId="49" fontId="22" fillId="3" borderId="4" xfId="0" applyNumberFormat="1" applyFont="1" applyFill="1" applyBorder="1" applyAlignment="1">
      <alignment horizontal="center" vertical="center" wrapText="1"/>
    </xf>
    <xf numFmtId="3" fontId="22" fillId="3" borderId="4" xfId="0" applyNumberFormat="1" applyFont="1" applyFill="1" applyBorder="1" applyAlignment="1">
      <alignment horizontal="left" vertical="center" wrapText="1"/>
    </xf>
    <xf numFmtId="164" fontId="22" fillId="3" borderId="4" xfId="2" applyNumberFormat="1" applyFont="1" applyFill="1" applyBorder="1" applyAlignment="1">
      <alignment horizontal="center" vertical="center" wrapText="1"/>
    </xf>
    <xf numFmtId="49" fontId="23" fillId="0" borderId="4" xfId="0" applyNumberFormat="1" applyFont="1" applyBorder="1" applyAlignment="1">
      <alignment horizontal="center" vertical="center" wrapText="1"/>
    </xf>
    <xf numFmtId="3" fontId="23" fillId="0" borderId="4" xfId="0" applyNumberFormat="1" applyFont="1" applyFill="1" applyBorder="1" applyAlignment="1">
      <alignment horizontal="left" vertical="center" wrapText="1"/>
    </xf>
    <xf numFmtId="164" fontId="23" fillId="0" borderId="4" xfId="2" applyNumberFormat="1" applyFont="1" applyBorder="1" applyAlignment="1">
      <alignment horizontal="center" vertical="center" wrapText="1"/>
    </xf>
    <xf numFmtId="164" fontId="7" fillId="0" borderId="0" xfId="0" applyNumberFormat="1" applyFont="1"/>
    <xf numFmtId="49" fontId="22" fillId="4" borderId="4" xfId="0" applyNumberFormat="1" applyFont="1" applyFill="1" applyBorder="1" applyAlignment="1">
      <alignment horizontal="center" vertical="center" wrapText="1"/>
    </xf>
    <xf numFmtId="164" fontId="22" fillId="4" borderId="4" xfId="2" applyNumberFormat="1" applyFont="1" applyFill="1" applyBorder="1" applyAlignment="1">
      <alignment horizontal="center" vertical="center" wrapText="1"/>
    </xf>
    <xf numFmtId="0" fontId="7" fillId="4" borderId="0" xfId="0" applyFont="1" applyFill="1"/>
    <xf numFmtId="164" fontId="7" fillId="4" borderId="0" xfId="0" applyNumberFormat="1" applyFont="1" applyFill="1"/>
    <xf numFmtId="3" fontId="22" fillId="0" borderId="4" xfId="0" quotePrefix="1" applyNumberFormat="1" applyFont="1" applyFill="1" applyBorder="1" applyAlignment="1">
      <alignment horizontal="left" vertical="center" wrapText="1"/>
    </xf>
    <xf numFmtId="49" fontId="22" fillId="0" borderId="6" xfId="0" applyNumberFormat="1" applyFont="1" applyBorder="1" applyAlignment="1">
      <alignment horizontal="center" vertical="center" wrapText="1"/>
    </xf>
    <xf numFmtId="3" fontId="22" fillId="0" borderId="6" xfId="0" applyNumberFormat="1" applyFont="1" applyFill="1" applyBorder="1" applyAlignment="1">
      <alignment horizontal="left" vertical="center" wrapText="1"/>
    </xf>
    <xf numFmtId="164" fontId="22" fillId="0" borderId="6" xfId="2" applyNumberFormat="1" applyFont="1" applyBorder="1" applyAlignment="1">
      <alignment horizontal="center" vertical="center" wrapText="1"/>
    </xf>
    <xf numFmtId="0" fontId="14" fillId="0" borderId="0" xfId="0" applyFont="1"/>
    <xf numFmtId="164" fontId="32" fillId="5" borderId="4" xfId="1" applyNumberFormat="1" applyFont="1" applyFill="1" applyBorder="1" applyAlignment="1">
      <alignment horizontal="center" vertical="center"/>
    </xf>
    <xf numFmtId="164" fontId="31" fillId="5" borderId="0" xfId="0" applyNumberFormat="1" applyFont="1" applyFill="1"/>
    <xf numFmtId="164" fontId="33" fillId="5" borderId="4" xfId="1" applyNumberFormat="1" applyFont="1" applyFill="1" applyBorder="1" applyAlignment="1">
      <alignment horizontal="center" vertical="center"/>
    </xf>
    <xf numFmtId="164" fontId="30" fillId="5" borderId="0" xfId="0" applyNumberFormat="1" applyFont="1" applyFill="1"/>
    <xf numFmtId="0" fontId="34" fillId="5" borderId="0" xfId="0" applyFont="1" applyFill="1" applyAlignment="1">
      <alignment horizontal="center"/>
    </xf>
    <xf numFmtId="164" fontId="35" fillId="5" borderId="0" xfId="0" applyNumberFormat="1" applyFont="1" applyFill="1"/>
    <xf numFmtId="0" fontId="34" fillId="5" borderId="0" xfId="0" applyFont="1" applyFill="1"/>
    <xf numFmtId="0" fontId="36" fillId="5" borderId="0" xfId="0" applyFont="1" applyFill="1" applyAlignment="1">
      <alignment horizontal="center"/>
    </xf>
    <xf numFmtId="164" fontId="37" fillId="5" borderId="0" xfId="0" applyNumberFormat="1" applyFont="1" applyFill="1"/>
    <xf numFmtId="0" fontId="36" fillId="5" borderId="0" xfId="0" applyFont="1" applyFill="1"/>
    <xf numFmtId="49" fontId="32" fillId="5" borderId="4" xfId="0" applyNumberFormat="1" applyFont="1" applyFill="1" applyBorder="1" applyAlignment="1">
      <alignment horizontal="center" vertical="center" wrapText="1"/>
    </xf>
    <xf numFmtId="49" fontId="33" fillId="5" borderId="4" xfId="0" applyNumberFormat="1" applyFont="1" applyFill="1" applyBorder="1" applyAlignment="1">
      <alignment horizontal="center" vertical="center" wrapText="1"/>
    </xf>
    <xf numFmtId="0" fontId="39" fillId="5" borderId="0" xfId="0" applyFont="1" applyFill="1"/>
    <xf numFmtId="164" fontId="42" fillId="5" borderId="0" xfId="0" applyNumberFormat="1" applyFont="1" applyFill="1"/>
    <xf numFmtId="164" fontId="39" fillId="5" borderId="0" xfId="0" applyNumberFormat="1" applyFont="1" applyFill="1"/>
    <xf numFmtId="0" fontId="39" fillId="5" borderId="2" xfId="0" applyFont="1" applyFill="1" applyBorder="1" applyAlignment="1">
      <alignment horizontal="center" vertical="center" wrapText="1"/>
    </xf>
    <xf numFmtId="3" fontId="33" fillId="5" borderId="4" xfId="0" applyNumberFormat="1" applyFont="1" applyFill="1" applyBorder="1" applyAlignment="1">
      <alignment horizontal="center" vertical="center" wrapText="1"/>
    </xf>
    <xf numFmtId="0" fontId="39" fillId="5" borderId="6" xfId="0" applyFont="1" applyFill="1" applyBorder="1" applyAlignment="1">
      <alignment horizontal="center"/>
    </xf>
    <xf numFmtId="0" fontId="29" fillId="5" borderId="0" xfId="0" applyFont="1" applyFill="1" applyBorder="1" applyAlignment="1">
      <alignment wrapText="1"/>
    </xf>
    <xf numFmtId="0" fontId="45" fillId="5" borderId="0" xfId="0" applyFont="1" applyFill="1" applyBorder="1" applyAlignment="1">
      <alignment horizontal="center" vertical="center" wrapText="1"/>
    </xf>
    <xf numFmtId="0" fontId="39" fillId="5" borderId="0" xfId="0" applyFont="1" applyFill="1" applyAlignment="1">
      <alignment horizontal="center"/>
    </xf>
    <xf numFmtId="49" fontId="46" fillId="5" borderId="0" xfId="0" applyNumberFormat="1" applyFont="1" applyFill="1"/>
    <xf numFmtId="3" fontId="47" fillId="5" borderId="0" xfId="0" applyNumberFormat="1" applyFont="1" applyFill="1" applyAlignment="1">
      <alignment horizontal="left"/>
    </xf>
    <xf numFmtId="3" fontId="47" fillId="5" borderId="0" xfId="0" applyNumberFormat="1" applyFont="1" applyFill="1" applyAlignment="1">
      <alignment horizontal="center"/>
    </xf>
    <xf numFmtId="0" fontId="44" fillId="5" borderId="0" xfId="0" applyFont="1" applyFill="1" applyBorder="1" applyAlignment="1">
      <alignment horizontal="center"/>
    </xf>
    <xf numFmtId="164" fontId="44" fillId="5" borderId="0" xfId="1" applyNumberFormat="1" applyFont="1" applyFill="1" applyBorder="1" applyAlignment="1"/>
    <xf numFmtId="164" fontId="29" fillId="5" borderId="0" xfId="1" applyNumberFormat="1" applyFont="1" applyFill="1" applyBorder="1" applyAlignment="1">
      <alignment horizontal="center" wrapText="1"/>
    </xf>
    <xf numFmtId="164" fontId="29" fillId="5" borderId="0" xfId="1" applyNumberFormat="1" applyFont="1" applyFill="1" applyBorder="1" applyAlignment="1">
      <alignment wrapText="1"/>
    </xf>
    <xf numFmtId="0" fontId="29" fillId="5" borderId="0" xfId="0" applyFont="1" applyFill="1" applyAlignment="1">
      <alignment wrapText="1"/>
    </xf>
    <xf numFmtId="0" fontId="39" fillId="5" borderId="14" xfId="0" applyNumberFormat="1" applyFont="1" applyFill="1" applyBorder="1" applyAlignment="1">
      <alignment horizontal="center" vertical="center" wrapText="1"/>
    </xf>
    <xf numFmtId="0" fontId="39" fillId="5" borderId="15" xfId="0" applyNumberFormat="1" applyFont="1" applyFill="1" applyBorder="1" applyAlignment="1">
      <alignment horizontal="center" vertical="center" wrapText="1"/>
    </xf>
    <xf numFmtId="0" fontId="39" fillId="5" borderId="16" xfId="0" applyNumberFormat="1" applyFont="1" applyFill="1" applyBorder="1" applyAlignment="1">
      <alignment horizontal="center" vertical="center" wrapText="1"/>
    </xf>
    <xf numFmtId="164" fontId="29" fillId="5" borderId="0" xfId="1" applyNumberFormat="1" applyFont="1" applyFill="1" applyAlignment="1">
      <alignment horizontal="center" wrapText="1"/>
    </xf>
    <xf numFmtId="164" fontId="29" fillId="5" borderId="0" xfId="1" applyNumberFormat="1" applyFont="1" applyFill="1" applyAlignment="1">
      <alignment wrapText="1"/>
    </xf>
    <xf numFmtId="3" fontId="29" fillId="5" borderId="0" xfId="0" applyNumberFormat="1" applyFont="1" applyFill="1" applyAlignment="1">
      <alignment horizontal="center" wrapText="1"/>
    </xf>
    <xf numFmtId="3" fontId="29" fillId="5" borderId="0" xfId="0" applyNumberFormat="1" applyFont="1" applyFill="1" applyAlignment="1">
      <alignment wrapText="1"/>
    </xf>
    <xf numFmtId="164" fontId="29" fillId="5" borderId="0" xfId="0" applyNumberFormat="1" applyFont="1" applyFill="1" applyAlignment="1">
      <alignment wrapText="1"/>
    </xf>
    <xf numFmtId="49" fontId="48" fillId="5" borderId="2" xfId="0" applyNumberFormat="1" applyFont="1" applyFill="1" applyBorder="1" applyAlignment="1">
      <alignment horizontal="center" vertical="center"/>
    </xf>
    <xf numFmtId="0" fontId="48" fillId="5" borderId="2" xfId="0" applyFont="1" applyFill="1" applyBorder="1" applyAlignment="1">
      <alignment horizontal="center" vertical="center"/>
    </xf>
    <xf numFmtId="164" fontId="39" fillId="5" borderId="2" xfId="1" applyNumberFormat="1" applyFont="1" applyFill="1" applyBorder="1" applyAlignment="1">
      <alignment horizontal="center" vertical="center"/>
    </xf>
    <xf numFmtId="164" fontId="39" fillId="5" borderId="0" xfId="1" applyNumberFormat="1" applyFont="1" applyFill="1" applyAlignment="1">
      <alignment horizontal="center"/>
    </xf>
    <xf numFmtId="164" fontId="39" fillId="5" borderId="0" xfId="1" applyNumberFormat="1" applyFont="1" applyFill="1"/>
    <xf numFmtId="49" fontId="49" fillId="5" borderId="3" xfId="0" applyNumberFormat="1" applyFont="1" applyFill="1" applyBorder="1" applyAlignment="1">
      <alignment horizontal="center"/>
    </xf>
    <xf numFmtId="164" fontId="49" fillId="5" borderId="3" xfId="1" applyNumberFormat="1" applyFont="1" applyFill="1" applyBorder="1" applyAlignment="1">
      <alignment horizontal="center" vertical="center"/>
    </xf>
    <xf numFmtId="164" fontId="29" fillId="5" borderId="3" xfId="1" applyNumberFormat="1" applyFont="1" applyFill="1" applyBorder="1" applyAlignment="1">
      <alignment horizontal="center" vertical="center"/>
    </xf>
    <xf numFmtId="3" fontId="49" fillId="5" borderId="3" xfId="0" applyNumberFormat="1" applyFont="1" applyFill="1" applyBorder="1" applyAlignment="1">
      <alignment horizontal="left" wrapText="1"/>
    </xf>
    <xf numFmtId="164" fontId="48" fillId="5" borderId="0" xfId="0" applyNumberFormat="1" applyFont="1" applyFill="1" applyAlignment="1">
      <alignment horizontal="center"/>
    </xf>
    <xf numFmtId="164" fontId="50" fillId="5" borderId="0" xfId="0" applyNumberFormat="1" applyFont="1" applyFill="1" applyAlignment="1">
      <alignment horizontal="center"/>
    </xf>
    <xf numFmtId="164" fontId="50" fillId="5" borderId="0" xfId="0" applyNumberFormat="1" applyFont="1" applyFill="1"/>
    <xf numFmtId="0" fontId="50" fillId="5" borderId="0" xfId="0" applyFont="1" applyFill="1"/>
    <xf numFmtId="164" fontId="29" fillId="5" borderId="4" xfId="1" applyNumberFormat="1" applyFont="1" applyFill="1" applyBorder="1" applyAlignment="1">
      <alignment horizontal="center" vertical="center"/>
    </xf>
    <xf numFmtId="3" fontId="29" fillId="5" borderId="4" xfId="0" applyNumberFormat="1" applyFont="1" applyFill="1" applyBorder="1" applyAlignment="1">
      <alignment horizontal="center" vertical="center" wrapText="1"/>
    </xf>
    <xf numFmtId="0" fontId="47" fillId="5" borderId="0" xfId="0" applyFont="1" applyFill="1"/>
    <xf numFmtId="164" fontId="47" fillId="5" borderId="0" xfId="0" applyNumberFormat="1" applyFont="1" applyFill="1" applyAlignment="1">
      <alignment horizontal="center"/>
    </xf>
    <xf numFmtId="164" fontId="47" fillId="5" borderId="0" xfId="0" applyNumberFormat="1" applyFont="1" applyFill="1"/>
    <xf numFmtId="164" fontId="39" fillId="5" borderId="4" xfId="1" applyNumberFormat="1" applyFont="1" applyFill="1" applyBorder="1" applyAlignment="1">
      <alignment horizontal="center" vertical="center"/>
    </xf>
    <xf numFmtId="3" fontId="39" fillId="5" borderId="4" xfId="0" applyNumberFormat="1" applyFont="1" applyFill="1" applyBorder="1" applyAlignment="1">
      <alignment horizontal="center" vertical="center" wrapText="1"/>
    </xf>
    <xf numFmtId="164" fontId="51" fillId="5" borderId="0" xfId="0" applyNumberFormat="1" applyFont="1" applyFill="1"/>
    <xf numFmtId="164" fontId="48" fillId="5" borderId="0" xfId="0" applyNumberFormat="1" applyFont="1" applyFill="1"/>
    <xf numFmtId="0" fontId="48" fillId="5" borderId="0" xfId="0" applyFont="1" applyFill="1"/>
    <xf numFmtId="0" fontId="29" fillId="5" borderId="4" xfId="0" applyFont="1" applyFill="1" applyBorder="1" applyAlignment="1">
      <alignment horizontal="center" vertical="center" wrapText="1"/>
    </xf>
    <xf numFmtId="49" fontId="29" fillId="5" borderId="4" xfId="0" applyNumberFormat="1" applyFont="1" applyFill="1" applyBorder="1" applyAlignment="1">
      <alignment horizontal="center" vertical="center" wrapText="1"/>
    </xf>
    <xf numFmtId="0" fontId="47" fillId="5" borderId="0" xfId="0" applyFont="1" applyFill="1" applyAlignment="1">
      <alignment horizontal="center"/>
    </xf>
    <xf numFmtId="49" fontId="39" fillId="5" borderId="4" xfId="0" applyNumberFormat="1" applyFont="1" applyFill="1" applyBorder="1" applyAlignment="1">
      <alignment horizontal="center" vertical="center" wrapText="1"/>
    </xf>
    <xf numFmtId="164" fontId="49" fillId="5" borderId="0" xfId="0" applyNumberFormat="1" applyFont="1" applyFill="1"/>
    <xf numFmtId="0" fontId="39" fillId="5" borderId="4" xfId="0" applyFont="1" applyFill="1" applyBorder="1" applyAlignment="1">
      <alignment horizontal="center" vertical="center" wrapText="1"/>
    </xf>
    <xf numFmtId="164" fontId="29" fillId="5" borderId="4" xfId="1" applyNumberFormat="1" applyFont="1" applyFill="1" applyBorder="1" applyAlignment="1">
      <alignment horizontal="center" vertical="center" wrapText="1"/>
    </xf>
    <xf numFmtId="164" fontId="39" fillId="5" borderId="4" xfId="1" applyNumberFormat="1" applyFont="1" applyFill="1" applyBorder="1" applyAlignment="1">
      <alignment horizontal="center" vertical="center" wrapText="1"/>
    </xf>
    <xf numFmtId="0" fontId="48" fillId="5" borderId="0" xfId="0" applyFont="1" applyFill="1" applyAlignment="1">
      <alignment horizontal="center"/>
    </xf>
    <xf numFmtId="164" fontId="38" fillId="5" borderId="4" xfId="1" applyNumberFormat="1" applyFont="1" applyFill="1" applyBorder="1" applyAlignment="1">
      <alignment horizontal="center" vertical="center"/>
    </xf>
    <xf numFmtId="164" fontId="48" fillId="5" borderId="4" xfId="1" applyNumberFormat="1" applyFont="1" applyFill="1" applyBorder="1" applyAlignment="1">
      <alignment horizontal="center" vertical="center" wrapText="1"/>
    </xf>
    <xf numFmtId="0" fontId="38" fillId="5" borderId="4" xfId="0" applyFont="1" applyFill="1" applyBorder="1" applyAlignment="1">
      <alignment horizontal="center" vertical="center" wrapText="1"/>
    </xf>
    <xf numFmtId="3" fontId="38" fillId="5" borderId="4" xfId="0" applyNumberFormat="1" applyFont="1" applyFill="1" applyBorder="1" applyAlignment="1">
      <alignment horizontal="center" vertical="center" wrapText="1"/>
    </xf>
    <xf numFmtId="164" fontId="46" fillId="5" borderId="0" xfId="0" applyNumberFormat="1" applyFont="1" applyFill="1" applyAlignment="1">
      <alignment horizontal="center"/>
    </xf>
    <xf numFmtId="0" fontId="46" fillId="5" borderId="0" xfId="0" applyFont="1" applyFill="1" applyAlignment="1">
      <alignment horizontal="center"/>
    </xf>
    <xf numFmtId="164" fontId="52" fillId="5" borderId="0" xfId="0" applyNumberFormat="1" applyFont="1" applyFill="1"/>
    <xf numFmtId="164" fontId="46" fillId="5" borderId="0" xfId="0" applyNumberFormat="1" applyFont="1" applyFill="1"/>
    <xf numFmtId="0" fontId="46" fillId="5" borderId="0" xfId="0" applyFont="1" applyFill="1"/>
    <xf numFmtId="164" fontId="39" fillId="6" borderId="4" xfId="1" applyNumberFormat="1" applyFont="1" applyFill="1" applyBorder="1" applyAlignment="1">
      <alignment horizontal="center" vertical="center"/>
    </xf>
    <xf numFmtId="3" fontId="39" fillId="6" borderId="4" xfId="0" applyNumberFormat="1" applyFont="1" applyFill="1" applyBorder="1" applyAlignment="1">
      <alignment horizontal="center" vertical="center" wrapText="1"/>
    </xf>
    <xf numFmtId="0" fontId="48" fillId="6" borderId="0" xfId="0" applyFont="1" applyFill="1" applyAlignment="1">
      <alignment horizontal="center"/>
    </xf>
    <xf numFmtId="164" fontId="51" fillId="6" borderId="0" xfId="0" applyNumberFormat="1" applyFont="1" applyFill="1"/>
    <xf numFmtId="164" fontId="48" fillId="6" borderId="0" xfId="0" applyNumberFormat="1" applyFont="1" applyFill="1"/>
    <xf numFmtId="0" fontId="48" fillId="6" borderId="0" xfId="0" applyFont="1" applyFill="1"/>
    <xf numFmtId="164" fontId="29" fillId="6" borderId="4" xfId="1" applyNumberFormat="1" applyFont="1" applyFill="1" applyBorder="1" applyAlignment="1">
      <alignment horizontal="center" vertical="center"/>
    </xf>
    <xf numFmtId="3" fontId="29" fillId="6" borderId="4" xfId="0" applyNumberFormat="1" applyFont="1" applyFill="1" applyBorder="1" applyAlignment="1">
      <alignment horizontal="center" vertical="center" wrapText="1"/>
    </xf>
    <xf numFmtId="0" fontId="47" fillId="6" borderId="0" xfId="0" applyFont="1" applyFill="1" applyAlignment="1">
      <alignment horizontal="center"/>
    </xf>
    <xf numFmtId="164" fontId="50" fillId="6" borderId="0" xfId="0" applyNumberFormat="1" applyFont="1" applyFill="1"/>
    <xf numFmtId="164" fontId="47" fillId="6" borderId="0" xfId="0" applyNumberFormat="1" applyFont="1" applyFill="1"/>
    <xf numFmtId="0" fontId="47" fillId="6" borderId="0" xfId="0" applyFont="1" applyFill="1"/>
    <xf numFmtId="164" fontId="53" fillId="5" borderId="4" xfId="1" applyNumberFormat="1" applyFont="1" applyFill="1" applyBorder="1" applyAlignment="1">
      <alignment horizontal="center" vertical="center"/>
    </xf>
    <xf numFmtId="0" fontId="54" fillId="5" borderId="0" xfId="0" applyFont="1" applyFill="1" applyAlignment="1">
      <alignment horizontal="center"/>
    </xf>
    <xf numFmtId="0" fontId="54" fillId="5" borderId="0" xfId="0" applyFont="1" applyFill="1"/>
    <xf numFmtId="164" fontId="54" fillId="5" borderId="0" xfId="0" applyNumberFormat="1" applyFont="1" applyFill="1" applyAlignment="1">
      <alignment horizontal="center"/>
    </xf>
    <xf numFmtId="164" fontId="29" fillId="5" borderId="4" xfId="2" applyNumberFormat="1" applyFont="1" applyFill="1" applyBorder="1" applyAlignment="1">
      <alignment horizontal="center" vertical="center" wrapText="1" readingOrder="1"/>
    </xf>
    <xf numFmtId="0" fontId="39" fillId="5" borderId="6" xfId="0" applyFont="1" applyFill="1" applyBorder="1"/>
    <xf numFmtId="49" fontId="48" fillId="5" borderId="0" xfId="0" applyNumberFormat="1" applyFont="1" applyFill="1"/>
    <xf numFmtId="0" fontId="39" fillId="5" borderId="0" xfId="0" applyFont="1" applyFill="1" applyAlignment="1">
      <alignment horizontal="left"/>
    </xf>
    <xf numFmtId="0" fontId="43" fillId="5" borderId="0" xfId="0" applyFont="1" applyFill="1" applyAlignment="1">
      <alignment horizontal="center"/>
    </xf>
    <xf numFmtId="164" fontId="55" fillId="5" borderId="0" xfId="0" applyNumberFormat="1" applyFont="1" applyFill="1"/>
    <xf numFmtId="0" fontId="43" fillId="5" borderId="0" xfId="0" applyFont="1" applyFill="1"/>
    <xf numFmtId="0" fontId="33" fillId="5" borderId="4" xfId="0" applyFont="1" applyFill="1" applyBorder="1" applyAlignment="1">
      <alignment horizontal="center" vertical="center" wrapText="1"/>
    </xf>
    <xf numFmtId="164" fontId="36" fillId="5" borderId="0" xfId="0" applyNumberFormat="1" applyFont="1" applyFill="1" applyAlignment="1">
      <alignment horizontal="center"/>
    </xf>
    <xf numFmtId="164" fontId="39" fillId="5" borderId="4" xfId="7" applyNumberFormat="1" applyFont="1" applyFill="1" applyBorder="1" applyAlignment="1">
      <alignment vertical="center" wrapText="1"/>
    </xf>
    <xf numFmtId="164" fontId="47" fillId="6" borderId="0" xfId="0" applyNumberFormat="1" applyFont="1" applyFill="1" applyAlignment="1">
      <alignment horizontal="center"/>
    </xf>
    <xf numFmtId="172" fontId="49" fillId="5" borderId="3" xfId="1" applyNumberFormat="1" applyFont="1" applyFill="1" applyBorder="1" applyAlignment="1">
      <alignment horizontal="center" vertical="center"/>
    </xf>
    <xf numFmtId="172" fontId="56" fillId="5" borderId="3" xfId="1" applyNumberFormat="1" applyFont="1" applyFill="1" applyBorder="1" applyAlignment="1">
      <alignment horizontal="center" vertical="center"/>
    </xf>
    <xf numFmtId="172" fontId="29" fillId="5" borderId="4" xfId="1" applyNumberFormat="1" applyFont="1" applyFill="1" applyBorder="1" applyAlignment="1">
      <alignment horizontal="center" vertical="center"/>
    </xf>
    <xf numFmtId="172" fontId="32" fillId="5" borderId="4" xfId="1" applyNumberFormat="1" applyFont="1" applyFill="1" applyBorder="1" applyAlignment="1">
      <alignment horizontal="center" vertical="center"/>
    </xf>
    <xf numFmtId="172" fontId="39" fillId="5" borderId="4" xfId="1" applyNumberFormat="1" applyFont="1" applyFill="1" applyBorder="1" applyAlignment="1">
      <alignment horizontal="center" vertical="center"/>
    </xf>
    <xf numFmtId="172" fontId="33" fillId="5" borderId="4" xfId="1" applyNumberFormat="1" applyFont="1" applyFill="1" applyBorder="1" applyAlignment="1">
      <alignment horizontal="center" vertical="center"/>
    </xf>
    <xf numFmtId="172" fontId="29" fillId="6" borderId="4" xfId="1" applyNumberFormat="1" applyFont="1" applyFill="1" applyBorder="1" applyAlignment="1">
      <alignment horizontal="center" vertical="center"/>
    </xf>
    <xf numFmtId="172" fontId="39" fillId="6" borderId="4" xfId="1" applyNumberFormat="1" applyFont="1" applyFill="1" applyBorder="1" applyAlignment="1">
      <alignment horizontal="center" vertical="center"/>
    </xf>
    <xf numFmtId="0" fontId="49" fillId="5" borderId="3" xfId="0" applyNumberFormat="1" applyFont="1" applyFill="1" applyBorder="1" applyAlignment="1">
      <alignment horizontal="center" vertical="center" wrapText="1"/>
    </xf>
    <xf numFmtId="168" fontId="39" fillId="5" borderId="0" xfId="1" applyNumberFormat="1" applyFont="1" applyFill="1" applyAlignment="1">
      <alignment horizontal="center"/>
    </xf>
    <xf numFmtId="168" fontId="47" fillId="5" borderId="0" xfId="1" applyNumberFormat="1" applyFont="1" applyFill="1" applyAlignment="1">
      <alignment horizontal="center"/>
    </xf>
    <xf numFmtId="164" fontId="38" fillId="6" borderId="4" xfId="1" applyNumberFormat="1" applyFont="1" applyFill="1" applyBorder="1" applyAlignment="1">
      <alignment horizontal="center" vertical="center"/>
    </xf>
    <xf numFmtId="3" fontId="38" fillId="6" borderId="4" xfId="0" applyNumberFormat="1" applyFont="1" applyFill="1" applyBorder="1" applyAlignment="1">
      <alignment horizontal="center" vertical="center" wrapText="1"/>
    </xf>
    <xf numFmtId="164" fontId="52" fillId="6" borderId="0" xfId="0" applyNumberFormat="1" applyFont="1" applyFill="1"/>
    <xf numFmtId="164" fontId="46" fillId="6" borderId="0" xfId="0" applyNumberFormat="1" applyFont="1" applyFill="1"/>
    <xf numFmtId="0" fontId="46" fillId="6" borderId="0" xfId="0" applyFont="1" applyFill="1"/>
    <xf numFmtId="164" fontId="14" fillId="0" borderId="0" xfId="0" applyNumberFormat="1" applyFont="1"/>
    <xf numFmtId="49" fontId="16" fillId="0" borderId="2" xfId="0" applyNumberFormat="1" applyFont="1" applyBorder="1" applyAlignment="1">
      <alignment horizontal="center" vertical="center" wrapText="1"/>
    </xf>
    <xf numFmtId="172" fontId="38" fillId="5" borderId="4" xfId="1" applyNumberFormat="1" applyFont="1" applyFill="1" applyBorder="1" applyAlignment="1">
      <alignment horizontal="center" vertical="center"/>
    </xf>
    <xf numFmtId="172" fontId="53" fillId="5" borderId="4" xfId="1" applyNumberFormat="1" applyFont="1" applyFill="1" applyBorder="1" applyAlignment="1">
      <alignment horizontal="center" vertical="center"/>
    </xf>
    <xf numFmtId="43" fontId="22" fillId="0" borderId="4" xfId="1" applyFont="1" applyBorder="1" applyAlignment="1">
      <alignment horizontal="center" vertical="center" wrapText="1"/>
    </xf>
    <xf numFmtId="168" fontId="22" fillId="0" borderId="4" xfId="1" applyNumberFormat="1" applyFont="1" applyBorder="1" applyAlignment="1">
      <alignment horizontal="center" vertical="center" wrapText="1"/>
    </xf>
    <xf numFmtId="43" fontId="15" fillId="0" borderId="4" xfId="1" applyFont="1" applyBorder="1" applyAlignment="1">
      <alignment horizontal="center" vertical="center" wrapText="1"/>
    </xf>
    <xf numFmtId="43" fontId="19" fillId="0" borderId="4" xfId="1" applyFont="1" applyBorder="1" applyAlignment="1">
      <alignment horizontal="center" vertical="center" wrapText="1"/>
    </xf>
    <xf numFmtId="43" fontId="23" fillId="0" borderId="4" xfId="1" applyFont="1" applyBorder="1" applyAlignment="1">
      <alignment horizontal="center" vertical="center" wrapText="1"/>
    </xf>
    <xf numFmtId="43" fontId="22" fillId="4" borderId="4" xfId="1" applyFont="1" applyFill="1" applyBorder="1" applyAlignment="1">
      <alignment horizontal="center" vertical="center" wrapText="1"/>
    </xf>
    <xf numFmtId="43" fontId="22" fillId="0" borderId="6" xfId="1" applyFont="1" applyBorder="1" applyAlignment="1">
      <alignment horizontal="center" vertical="center" wrapText="1"/>
    </xf>
    <xf numFmtId="168" fontId="19" fillId="0" borderId="4" xfId="1" applyNumberFormat="1" applyFont="1" applyBorder="1" applyAlignment="1">
      <alignment horizontal="center" vertical="center" wrapText="1"/>
    </xf>
    <xf numFmtId="0" fontId="2" fillId="6" borderId="0" xfId="0" applyFont="1" applyFill="1"/>
    <xf numFmtId="168" fontId="46" fillId="5" borderId="0" xfId="1" applyNumberFormat="1" applyFont="1" applyFill="1" applyAlignment="1">
      <alignment horizontal="center"/>
    </xf>
    <xf numFmtId="164" fontId="49" fillId="5" borderId="3" xfId="0" applyNumberFormat="1" applyFont="1" applyFill="1" applyBorder="1" applyAlignment="1">
      <alignment horizontal="center" vertical="center"/>
    </xf>
    <xf numFmtId="3" fontId="29" fillId="5" borderId="0" xfId="0" applyNumberFormat="1" applyFont="1" applyFill="1" applyAlignment="1">
      <alignment horizontal="center"/>
    </xf>
    <xf numFmtId="0" fontId="58" fillId="0" borderId="0" xfId="0" applyFont="1"/>
    <xf numFmtId="0" fontId="61" fillId="0" borderId="2" xfId="0" applyFont="1" applyBorder="1" applyAlignment="1">
      <alignment horizontal="center" vertical="center" wrapText="1"/>
    </xf>
    <xf numFmtId="49" fontId="63" fillId="0" borderId="2" xfId="0" applyNumberFormat="1" applyFont="1" applyBorder="1" applyAlignment="1">
      <alignment horizontal="center" vertical="center" wrapText="1"/>
    </xf>
    <xf numFmtId="164" fontId="64" fillId="0" borderId="3" xfId="2" applyNumberFormat="1" applyFont="1" applyBorder="1" applyAlignment="1">
      <alignment horizontal="center" vertical="center" wrapText="1"/>
    </xf>
    <xf numFmtId="164" fontId="61" fillId="0" borderId="4" xfId="2" applyNumberFormat="1" applyFont="1" applyBorder="1" applyAlignment="1">
      <alignment horizontal="center" vertical="center" wrapText="1"/>
    </xf>
    <xf numFmtId="164" fontId="65" fillId="0" borderId="4" xfId="2" applyNumberFormat="1" applyFont="1" applyBorder="1" applyAlignment="1">
      <alignment horizontal="center" vertical="center" wrapText="1"/>
    </xf>
    <xf numFmtId="164" fontId="65" fillId="4" borderId="4" xfId="2" applyNumberFormat="1" applyFont="1" applyFill="1" applyBorder="1" applyAlignment="1">
      <alignment horizontal="center" vertical="center" wrapText="1"/>
    </xf>
    <xf numFmtId="164" fontId="66" fillId="0" borderId="4" xfId="2" applyNumberFormat="1" applyFont="1" applyBorder="1" applyAlignment="1">
      <alignment horizontal="center" vertical="center" wrapText="1"/>
    </xf>
    <xf numFmtId="164" fontId="66" fillId="3" borderId="4" xfId="2" applyNumberFormat="1" applyFont="1" applyFill="1" applyBorder="1" applyAlignment="1">
      <alignment horizontal="center" vertical="center" wrapText="1"/>
    </xf>
    <xf numFmtId="164" fontId="66" fillId="4" borderId="4" xfId="2" applyNumberFormat="1" applyFont="1" applyFill="1" applyBorder="1" applyAlignment="1">
      <alignment horizontal="center" vertical="center" wrapText="1"/>
    </xf>
    <xf numFmtId="164" fontId="66" fillId="0" borderId="6" xfId="2" applyNumberFormat="1" applyFont="1" applyBorder="1" applyAlignment="1">
      <alignment horizontal="center" vertical="center" wrapText="1"/>
    </xf>
    <xf numFmtId="49" fontId="22" fillId="6" borderId="4" xfId="0" applyNumberFormat="1" applyFont="1" applyFill="1" applyBorder="1" applyAlignment="1">
      <alignment horizontal="center" vertical="center" wrapText="1"/>
    </xf>
    <xf numFmtId="3" fontId="22" fillId="6" borderId="4" xfId="0" applyNumberFormat="1" applyFont="1" applyFill="1" applyBorder="1" applyAlignment="1">
      <alignment horizontal="left" vertical="center" wrapText="1"/>
    </xf>
    <xf numFmtId="164" fontId="66" fillId="6" borderId="4" xfId="2" applyNumberFormat="1" applyFont="1" applyFill="1" applyBorder="1" applyAlignment="1">
      <alignment horizontal="center" vertical="center" wrapText="1"/>
    </xf>
    <xf numFmtId="164" fontId="22" fillId="6" borderId="4" xfId="2" applyNumberFormat="1" applyFont="1" applyFill="1" applyBorder="1" applyAlignment="1">
      <alignment horizontal="center" vertical="center" wrapText="1"/>
    </xf>
    <xf numFmtId="43" fontId="22" fillId="6" borderId="4" xfId="1" applyFont="1" applyFill="1" applyBorder="1" applyAlignment="1">
      <alignment horizontal="center" vertical="center" wrapText="1"/>
    </xf>
    <xf numFmtId="164" fontId="2" fillId="6" borderId="0" xfId="1" applyNumberFormat="1" applyFont="1" applyFill="1" applyAlignment="1">
      <alignment horizontal="center" vertical="center"/>
    </xf>
    <xf numFmtId="164" fontId="2" fillId="6" borderId="0" xfId="1" applyNumberFormat="1" applyFont="1" applyFill="1" applyAlignment="1">
      <alignment horizontal="center"/>
    </xf>
    <xf numFmtId="164" fontId="2" fillId="6" borderId="0" xfId="0" applyNumberFormat="1" applyFont="1" applyFill="1"/>
    <xf numFmtId="49" fontId="19" fillId="6" borderId="4" xfId="0" applyNumberFormat="1" applyFont="1" applyFill="1" applyBorder="1" applyAlignment="1">
      <alignment horizontal="center" vertical="center" wrapText="1"/>
    </xf>
    <xf numFmtId="3" fontId="19" fillId="6" borderId="4" xfId="0" applyNumberFormat="1" applyFont="1" applyFill="1" applyBorder="1" applyAlignment="1">
      <alignment horizontal="left" vertical="center" wrapText="1"/>
    </xf>
    <xf numFmtId="164" fontId="65" fillId="6" borderId="4" xfId="2" applyNumberFormat="1" applyFont="1" applyFill="1" applyBorder="1" applyAlignment="1">
      <alignment horizontal="center" vertical="center" wrapText="1"/>
    </xf>
    <xf numFmtId="164" fontId="19" fillId="6" borderId="4" xfId="2" applyNumberFormat="1" applyFont="1" applyFill="1" applyBorder="1" applyAlignment="1">
      <alignment horizontal="center" vertical="center" wrapText="1"/>
    </xf>
    <xf numFmtId="43" fontId="19" fillId="6" borderId="4" xfId="1" applyFont="1" applyFill="1" applyBorder="1" applyAlignment="1">
      <alignment horizontal="center" vertical="center" wrapText="1"/>
    </xf>
    <xf numFmtId="0" fontId="20" fillId="6" borderId="0" xfId="0" applyFont="1" applyFill="1"/>
    <xf numFmtId="164" fontId="20" fillId="6" borderId="0" xfId="1" applyNumberFormat="1" applyFont="1" applyFill="1" applyAlignment="1">
      <alignment horizontal="center"/>
    </xf>
    <xf numFmtId="164" fontId="20" fillId="6" borderId="0" xfId="0" applyNumberFormat="1" applyFont="1" applyFill="1"/>
    <xf numFmtId="0" fontId="20" fillId="6" borderId="0" xfId="0" applyFont="1" applyFill="1" applyAlignment="1">
      <alignment horizontal="center"/>
    </xf>
    <xf numFmtId="3" fontId="29" fillId="5" borderId="4" xfId="0" applyNumberFormat="1" applyFont="1" applyFill="1" applyBorder="1" applyAlignment="1">
      <alignment horizontal="left" wrapText="1"/>
    </xf>
    <xf numFmtId="164" fontId="263" fillId="5" borderId="0" xfId="0" applyNumberFormat="1" applyFont="1" applyFill="1"/>
    <xf numFmtId="0" fontId="29" fillId="5" borderId="0" xfId="0" applyFont="1" applyFill="1" applyAlignment="1">
      <alignment horizontal="center"/>
    </xf>
    <xf numFmtId="164" fontId="29" fillId="5" borderId="0" xfId="0" applyNumberFormat="1" applyFont="1" applyFill="1"/>
    <xf numFmtId="0" fontId="29" fillId="5" borderId="0" xfId="0" applyFont="1" applyFill="1"/>
    <xf numFmtId="164" fontId="39" fillId="5" borderId="0" xfId="0" applyNumberFormat="1" applyFont="1" applyFill="1" applyAlignment="1">
      <alignment horizontal="center"/>
    </xf>
    <xf numFmtId="164" fontId="49" fillId="5" borderId="0" xfId="0" applyNumberFormat="1" applyFont="1" applyFill="1" applyAlignment="1">
      <alignment horizontal="center"/>
    </xf>
    <xf numFmtId="0" fontId="49" fillId="5" borderId="0" xfId="0" applyFont="1" applyFill="1"/>
    <xf numFmtId="164" fontId="29" fillId="5" borderId="0" xfId="0" applyNumberFormat="1" applyFont="1" applyFill="1" applyAlignment="1">
      <alignment horizontal="center"/>
    </xf>
    <xf numFmtId="0" fontId="29" fillId="5" borderId="0" xfId="0" applyFont="1" applyFill="1" applyAlignment="1">
      <alignment horizontal="left"/>
    </xf>
    <xf numFmtId="164" fontId="29" fillId="5" borderId="0" xfId="1" applyNumberFormat="1" applyFont="1" applyFill="1" applyAlignment="1">
      <alignment horizontal="left"/>
    </xf>
    <xf numFmtId="164" fontId="42" fillId="5" borderId="4" xfId="1" applyNumberFormat="1" applyFont="1" applyFill="1" applyBorder="1" applyAlignment="1">
      <alignment horizontal="center" vertical="center" wrapText="1" readingOrder="1"/>
    </xf>
    <xf numFmtId="164" fontId="42" fillId="5" borderId="4" xfId="3" applyNumberFormat="1" applyFont="1" applyFill="1" applyBorder="1" applyAlignment="1">
      <alignment horizontal="left" vertical="center" wrapText="1" readingOrder="1"/>
    </xf>
    <xf numFmtId="164" fontId="42" fillId="0" borderId="4" xfId="3" applyNumberFormat="1" applyFont="1" applyFill="1" applyBorder="1" applyAlignment="1">
      <alignment vertical="center" wrapText="1" readingOrder="1"/>
    </xf>
    <xf numFmtId="164" fontId="42" fillId="0" borderId="4" xfId="2" applyNumberFormat="1" applyFont="1" applyBorder="1" applyAlignment="1">
      <alignment horizontal="center" vertical="center" wrapText="1"/>
    </xf>
    <xf numFmtId="49" fontId="38" fillId="5" borderId="4" xfId="0" applyNumberFormat="1" applyFont="1" applyFill="1" applyBorder="1" applyAlignment="1">
      <alignment horizontal="center" vertical="center" wrapText="1"/>
    </xf>
    <xf numFmtId="49" fontId="48" fillId="5" borderId="4" xfId="0" applyNumberFormat="1" applyFont="1" applyFill="1" applyBorder="1" applyAlignment="1">
      <alignment horizontal="center" vertical="center" wrapText="1"/>
    </xf>
    <xf numFmtId="172" fontId="47" fillId="5" borderId="4" xfId="1" applyNumberFormat="1" applyFont="1" applyFill="1" applyBorder="1" applyAlignment="1">
      <alignment horizontal="center" vertical="center"/>
    </xf>
    <xf numFmtId="164" fontId="48" fillId="5" borderId="4" xfId="1" applyNumberFormat="1" applyFont="1" applyFill="1" applyBorder="1" applyAlignment="1">
      <alignment horizontal="center" vertical="center"/>
    </xf>
    <xf numFmtId="3" fontId="42" fillId="5" borderId="4" xfId="1" applyNumberFormat="1" applyFont="1" applyFill="1" applyBorder="1" applyAlignment="1">
      <alignment horizontal="right" vertical="center" wrapText="1"/>
    </xf>
    <xf numFmtId="0" fontId="29" fillId="5" borderId="0" xfId="0" applyFont="1" applyFill="1" applyBorder="1" applyAlignment="1">
      <alignment horizontal="center" wrapText="1"/>
    </xf>
    <xf numFmtId="0" fontId="39" fillId="5" borderId="2" xfId="0" applyFont="1" applyFill="1" applyBorder="1" applyAlignment="1">
      <alignment horizontal="center" vertical="center"/>
    </xf>
    <xf numFmtId="164" fontId="39" fillId="5" borderId="2" xfId="0" applyNumberFormat="1" applyFont="1" applyFill="1" applyBorder="1" applyAlignment="1">
      <alignment horizontal="center" vertical="center"/>
    </xf>
    <xf numFmtId="49" fontId="53" fillId="5" borderId="4" xfId="0" applyNumberFormat="1" applyFont="1" applyFill="1" applyBorder="1" applyAlignment="1">
      <alignment horizontal="center" vertical="center" wrapText="1"/>
    </xf>
    <xf numFmtId="164" fontId="264" fillId="5" borderId="0" xfId="0" applyNumberFormat="1" applyFont="1" applyFill="1"/>
    <xf numFmtId="164" fontId="54" fillId="5" borderId="0" xfId="0" applyNumberFormat="1" applyFont="1" applyFill="1"/>
    <xf numFmtId="0" fontId="42" fillId="0" borderId="4" xfId="0" applyFont="1" applyBorder="1" applyAlignment="1">
      <alignment horizontal="left" vertical="center" wrapText="1"/>
    </xf>
    <xf numFmtId="3" fontId="53" fillId="5" borderId="4" xfId="0" applyNumberFormat="1" applyFont="1" applyFill="1" applyBorder="1" applyAlignment="1">
      <alignment horizontal="center" vertical="center" wrapText="1"/>
    </xf>
    <xf numFmtId="49" fontId="267" fillId="5" borderId="4" xfId="0" applyNumberFormat="1" applyFont="1" applyFill="1" applyBorder="1" applyAlignment="1">
      <alignment horizontal="center" vertical="center" wrapText="1"/>
    </xf>
    <xf numFmtId="164" fontId="267" fillId="5" borderId="4" xfId="1" applyNumberFormat="1" applyFont="1" applyFill="1" applyBorder="1" applyAlignment="1">
      <alignment horizontal="center" vertical="center"/>
    </xf>
    <xf numFmtId="172" fontId="267" fillId="5" borderId="4" xfId="1" applyNumberFormat="1" applyFont="1" applyFill="1" applyBorder="1" applyAlignment="1">
      <alignment horizontal="center" vertical="center"/>
    </xf>
    <xf numFmtId="0" fontId="42" fillId="0" borderId="4" xfId="0" quotePrefix="1" applyFont="1" applyFill="1" applyBorder="1" applyAlignment="1">
      <alignment horizontal="center" vertical="center"/>
    </xf>
    <xf numFmtId="0" fontId="42" fillId="0" borderId="4" xfId="0" applyFont="1" applyFill="1" applyBorder="1" applyAlignment="1">
      <alignment horizontal="left" vertical="center" wrapText="1"/>
    </xf>
    <xf numFmtId="0" fontId="269" fillId="0" borderId="4" xfId="0" applyFont="1" applyBorder="1" applyAlignment="1">
      <alignment horizontal="left" vertical="center" wrapText="1"/>
    </xf>
    <xf numFmtId="164" fontId="42" fillId="4" borderId="4" xfId="1" applyNumberFormat="1" applyFont="1" applyFill="1" applyBorder="1" applyAlignment="1">
      <alignment horizontal="left" vertical="center" wrapText="1"/>
    </xf>
    <xf numFmtId="2" fontId="45" fillId="4" borderId="4" xfId="0" applyNumberFormat="1" applyFont="1" applyFill="1" applyBorder="1" applyAlignment="1">
      <alignment vertical="center" wrapText="1"/>
    </xf>
    <xf numFmtId="0" fontId="42" fillId="0" borderId="4" xfId="0" applyFont="1" applyFill="1" applyBorder="1" applyAlignment="1">
      <alignment vertical="center" wrapText="1"/>
    </xf>
    <xf numFmtId="164" fontId="42" fillId="0" borderId="4" xfId="1" applyNumberFormat="1" applyFont="1" applyFill="1" applyBorder="1" applyAlignment="1">
      <alignment horizontal="center" vertical="center" wrapText="1" readingOrder="1"/>
    </xf>
    <xf numFmtId="4" fontId="45" fillId="5" borderId="4" xfId="0" applyNumberFormat="1" applyFont="1" applyFill="1" applyBorder="1" applyAlignment="1">
      <alignment vertical="center" wrapText="1"/>
    </xf>
    <xf numFmtId="172" fontId="268" fillId="5" borderId="4" xfId="1" applyNumberFormat="1" applyFont="1" applyFill="1" applyBorder="1" applyAlignment="1">
      <alignment horizontal="center" vertical="center"/>
    </xf>
    <xf numFmtId="164" fontId="270" fillId="5" borderId="0" xfId="0" applyNumberFormat="1" applyFont="1" applyFill="1"/>
    <xf numFmtId="164" fontId="36" fillId="5" borderId="0" xfId="0" applyNumberFormat="1" applyFont="1" applyFill="1"/>
    <xf numFmtId="3" fontId="60" fillId="5" borderId="4" xfId="1" applyNumberFormat="1" applyFont="1" applyFill="1" applyBorder="1" applyAlignment="1">
      <alignment horizontal="right" vertical="center" wrapText="1"/>
    </xf>
    <xf numFmtId="164" fontId="46" fillId="6" borderId="0" xfId="1" applyNumberFormat="1" applyFont="1" applyFill="1" applyAlignment="1">
      <alignment horizontal="center"/>
    </xf>
    <xf numFmtId="3" fontId="267" fillId="5" borderId="4" xfId="0" applyNumberFormat="1" applyFont="1" applyFill="1" applyBorder="1" applyAlignment="1">
      <alignment horizontal="center" vertical="center" wrapText="1"/>
    </xf>
    <xf numFmtId="0" fontId="22" fillId="4" borderId="4" xfId="0" applyFont="1" applyFill="1" applyBorder="1" applyAlignment="1">
      <alignment wrapText="1"/>
    </xf>
    <xf numFmtId="0" fontId="15" fillId="4" borderId="4" xfId="0" applyFont="1" applyFill="1" applyBorder="1" applyAlignment="1">
      <alignment wrapText="1"/>
    </xf>
    <xf numFmtId="0" fontId="22" fillId="4" borderId="4" xfId="0" applyNumberFormat="1" applyFont="1" applyFill="1" applyBorder="1" applyAlignment="1">
      <alignment wrapText="1"/>
    </xf>
    <xf numFmtId="0" fontId="22" fillId="4" borderId="4" xfId="0" applyFont="1" applyFill="1" applyBorder="1" applyAlignment="1">
      <alignment horizontal="left" vertical="center" wrapText="1"/>
    </xf>
    <xf numFmtId="2" fontId="22" fillId="4" borderId="4" xfId="0" applyNumberFormat="1" applyFont="1" applyFill="1" applyBorder="1" applyAlignment="1">
      <alignment vertical="center" wrapText="1"/>
    </xf>
    <xf numFmtId="0" fontId="22" fillId="4" borderId="4" xfId="0" applyFont="1" applyFill="1" applyBorder="1" applyAlignment="1">
      <alignment horizontal="left" wrapText="1"/>
    </xf>
    <xf numFmtId="164" fontId="22" fillId="4" borderId="4" xfId="1" applyNumberFormat="1" applyFont="1" applyFill="1" applyBorder="1"/>
    <xf numFmtId="0" fontId="11" fillId="0" borderId="4" xfId="0" applyFont="1" applyBorder="1" applyAlignment="1">
      <alignment horizontal="left" vertical="center" wrapText="1"/>
    </xf>
    <xf numFmtId="0" fontId="29" fillId="5" borderId="0" xfId="0" applyFont="1" applyFill="1" applyBorder="1" applyAlignment="1">
      <alignment horizontal="center" wrapText="1"/>
    </xf>
    <xf numFmtId="4" fontId="42" fillId="5" borderId="4" xfId="0" applyNumberFormat="1" applyFont="1" applyFill="1" applyBorder="1" applyAlignment="1">
      <alignment vertical="center" wrapText="1"/>
    </xf>
    <xf numFmtId="4" fontId="15" fillId="4" borderId="4" xfId="0" applyNumberFormat="1" applyFont="1" applyFill="1" applyBorder="1" applyAlignment="1">
      <alignment vertical="center" wrapText="1"/>
    </xf>
    <xf numFmtId="0" fontId="15" fillId="4" borderId="4" xfId="0" applyFont="1" applyFill="1" applyBorder="1" applyAlignment="1">
      <alignment horizontal="left" vertical="center" wrapText="1"/>
    </xf>
    <xf numFmtId="3" fontId="271" fillId="0" borderId="4" xfId="0" applyNumberFormat="1" applyFont="1" applyFill="1" applyBorder="1" applyAlignment="1">
      <alignment horizontal="left" vertical="center" wrapText="1"/>
    </xf>
    <xf numFmtId="0" fontId="60" fillId="0" borderId="4" xfId="0" applyFont="1" applyBorder="1" applyAlignment="1">
      <alignment horizontal="left" vertical="center" wrapText="1"/>
    </xf>
    <xf numFmtId="0" fontId="60" fillId="5" borderId="4" xfId="0" applyFont="1" applyFill="1" applyBorder="1" applyAlignment="1">
      <alignment vertical="center" wrapText="1"/>
    </xf>
    <xf numFmtId="49" fontId="45" fillId="5" borderId="4" xfId="0" applyNumberFormat="1" applyFont="1" applyFill="1" applyBorder="1" applyAlignment="1">
      <alignment horizontal="center"/>
    </xf>
    <xf numFmtId="0" fontId="45" fillId="5" borderId="4" xfId="0" applyNumberFormat="1" applyFont="1" applyFill="1" applyBorder="1" applyAlignment="1">
      <alignment horizontal="center" wrapText="1"/>
    </xf>
    <xf numFmtId="164" fontId="45" fillId="5" borderId="4" xfId="1" applyNumberFormat="1" applyFont="1" applyFill="1" applyBorder="1" applyAlignment="1">
      <alignment horizontal="left"/>
    </xf>
    <xf numFmtId="49" fontId="45" fillId="5" borderId="4" xfId="0" applyNumberFormat="1" applyFont="1" applyFill="1" applyBorder="1" applyAlignment="1">
      <alignment horizontal="center" vertical="center"/>
    </xf>
    <xf numFmtId="0" fontId="45" fillId="5" borderId="4" xfId="0" applyNumberFormat="1" applyFont="1" applyFill="1" applyBorder="1" applyAlignment="1">
      <alignment horizontal="center" vertical="center" wrapText="1"/>
    </xf>
    <xf numFmtId="0" fontId="45" fillId="5" borderId="4" xfId="0" applyNumberFormat="1" applyFont="1" applyFill="1" applyBorder="1" applyAlignment="1">
      <alignment horizontal="center" vertical="center"/>
    </xf>
    <xf numFmtId="164" fontId="45" fillId="5" borderId="4" xfId="1" applyNumberFormat="1" applyFont="1" applyFill="1" applyBorder="1" applyAlignment="1">
      <alignment horizontal="center" vertical="center"/>
    </xf>
    <xf numFmtId="0" fontId="45" fillId="5" borderId="4" xfId="0" applyNumberFormat="1" applyFont="1" applyFill="1" applyBorder="1" applyAlignment="1">
      <alignment horizontal="left" vertical="center" wrapText="1"/>
    </xf>
    <xf numFmtId="164" fontId="45" fillId="5" borderId="4" xfId="0" applyNumberFormat="1" applyFont="1" applyFill="1" applyBorder="1" applyAlignment="1">
      <alignment horizontal="center" vertical="center"/>
    </xf>
    <xf numFmtId="49" fontId="42" fillId="5" borderId="4" xfId="4" applyNumberFormat="1" applyFont="1" applyFill="1" applyBorder="1" applyAlignment="1">
      <alignment horizontal="center" vertical="center" wrapText="1" readingOrder="1"/>
    </xf>
    <xf numFmtId="164" fontId="42" fillId="5" borderId="4" xfId="3" applyNumberFormat="1" applyFont="1" applyFill="1" applyBorder="1" applyAlignment="1">
      <alignment horizontal="center" vertical="center" wrapText="1" readingOrder="1"/>
    </xf>
    <xf numFmtId="164" fontId="42" fillId="5" borderId="4" xfId="1" applyNumberFormat="1" applyFont="1" applyFill="1" applyBorder="1" applyAlignment="1">
      <alignment horizontal="center" vertical="center"/>
    </xf>
    <xf numFmtId="164" fontId="42" fillId="5" borderId="4" xfId="492" applyNumberFormat="1" applyFont="1" applyFill="1" applyBorder="1" applyAlignment="1">
      <alignment horizontal="center" vertical="center" wrapText="1" readingOrder="1"/>
    </xf>
    <xf numFmtId="0" fontId="42" fillId="4" borderId="4" xfId="0" applyFont="1" applyFill="1" applyBorder="1" applyAlignment="1">
      <alignment vertical="center" wrapText="1"/>
    </xf>
    <xf numFmtId="0" fontId="42" fillId="5" borderId="4" xfId="0" applyFont="1" applyFill="1" applyBorder="1" applyAlignment="1">
      <alignment vertical="center" wrapText="1"/>
    </xf>
    <xf numFmtId="164" fontId="42" fillId="5" borderId="4" xfId="0" applyNumberFormat="1" applyFont="1" applyFill="1" applyBorder="1" applyAlignment="1">
      <alignment vertical="center" wrapText="1"/>
    </xf>
    <xf numFmtId="164" fontId="42" fillId="5" borderId="4" xfId="10" applyNumberFormat="1" applyFont="1" applyFill="1" applyBorder="1" applyAlignment="1">
      <alignment horizontal="center" vertical="center"/>
    </xf>
    <xf numFmtId="0" fontId="42" fillId="5" borderId="4" xfId="0" applyNumberFormat="1" applyFont="1" applyFill="1" applyBorder="1" applyAlignment="1">
      <alignment vertical="center" wrapText="1"/>
    </xf>
    <xf numFmtId="168" fontId="42" fillId="5" borderId="4" xfId="1" applyNumberFormat="1" applyFont="1" applyFill="1" applyBorder="1" applyAlignment="1">
      <alignment vertical="center" wrapText="1"/>
    </xf>
    <xf numFmtId="164" fontId="42" fillId="5" borderId="4" xfId="10" applyNumberFormat="1" applyFont="1" applyFill="1" applyBorder="1"/>
    <xf numFmtId="0" fontId="45" fillId="5" borderId="4" xfId="0" applyFont="1" applyFill="1" applyBorder="1" applyAlignment="1">
      <alignment horizontal="left" vertical="center" wrapText="1"/>
    </xf>
    <xf numFmtId="0" fontId="45" fillId="5" borderId="4" xfId="0" applyFont="1" applyFill="1" applyBorder="1" applyAlignment="1">
      <alignment horizontal="center" vertical="center" wrapText="1"/>
    </xf>
    <xf numFmtId="164" fontId="45" fillId="5" borderId="4" xfId="1" applyNumberFormat="1" applyFont="1" applyFill="1" applyBorder="1" applyAlignment="1">
      <alignment horizontal="right" vertical="center" wrapText="1"/>
    </xf>
    <xf numFmtId="164" fontId="42" fillId="5" borderId="4" xfId="3" applyNumberFormat="1" applyFont="1" applyFill="1" applyBorder="1" applyAlignment="1">
      <alignment vertical="center" wrapText="1" readingOrder="1"/>
    </xf>
    <xf numFmtId="168" fontId="42" fillId="5" borderId="4" xfId="1" applyNumberFormat="1" applyFont="1" applyFill="1" applyBorder="1" applyAlignment="1">
      <alignment horizontal="center" vertical="center"/>
    </xf>
    <xf numFmtId="0" fontId="42" fillId="5" borderId="4" xfId="0" applyFont="1" applyFill="1" applyBorder="1" applyAlignment="1">
      <alignment horizontal="left" vertical="center" wrapText="1"/>
    </xf>
    <xf numFmtId="168" fontId="42" fillId="5" borderId="4" xfId="1" applyNumberFormat="1" applyFont="1" applyFill="1" applyBorder="1"/>
    <xf numFmtId="164" fontId="45" fillId="5" borderId="4" xfId="1" applyNumberFormat="1" applyFont="1" applyFill="1" applyBorder="1" applyAlignment="1">
      <alignment horizontal="center" vertical="center" wrapText="1"/>
    </xf>
    <xf numFmtId="309" fontId="45" fillId="5" borderId="4" xfId="0" applyNumberFormat="1" applyFont="1" applyFill="1" applyBorder="1" applyAlignment="1">
      <alignment wrapText="1"/>
    </xf>
    <xf numFmtId="168" fontId="45" fillId="5" borderId="4" xfId="1" applyNumberFormat="1" applyFont="1" applyFill="1" applyBorder="1" applyAlignment="1">
      <alignment horizontal="center" vertical="center" wrapText="1"/>
    </xf>
    <xf numFmtId="168" fontId="45" fillId="5" borderId="4" xfId="1" applyNumberFormat="1" applyFont="1" applyFill="1" applyBorder="1" applyAlignment="1">
      <alignment wrapText="1"/>
    </xf>
    <xf numFmtId="0" fontId="42" fillId="0" borderId="4" xfId="0" applyFont="1" applyBorder="1" applyAlignment="1">
      <alignment wrapText="1"/>
    </xf>
    <xf numFmtId="164" fontId="42" fillId="5" borderId="4" xfId="1" applyNumberFormat="1" applyFont="1" applyFill="1" applyBorder="1" applyAlignment="1">
      <alignment horizontal="center" vertical="center" wrapText="1"/>
    </xf>
    <xf numFmtId="164" fontId="45" fillId="5" borderId="4" xfId="0" applyNumberFormat="1" applyFont="1" applyFill="1" applyBorder="1" applyAlignment="1">
      <alignment horizontal="center" vertical="center" wrapText="1"/>
    </xf>
    <xf numFmtId="164" fontId="45" fillId="5" borderId="4" xfId="1" applyNumberFormat="1" applyFont="1" applyFill="1" applyBorder="1" applyAlignment="1">
      <alignment horizontal="right" vertical="center"/>
    </xf>
    <xf numFmtId="0" fontId="42" fillId="5" borderId="4" xfId="5" applyFont="1" applyFill="1" applyBorder="1" applyAlignment="1">
      <alignment vertical="center" wrapText="1"/>
    </xf>
    <xf numFmtId="0" fontId="42" fillId="0" borderId="4" xfId="0" applyFont="1" applyBorder="1" applyAlignment="1">
      <alignment vertical="center" wrapText="1"/>
    </xf>
    <xf numFmtId="49" fontId="45" fillId="5" borderId="4" xfId="4" applyNumberFormat="1" applyFont="1" applyFill="1" applyBorder="1" applyAlignment="1">
      <alignment horizontal="center" vertical="center" wrapText="1" readingOrder="1"/>
    </xf>
    <xf numFmtId="0" fontId="45" fillId="0" borderId="4" xfId="0" applyFont="1" applyBorder="1" applyAlignment="1">
      <alignment wrapText="1"/>
    </xf>
    <xf numFmtId="164" fontId="45" fillId="5" borderId="4" xfId="3" applyNumberFormat="1" applyFont="1" applyFill="1" applyBorder="1" applyAlignment="1">
      <alignment horizontal="center" vertical="center" wrapText="1" readingOrder="1"/>
    </xf>
    <xf numFmtId="0" fontId="45" fillId="0" borderId="4" xfId="0" applyFont="1" applyBorder="1" applyAlignment="1">
      <alignment vertical="center" wrapText="1"/>
    </xf>
    <xf numFmtId="168" fontId="45" fillId="5" borderId="4" xfId="1" applyNumberFormat="1" applyFont="1" applyFill="1" applyBorder="1" applyAlignment="1">
      <alignment horizontal="center" vertical="center"/>
    </xf>
    <xf numFmtId="164" fontId="42" fillId="5" borderId="4" xfId="1" applyNumberFormat="1" applyFont="1" applyFill="1" applyBorder="1" applyAlignment="1">
      <alignment horizontal="right" vertical="center" wrapText="1"/>
    </xf>
    <xf numFmtId="164" fontId="45" fillId="5" borderId="4" xfId="1" applyNumberFormat="1" applyFont="1" applyFill="1" applyBorder="1" applyAlignment="1">
      <alignment horizontal="center" vertical="center" wrapText="1" readingOrder="1"/>
    </xf>
    <xf numFmtId="49" fontId="45" fillId="5" borderId="4" xfId="0" quotePrefix="1" applyNumberFormat="1" applyFont="1" applyFill="1" applyBorder="1" applyAlignment="1">
      <alignment horizontal="center" vertical="center"/>
    </xf>
    <xf numFmtId="49" fontId="42" fillId="5" borderId="4" xfId="0" applyNumberFormat="1" applyFont="1" applyFill="1" applyBorder="1" applyAlignment="1">
      <alignment horizontal="center" vertical="center"/>
    </xf>
    <xf numFmtId="49" fontId="45" fillId="5" borderId="4" xfId="0" applyNumberFormat="1" applyFont="1" applyFill="1" applyBorder="1" applyAlignment="1">
      <alignment horizontal="center" vertical="center" wrapText="1"/>
    </xf>
    <xf numFmtId="168" fontId="45" fillId="5" borderId="4" xfId="1" applyNumberFormat="1" applyFont="1" applyFill="1" applyBorder="1" applyAlignment="1">
      <alignment horizontal="right" vertical="center" wrapText="1"/>
    </xf>
    <xf numFmtId="49" fontId="42" fillId="5" borderId="4" xfId="0" applyNumberFormat="1" applyFont="1" applyFill="1" applyBorder="1" applyAlignment="1">
      <alignment horizontal="center" vertical="center" wrapText="1"/>
    </xf>
    <xf numFmtId="0" fontId="42" fillId="5" borderId="4" xfId="0" applyFont="1" applyFill="1" applyBorder="1" applyAlignment="1">
      <alignment horizontal="center" vertical="center" wrapText="1"/>
    </xf>
    <xf numFmtId="49" fontId="269" fillId="5" borderId="4" xfId="0" applyNumberFormat="1" applyFont="1" applyFill="1" applyBorder="1" applyAlignment="1">
      <alignment horizontal="center" vertical="center"/>
    </xf>
    <xf numFmtId="0" fontId="269" fillId="5" borderId="4" xfId="0" applyFont="1" applyFill="1" applyBorder="1" applyAlignment="1">
      <alignment vertical="center" wrapText="1"/>
    </xf>
    <xf numFmtId="0" fontId="269" fillId="5" borderId="4" xfId="0" applyFont="1" applyFill="1" applyBorder="1" applyAlignment="1">
      <alignment horizontal="center" vertical="center" wrapText="1"/>
    </xf>
    <xf numFmtId="164" fontId="269" fillId="5" borderId="4" xfId="1" applyNumberFormat="1" applyFont="1" applyFill="1" applyBorder="1" applyAlignment="1">
      <alignment horizontal="right" vertical="center"/>
    </xf>
    <xf numFmtId="164" fontId="269" fillId="5" borderId="4" xfId="1" applyNumberFormat="1" applyFont="1" applyFill="1" applyBorder="1" applyAlignment="1">
      <alignment horizontal="right" vertical="center" wrapText="1"/>
    </xf>
    <xf numFmtId="49" fontId="275" fillId="5" borderId="4" xfId="0" applyNumberFormat="1" applyFont="1" applyFill="1" applyBorder="1" applyAlignment="1">
      <alignment horizontal="center" vertical="center"/>
    </xf>
    <xf numFmtId="0" fontId="275" fillId="5" borderId="4" xfId="0" applyFont="1" applyFill="1" applyBorder="1" applyAlignment="1">
      <alignment horizontal="center" vertical="center" wrapText="1"/>
    </xf>
    <xf numFmtId="164" fontId="275" fillId="5" borderId="4" xfId="1" applyNumberFormat="1" applyFont="1" applyFill="1" applyBorder="1" applyAlignment="1">
      <alignment horizontal="right" vertical="center"/>
    </xf>
    <xf numFmtId="49" fontId="269" fillId="6" borderId="4" xfId="0" applyNumberFormat="1" applyFont="1" applyFill="1" applyBorder="1" applyAlignment="1">
      <alignment horizontal="center" vertical="center"/>
    </xf>
    <xf numFmtId="0" fontId="269" fillId="6" borderId="4" xfId="0" applyFont="1" applyFill="1" applyBorder="1" applyAlignment="1">
      <alignment vertical="center" wrapText="1"/>
    </xf>
    <xf numFmtId="0" fontId="269" fillId="6" borderId="4" xfId="0" applyFont="1" applyFill="1" applyBorder="1" applyAlignment="1">
      <alignment horizontal="center" vertical="center" wrapText="1"/>
    </xf>
    <xf numFmtId="164" fontId="269" fillId="6" borderId="4" xfId="1" applyNumberFormat="1" applyFont="1" applyFill="1" applyBorder="1" applyAlignment="1">
      <alignment horizontal="right" vertical="center"/>
    </xf>
    <xf numFmtId="164" fontId="269" fillId="6" borderId="4" xfId="1" applyNumberFormat="1" applyFont="1" applyFill="1" applyBorder="1" applyAlignment="1">
      <alignment horizontal="right" vertical="center" wrapText="1"/>
    </xf>
    <xf numFmtId="49" fontId="45" fillId="6" borderId="4" xfId="0" applyNumberFormat="1" applyFont="1" applyFill="1" applyBorder="1" applyAlignment="1">
      <alignment horizontal="center" vertical="center"/>
    </xf>
    <xf numFmtId="0" fontId="45" fillId="6" borderId="4" xfId="0" applyNumberFormat="1" applyFont="1" applyFill="1" applyBorder="1" applyAlignment="1">
      <alignment horizontal="left" vertical="center" wrapText="1"/>
    </xf>
    <xf numFmtId="0" fontId="45" fillId="6" borderId="4" xfId="0" applyNumberFormat="1" applyFont="1" applyFill="1" applyBorder="1" applyAlignment="1">
      <alignment horizontal="center" vertical="center"/>
    </xf>
    <xf numFmtId="164" fontId="45" fillId="6" borderId="4" xfId="1" applyNumberFormat="1" applyFont="1" applyFill="1" applyBorder="1" applyAlignment="1">
      <alignment horizontal="center" vertical="center"/>
    </xf>
    <xf numFmtId="164" fontId="45" fillId="6" borderId="4" xfId="1" applyNumberFormat="1" applyFont="1" applyFill="1" applyBorder="1" applyAlignment="1">
      <alignment horizontal="center" vertical="center" wrapText="1"/>
    </xf>
    <xf numFmtId="3" fontId="45" fillId="6" borderId="4" xfId="0" applyNumberFormat="1" applyFont="1" applyFill="1" applyBorder="1" applyAlignment="1">
      <alignment horizontal="right" vertical="center" wrapText="1"/>
    </xf>
    <xf numFmtId="0" fontId="42" fillId="5" borderId="4" xfId="0" applyNumberFormat="1" applyFont="1" applyFill="1" applyBorder="1" applyAlignment="1">
      <alignment horizontal="left" vertical="center" wrapText="1"/>
    </xf>
    <xf numFmtId="0" fontId="42" fillId="5" borderId="4" xfId="0" applyNumberFormat="1" applyFont="1" applyFill="1" applyBorder="1" applyAlignment="1">
      <alignment horizontal="center" vertical="center"/>
    </xf>
    <xf numFmtId="3" fontId="42" fillId="5" borderId="4" xfId="3" applyNumberFormat="1" applyFont="1" applyFill="1" applyBorder="1" applyAlignment="1">
      <alignment horizontal="left" vertical="center" wrapText="1"/>
    </xf>
    <xf numFmtId="3" fontId="42" fillId="5" borderId="4" xfId="3" applyNumberFormat="1" applyFont="1" applyFill="1" applyBorder="1" applyAlignment="1">
      <alignment horizontal="center" vertical="center" wrapText="1"/>
    </xf>
    <xf numFmtId="49" fontId="42" fillId="5" borderId="4" xfId="0" applyNumberFormat="1" applyFont="1" applyFill="1" applyBorder="1" applyAlignment="1">
      <alignment horizontal="left" vertical="center" wrapText="1"/>
    </xf>
    <xf numFmtId="164" fontId="42" fillId="5" borderId="4" xfId="7" applyNumberFormat="1" applyFont="1" applyFill="1" applyBorder="1" applyAlignment="1">
      <alignment vertical="center" wrapText="1"/>
    </xf>
    <xf numFmtId="49" fontId="269" fillId="5" borderId="4" xfId="0" applyNumberFormat="1" applyFont="1" applyFill="1" applyBorder="1" applyAlignment="1">
      <alignment horizontal="left" vertical="center" wrapText="1"/>
    </xf>
    <xf numFmtId="49" fontId="269" fillId="5" borderId="4" xfId="0" applyNumberFormat="1" applyFont="1" applyFill="1" applyBorder="1" applyAlignment="1">
      <alignment horizontal="center" vertical="center" wrapText="1"/>
    </xf>
    <xf numFmtId="164" fontId="269" fillId="5" borderId="4" xfId="1" applyNumberFormat="1" applyFont="1" applyFill="1" applyBorder="1" applyAlignment="1">
      <alignment horizontal="center" vertical="center"/>
    </xf>
    <xf numFmtId="164" fontId="269" fillId="5" borderId="4" xfId="7" applyNumberFormat="1" applyFont="1" applyFill="1" applyBorder="1" applyAlignment="1">
      <alignment vertical="center" wrapText="1"/>
    </xf>
    <xf numFmtId="3" fontId="42" fillId="5" borderId="4" xfId="0" applyNumberFormat="1" applyFont="1" applyFill="1" applyBorder="1" applyAlignment="1">
      <alignment horizontal="right" vertical="center"/>
    </xf>
    <xf numFmtId="3" fontId="42" fillId="5" borderId="4" xfId="3" applyNumberFormat="1" applyFont="1" applyFill="1" applyBorder="1" applyAlignment="1">
      <alignment horizontal="right" vertical="center"/>
    </xf>
    <xf numFmtId="3" fontId="42" fillId="5" borderId="4" xfId="8" applyNumberFormat="1" applyFont="1" applyFill="1" applyBorder="1" applyAlignment="1">
      <alignment horizontal="justify" vertical="center" wrapText="1"/>
    </xf>
    <xf numFmtId="3" fontId="45" fillId="6" borderId="4" xfId="3" applyNumberFormat="1" applyFont="1" applyFill="1" applyBorder="1" applyAlignment="1">
      <alignment horizontal="center" vertical="center" wrapText="1"/>
    </xf>
    <xf numFmtId="3" fontId="45" fillId="6" borderId="4" xfId="3" applyNumberFormat="1" applyFont="1" applyFill="1" applyBorder="1" applyAlignment="1">
      <alignment horizontal="right" vertical="center"/>
    </xf>
    <xf numFmtId="49" fontId="269" fillId="5" borderId="4" xfId="0" quotePrefix="1" applyNumberFormat="1" applyFont="1" applyFill="1" applyBorder="1" applyAlignment="1">
      <alignment horizontal="center" vertical="center"/>
    </xf>
    <xf numFmtId="0" fontId="269" fillId="5" borderId="4" xfId="0" applyNumberFormat="1" applyFont="1" applyFill="1" applyBorder="1" applyAlignment="1">
      <alignment horizontal="left" vertical="center" wrapText="1"/>
    </xf>
    <xf numFmtId="0" fontId="269" fillId="5" borderId="4" xfId="0" applyNumberFormat="1" applyFont="1" applyFill="1" applyBorder="1" applyAlignment="1">
      <alignment horizontal="center" vertical="center"/>
    </xf>
    <xf numFmtId="164" fontId="275" fillId="5" borderId="4" xfId="1" applyNumberFormat="1" applyFont="1" applyFill="1" applyBorder="1" applyAlignment="1">
      <alignment horizontal="center" vertical="center"/>
    </xf>
    <xf numFmtId="164" fontId="45" fillId="5" borderId="4" xfId="2" applyNumberFormat="1" applyFont="1" applyFill="1" applyBorder="1" applyAlignment="1">
      <alignment horizontal="center" vertical="center"/>
    </xf>
    <xf numFmtId="0" fontId="269" fillId="5" borderId="4" xfId="0" applyNumberFormat="1" applyFont="1" applyFill="1" applyBorder="1" applyAlignment="1">
      <alignment horizontal="center" vertical="center" wrapText="1"/>
    </xf>
    <xf numFmtId="164" fontId="269" fillId="0" borderId="4" xfId="10" applyNumberFormat="1" applyFont="1" applyFill="1" applyBorder="1" applyAlignment="1">
      <alignment horizontal="center" vertical="center"/>
    </xf>
    <xf numFmtId="164" fontId="269" fillId="5" borderId="4" xfId="2" applyNumberFormat="1" applyFont="1" applyFill="1" applyBorder="1" applyAlignment="1">
      <alignment horizontal="center" vertical="center"/>
    </xf>
    <xf numFmtId="49" fontId="45" fillId="5" borderId="4" xfId="0" applyNumberFormat="1" applyFont="1" applyFill="1" applyBorder="1" applyAlignment="1">
      <alignment horizontal="left" vertical="center" wrapText="1"/>
    </xf>
    <xf numFmtId="49" fontId="42" fillId="6" borderId="4" xfId="0" applyNumberFormat="1" applyFont="1" applyFill="1" applyBorder="1" applyAlignment="1">
      <alignment horizontal="left" vertical="center" wrapText="1"/>
    </xf>
    <xf numFmtId="49" fontId="45" fillId="6" borderId="4" xfId="0" applyNumberFormat="1" applyFont="1" applyFill="1" applyBorder="1" applyAlignment="1">
      <alignment horizontal="center" vertical="center" wrapText="1"/>
    </xf>
    <xf numFmtId="164" fontId="42" fillId="6" borderId="4" xfId="1" applyNumberFormat="1" applyFont="1" applyFill="1" applyBorder="1" applyAlignment="1">
      <alignment horizontal="center" vertical="center" wrapText="1"/>
    </xf>
    <xf numFmtId="164" fontId="42" fillId="6" borderId="4" xfId="1" applyNumberFormat="1" applyFont="1" applyFill="1" applyBorder="1" applyAlignment="1">
      <alignment horizontal="center" vertical="center"/>
    </xf>
    <xf numFmtId="164" fontId="42" fillId="5" borderId="4" xfId="1" applyNumberFormat="1" applyFont="1" applyFill="1" applyBorder="1" applyAlignment="1">
      <alignment horizontal="right" vertical="center"/>
    </xf>
    <xf numFmtId="0" fontId="269" fillId="5" borderId="4" xfId="0" applyFont="1" applyFill="1" applyBorder="1" applyAlignment="1">
      <alignment wrapText="1"/>
    </xf>
    <xf numFmtId="0" fontId="269" fillId="5" borderId="4" xfId="0" applyFont="1" applyFill="1" applyBorder="1" applyAlignment="1">
      <alignment horizontal="center" wrapText="1"/>
    </xf>
    <xf numFmtId="164" fontId="269" fillId="5" borderId="4" xfId="1" applyNumberFormat="1" applyFont="1" applyFill="1" applyBorder="1" applyAlignment="1">
      <alignment horizontal="center" vertical="center" wrapText="1"/>
    </xf>
    <xf numFmtId="3" fontId="269" fillId="6" borderId="4" xfId="0" applyNumberFormat="1" applyFont="1" applyFill="1" applyBorder="1" applyAlignment="1">
      <alignment horizontal="left" vertical="center" wrapText="1"/>
    </xf>
    <xf numFmtId="49" fontId="42" fillId="6" borderId="4" xfId="0" applyNumberFormat="1" applyFont="1" applyFill="1" applyBorder="1" applyAlignment="1">
      <alignment horizontal="center" vertical="center" wrapText="1"/>
    </xf>
    <xf numFmtId="4" fontId="45" fillId="5" borderId="4" xfId="0" applyNumberFormat="1" applyFont="1" applyFill="1" applyBorder="1" applyAlignment="1">
      <alignment horizontal="left" vertical="center" wrapText="1"/>
    </xf>
    <xf numFmtId="4" fontId="45" fillId="5" borderId="4" xfId="0" applyNumberFormat="1" applyFont="1" applyFill="1" applyBorder="1" applyAlignment="1">
      <alignment horizontal="center" vertical="center"/>
    </xf>
    <xf numFmtId="0" fontId="60" fillId="5" borderId="4" xfId="0" applyFont="1" applyFill="1" applyBorder="1" applyAlignment="1">
      <alignment horizontal="left" vertical="center" wrapText="1"/>
    </xf>
    <xf numFmtId="49" fontId="272" fillId="5" borderId="4" xfId="0" applyNumberFormat="1" applyFont="1" applyFill="1" applyBorder="1" applyAlignment="1">
      <alignment horizontal="center" vertical="center"/>
    </xf>
    <xf numFmtId="0" fontId="272" fillId="5" borderId="4" xfId="0" applyFont="1" applyFill="1" applyBorder="1" applyAlignment="1">
      <alignment horizontal="left" vertical="center" wrapText="1"/>
    </xf>
    <xf numFmtId="0" fontId="272" fillId="5" borderId="4" xfId="0" applyFont="1" applyFill="1" applyBorder="1" applyAlignment="1">
      <alignment horizontal="center" vertical="center" wrapText="1"/>
    </xf>
    <xf numFmtId="164" fontId="272" fillId="5" borderId="4" xfId="1" applyNumberFormat="1" applyFont="1" applyFill="1" applyBorder="1" applyAlignment="1">
      <alignment horizontal="center" vertical="center"/>
    </xf>
    <xf numFmtId="164" fontId="272" fillId="5" borderId="4" xfId="1" applyNumberFormat="1" applyFont="1" applyFill="1" applyBorder="1" applyAlignment="1">
      <alignment horizontal="right" vertical="center"/>
    </xf>
    <xf numFmtId="0" fontId="269" fillId="4" borderId="4" xfId="0" applyFont="1" applyFill="1" applyBorder="1" applyAlignment="1">
      <alignment horizontal="left" vertical="center" wrapText="1"/>
    </xf>
    <xf numFmtId="164" fontId="45" fillId="5" borderId="4" xfId="3" applyNumberFormat="1" applyFont="1" applyFill="1" applyBorder="1" applyAlignment="1">
      <alignment vertical="center" wrapText="1" readingOrder="1"/>
    </xf>
    <xf numFmtId="164" fontId="42" fillId="0" borderId="4" xfId="1" applyNumberFormat="1" applyFont="1" applyFill="1" applyBorder="1" applyAlignment="1">
      <alignment horizontal="center" vertical="center"/>
    </xf>
    <xf numFmtId="0" fontId="275" fillId="5" borderId="4" xfId="0" applyFont="1" applyFill="1" applyBorder="1" applyAlignment="1">
      <alignment horizontal="center"/>
    </xf>
    <xf numFmtId="3" fontId="45" fillId="0" borderId="4" xfId="3" applyNumberFormat="1" applyFont="1" applyFill="1" applyBorder="1" applyAlignment="1">
      <alignment horizontal="justify" vertical="center" wrapText="1"/>
    </xf>
    <xf numFmtId="0" fontId="269" fillId="5" borderId="4" xfId="0" applyFont="1" applyFill="1" applyBorder="1" applyAlignment="1">
      <alignment horizontal="center" vertical="center"/>
    </xf>
    <xf numFmtId="49" fontId="59" fillId="5" borderId="4" xfId="0" applyNumberFormat="1" applyFont="1" applyFill="1" applyBorder="1" applyAlignment="1">
      <alignment horizontal="center" vertical="center"/>
    </xf>
    <xf numFmtId="0" fontId="59" fillId="5" borderId="4" xfId="0" applyFont="1" applyFill="1" applyBorder="1" applyAlignment="1">
      <alignment horizontal="left" vertical="center" wrapText="1"/>
    </xf>
    <xf numFmtId="0" fontId="59" fillId="5" borderId="4" xfId="0" applyFont="1" applyFill="1" applyBorder="1" applyAlignment="1">
      <alignment horizontal="center" vertical="center" wrapText="1"/>
    </xf>
    <xf numFmtId="164" fontId="59" fillId="5" borderId="4" xfId="1" applyNumberFormat="1" applyFont="1" applyFill="1" applyBorder="1" applyAlignment="1">
      <alignment horizontal="center" vertical="center" wrapText="1"/>
    </xf>
    <xf numFmtId="0" fontId="42" fillId="5" borderId="4" xfId="0" quotePrefix="1" applyFont="1" applyFill="1" applyBorder="1" applyAlignment="1">
      <alignment horizontal="center" vertical="center"/>
    </xf>
    <xf numFmtId="0" fontId="45" fillId="5" borderId="4" xfId="0" quotePrefix="1" applyFont="1" applyFill="1" applyBorder="1" applyAlignment="1">
      <alignment horizontal="center" vertical="center"/>
    </xf>
    <xf numFmtId="0" fontId="45" fillId="5" borderId="4" xfId="0" applyFont="1" applyFill="1" applyBorder="1" applyAlignment="1">
      <alignment vertical="center" wrapText="1"/>
    </xf>
    <xf numFmtId="0" fontId="60" fillId="5" borderId="4" xfId="0" quotePrefix="1" applyFont="1" applyFill="1" applyBorder="1" applyAlignment="1">
      <alignment horizontal="center" vertical="center"/>
    </xf>
    <xf numFmtId="0" fontId="60" fillId="5" borderId="4" xfId="0" applyFont="1" applyFill="1" applyBorder="1" applyAlignment="1">
      <alignment horizontal="center" vertical="center" wrapText="1"/>
    </xf>
    <xf numFmtId="164" fontId="60" fillId="5" borderId="4" xfId="1" applyNumberFormat="1" applyFont="1" applyFill="1" applyBorder="1" applyAlignment="1">
      <alignment horizontal="center" vertical="center" wrapText="1"/>
    </xf>
    <xf numFmtId="164" fontId="60" fillId="5" borderId="4" xfId="1" applyNumberFormat="1" applyFont="1" applyFill="1" applyBorder="1" applyAlignment="1">
      <alignment horizontal="center" vertical="center"/>
    </xf>
    <xf numFmtId="49" fontId="45" fillId="5" borderId="4" xfId="0" quotePrefix="1" applyNumberFormat="1" applyFont="1" applyFill="1" applyBorder="1" applyAlignment="1">
      <alignment horizontal="center" vertical="center" wrapText="1"/>
    </xf>
    <xf numFmtId="3" fontId="45" fillId="5" borderId="4" xfId="3" applyNumberFormat="1" applyFont="1" applyFill="1" applyBorder="1" applyAlignment="1">
      <alignment horizontal="left" vertical="center" wrapText="1"/>
    </xf>
    <xf numFmtId="0" fontId="42" fillId="5" borderId="4" xfId="0" applyFont="1" applyFill="1" applyBorder="1" applyAlignment="1">
      <alignment horizontal="left" wrapText="1"/>
    </xf>
    <xf numFmtId="0" fontId="42" fillId="0" borderId="4" xfId="0" applyFont="1" applyBorder="1" applyAlignment="1">
      <alignment horizontal="left" vertical="center"/>
    </xf>
    <xf numFmtId="49" fontId="42" fillId="5" borderId="4" xfId="1" quotePrefix="1" applyNumberFormat="1" applyFont="1" applyFill="1" applyBorder="1" applyAlignment="1">
      <alignment horizontal="left" vertical="center" wrapText="1"/>
    </xf>
    <xf numFmtId="49" fontId="60" fillId="5" borderId="4" xfId="0" applyNumberFormat="1" applyFont="1" applyFill="1" applyBorder="1" applyAlignment="1">
      <alignment horizontal="center" vertical="center"/>
    </xf>
    <xf numFmtId="164" fontId="60" fillId="5" borderId="4" xfId="1" applyNumberFormat="1" applyFont="1" applyFill="1" applyBorder="1" applyAlignment="1">
      <alignment horizontal="right" vertical="center"/>
    </xf>
    <xf numFmtId="0" fontId="42" fillId="5" borderId="4" xfId="0" applyFont="1" applyFill="1" applyBorder="1" applyAlignment="1">
      <alignment wrapText="1"/>
    </xf>
    <xf numFmtId="0" fontId="42" fillId="5" borderId="4" xfId="0" applyFont="1" applyFill="1" applyBorder="1" applyAlignment="1">
      <alignment horizontal="center" wrapText="1"/>
    </xf>
    <xf numFmtId="3" fontId="42" fillId="0" borderId="4" xfId="0" applyNumberFormat="1" applyFont="1" applyFill="1" applyBorder="1" applyAlignment="1">
      <alignment horizontal="right" vertical="center"/>
    </xf>
    <xf numFmtId="0" fontId="42" fillId="4" borderId="4" xfId="0" applyFont="1" applyFill="1" applyBorder="1" applyAlignment="1">
      <alignment wrapText="1"/>
    </xf>
    <xf numFmtId="310" fontId="269" fillId="0" borderId="4" xfId="1" applyNumberFormat="1" applyFont="1" applyBorder="1" applyAlignment="1">
      <alignment horizontal="right" vertical="center" wrapText="1"/>
    </xf>
    <xf numFmtId="3" fontId="45" fillId="5" borderId="4" xfId="3" applyNumberFormat="1" applyFont="1" applyFill="1" applyBorder="1" applyAlignment="1">
      <alignment horizontal="center" vertical="center" wrapText="1"/>
    </xf>
    <xf numFmtId="3" fontId="272" fillId="5" borderId="4" xfId="3" applyNumberFormat="1" applyFont="1" applyFill="1" applyBorder="1" applyAlignment="1">
      <alignment horizontal="left" vertical="center" wrapText="1"/>
    </xf>
    <xf numFmtId="164" fontId="60" fillId="0" borderId="4" xfId="10" applyNumberFormat="1" applyFont="1" applyBorder="1" applyAlignment="1">
      <alignment horizontal="center" vertical="center"/>
    </xf>
    <xf numFmtId="164" fontId="272" fillId="5" borderId="4" xfId="1" applyNumberFormat="1" applyFont="1" applyFill="1" applyBorder="1" applyAlignment="1">
      <alignment horizontal="center" vertical="center" wrapText="1"/>
    </xf>
    <xf numFmtId="0" fontId="269" fillId="5" borderId="4" xfId="0" applyFont="1" applyFill="1" applyBorder="1" applyAlignment="1">
      <alignment horizontal="left" vertical="center" wrapText="1"/>
    </xf>
    <xf numFmtId="0" fontId="45" fillId="0" borderId="4" xfId="0" applyFont="1" applyBorder="1" applyAlignment="1">
      <alignment horizontal="left" vertical="center" wrapText="1"/>
    </xf>
    <xf numFmtId="164" fontId="275" fillId="5" borderId="4" xfId="1" applyNumberFormat="1" applyFont="1" applyFill="1" applyBorder="1" applyAlignment="1">
      <alignment horizontal="center" vertical="center" wrapText="1"/>
    </xf>
    <xf numFmtId="0" fontId="45" fillId="5" borderId="4" xfId="0" applyFont="1" applyFill="1" applyBorder="1" applyAlignment="1">
      <alignment wrapText="1"/>
    </xf>
    <xf numFmtId="164" fontId="45" fillId="5" borderId="4" xfId="1" applyNumberFormat="1" applyFont="1" applyFill="1" applyBorder="1" applyAlignment="1">
      <alignment horizontal="center" wrapText="1"/>
    </xf>
    <xf numFmtId="3" fontId="269" fillId="5" borderId="4" xfId="0" applyNumberFormat="1" applyFont="1" applyFill="1" applyBorder="1" applyAlignment="1">
      <alignment horizontal="right" vertical="center"/>
    </xf>
    <xf numFmtId="0" fontId="45" fillId="5" borderId="4" xfId="0" applyFont="1" applyFill="1" applyBorder="1" applyAlignment="1">
      <alignment horizontal="center" wrapText="1"/>
    </xf>
    <xf numFmtId="49" fontId="269" fillId="5" borderId="4" xfId="0" applyNumberFormat="1" applyFont="1" applyFill="1" applyBorder="1" applyAlignment="1">
      <alignment horizontal="center"/>
    </xf>
    <xf numFmtId="49" fontId="42" fillId="5" borderId="4" xfId="0" applyNumberFormat="1" applyFont="1" applyFill="1" applyBorder="1" applyAlignment="1">
      <alignment horizontal="center"/>
    </xf>
    <xf numFmtId="0" fontId="42" fillId="5" borderId="4" xfId="6" applyFont="1" applyFill="1" applyBorder="1" applyAlignment="1">
      <alignment horizontal="left" vertical="center" wrapText="1"/>
    </xf>
    <xf numFmtId="3" fontId="269" fillId="5" borderId="4" xfId="3" applyNumberFormat="1" applyFont="1" applyFill="1" applyBorder="1" applyAlignment="1">
      <alignment horizontal="center" vertical="center" wrapText="1"/>
    </xf>
    <xf numFmtId="49" fontId="272" fillId="5" borderId="4" xfId="0" applyNumberFormat="1" applyFont="1" applyFill="1" applyBorder="1" applyAlignment="1">
      <alignment horizontal="center"/>
    </xf>
    <xf numFmtId="3" fontId="272" fillId="5" borderId="4" xfId="3" applyNumberFormat="1" applyFont="1" applyFill="1" applyBorder="1" applyAlignment="1">
      <alignment horizontal="center" vertical="center" wrapText="1"/>
    </xf>
    <xf numFmtId="0" fontId="42" fillId="4" borderId="4" xfId="0" applyFont="1" applyFill="1" applyBorder="1" applyAlignment="1">
      <alignment horizontal="left" vertical="center" wrapText="1"/>
    </xf>
    <xf numFmtId="49" fontId="60" fillId="5" borderId="4" xfId="1" quotePrefix="1" applyNumberFormat="1" applyFont="1" applyFill="1" applyBorder="1" applyAlignment="1">
      <alignment horizontal="left" vertical="center" wrapText="1"/>
    </xf>
    <xf numFmtId="311" fontId="42" fillId="5" borderId="4" xfId="3" applyNumberFormat="1" applyFont="1" applyFill="1" applyBorder="1" applyAlignment="1">
      <alignment horizontal="left" vertical="center" wrapText="1"/>
    </xf>
    <xf numFmtId="0" fontId="60" fillId="4" borderId="4" xfId="0" applyNumberFormat="1" applyFont="1" applyFill="1" applyBorder="1" applyAlignment="1">
      <alignment wrapText="1"/>
    </xf>
    <xf numFmtId="164" fontId="272" fillId="0" borderId="4" xfId="10" applyNumberFormat="1" applyFont="1" applyBorder="1" applyAlignment="1">
      <alignment horizontal="center" vertical="center"/>
    </xf>
    <xf numFmtId="2" fontId="42" fillId="5" borderId="4" xfId="0" applyNumberFormat="1" applyFont="1" applyFill="1" applyBorder="1" applyAlignment="1">
      <alignment vertical="center" wrapText="1"/>
    </xf>
    <xf numFmtId="49" fontId="45" fillId="5" borderId="4" xfId="1" applyNumberFormat="1" applyFont="1" applyFill="1" applyBorder="1" applyAlignment="1">
      <alignment horizontal="center" vertical="center" wrapText="1"/>
    </xf>
    <xf numFmtId="3" fontId="42" fillId="5" borderId="4" xfId="0" applyNumberFormat="1" applyFont="1" applyFill="1" applyBorder="1" applyAlignment="1">
      <alignment horizontal="center" vertical="center" wrapText="1"/>
    </xf>
    <xf numFmtId="0" fontId="277" fillId="5" borderId="4" xfId="0" quotePrefix="1" applyFont="1" applyFill="1" applyBorder="1" applyAlignment="1">
      <alignment vertical="center" wrapText="1"/>
    </xf>
    <xf numFmtId="0" fontId="277" fillId="5" borderId="4" xfId="0" applyFont="1" applyFill="1" applyBorder="1" applyAlignment="1">
      <alignment vertical="center" wrapText="1"/>
    </xf>
    <xf numFmtId="3" fontId="45" fillId="5" borderId="4" xfId="0" applyNumberFormat="1" applyFont="1" applyFill="1" applyBorder="1" applyAlignment="1">
      <alignment horizontal="center" vertical="center" wrapText="1"/>
    </xf>
    <xf numFmtId="2" fontId="45" fillId="5" borderId="4" xfId="0" applyNumberFormat="1" applyFont="1" applyFill="1" applyBorder="1" applyAlignment="1">
      <alignment vertical="center" wrapText="1"/>
    </xf>
    <xf numFmtId="49" fontId="42" fillId="5" borderId="4" xfId="1" applyNumberFormat="1" applyFont="1" applyFill="1" applyBorder="1" applyAlignment="1">
      <alignment horizontal="center" vertical="center" wrapText="1"/>
    </xf>
    <xf numFmtId="0" fontId="42" fillId="5" borderId="4" xfId="0" applyNumberFormat="1" applyFont="1" applyFill="1" applyBorder="1" applyAlignment="1">
      <alignment horizontal="center" vertical="center" wrapText="1"/>
    </xf>
    <xf numFmtId="49" fontId="60" fillId="5" borderId="4" xfId="1" applyNumberFormat="1" applyFont="1" applyFill="1" applyBorder="1" applyAlignment="1">
      <alignment horizontal="center" vertical="center" wrapText="1"/>
    </xf>
    <xf numFmtId="0" fontId="60" fillId="5" borderId="4" xfId="0" applyFont="1" applyFill="1" applyBorder="1" applyAlignment="1">
      <alignment horizontal="left" vertical="center"/>
    </xf>
    <xf numFmtId="0" fontId="60" fillId="5" borderId="4" xfId="0" applyNumberFormat="1" applyFont="1" applyFill="1" applyBorder="1" applyAlignment="1">
      <alignment horizontal="center" vertical="center" wrapText="1"/>
    </xf>
    <xf numFmtId="3" fontId="42" fillId="5" borderId="4" xfId="1" applyNumberFormat="1" applyFont="1" applyFill="1" applyBorder="1" applyAlignment="1">
      <alignment horizontal="center" vertical="center" wrapText="1"/>
    </xf>
    <xf numFmtId="0" fontId="45" fillId="5" borderId="4" xfId="6" applyFont="1" applyFill="1" applyBorder="1" applyAlignment="1">
      <alignment horizontal="left" vertical="center" wrapText="1"/>
    </xf>
    <xf numFmtId="164" fontId="45" fillId="5" borderId="4" xfId="1" applyNumberFormat="1" applyFont="1" applyFill="1" applyBorder="1" applyAlignment="1">
      <alignment horizontal="left" vertical="center" wrapText="1"/>
    </xf>
    <xf numFmtId="49" fontId="42" fillId="4" borderId="4" xfId="0" applyNumberFormat="1" applyFont="1" applyFill="1" applyBorder="1" applyAlignment="1">
      <alignment horizontal="center" vertical="center"/>
    </xf>
    <xf numFmtId="0" fontId="45" fillId="5" borderId="4" xfId="6" applyFont="1" applyFill="1" applyBorder="1" applyAlignment="1">
      <alignment horizontal="center" vertical="center" wrapText="1"/>
    </xf>
    <xf numFmtId="164" fontId="42" fillId="5" borderId="4" xfId="1" applyNumberFormat="1" applyFont="1" applyFill="1" applyBorder="1" applyAlignment="1">
      <alignment horizontal="center"/>
    </xf>
    <xf numFmtId="164" fontId="42" fillId="5" borderId="4" xfId="1" applyNumberFormat="1" applyFont="1" applyFill="1" applyBorder="1"/>
    <xf numFmtId="49" fontId="42" fillId="5" borderId="4" xfId="0" quotePrefix="1" applyNumberFormat="1" applyFont="1" applyFill="1" applyBorder="1" applyAlignment="1">
      <alignment horizontal="center" vertical="center"/>
    </xf>
    <xf numFmtId="49" fontId="60" fillId="5" borderId="4" xfId="0" quotePrefix="1" applyNumberFormat="1" applyFont="1" applyFill="1" applyBorder="1" applyAlignment="1">
      <alignment horizontal="center" vertical="center"/>
    </xf>
    <xf numFmtId="0" fontId="60" fillId="0" borderId="4" xfId="0" applyFont="1" applyFill="1" applyBorder="1" applyAlignment="1">
      <alignment horizontal="left" vertical="center" wrapText="1"/>
    </xf>
    <xf numFmtId="0" fontId="45" fillId="5" borderId="4" xfId="0" applyFont="1" applyFill="1" applyBorder="1" applyAlignment="1">
      <alignment horizontal="center"/>
    </xf>
    <xf numFmtId="164" fontId="42" fillId="4" borderId="4" xfId="10" applyNumberFormat="1" applyFont="1" applyFill="1" applyBorder="1" applyAlignment="1">
      <alignment vertical="center" wrapText="1"/>
    </xf>
    <xf numFmtId="0" fontId="42" fillId="4" borderId="4" xfId="5" applyFont="1" applyFill="1" applyBorder="1" applyAlignment="1">
      <alignment vertical="center" wrapText="1"/>
    </xf>
    <xf numFmtId="0" fontId="45" fillId="5" borderId="4" xfId="4" applyNumberFormat="1" applyFont="1" applyFill="1" applyBorder="1" applyAlignment="1">
      <alignment horizontal="left" vertical="center" wrapText="1"/>
    </xf>
    <xf numFmtId="0" fontId="45" fillId="5" borderId="4" xfId="4" applyNumberFormat="1" applyFont="1" applyFill="1" applyBorder="1" applyAlignment="1">
      <alignment horizontal="center" vertical="center" wrapText="1"/>
    </xf>
    <xf numFmtId="0" fontId="42" fillId="5" borderId="4" xfId="4" applyNumberFormat="1" applyFont="1" applyFill="1" applyBorder="1" applyAlignment="1">
      <alignment horizontal="left" vertical="center" wrapText="1"/>
    </xf>
    <xf numFmtId="0" fontId="42" fillId="5" borderId="4" xfId="4" applyNumberFormat="1" applyFont="1" applyFill="1" applyBorder="1" applyAlignment="1">
      <alignment horizontal="center" vertical="center" wrapText="1"/>
    </xf>
    <xf numFmtId="3" fontId="42" fillId="0" borderId="4" xfId="0" applyNumberFormat="1" applyFont="1" applyBorder="1" applyAlignment="1">
      <alignment vertical="center" wrapText="1"/>
    </xf>
    <xf numFmtId="49" fontId="42" fillId="5" borderId="6" xfId="0" applyNumberFormat="1" applyFont="1" applyFill="1" applyBorder="1"/>
    <xf numFmtId="0" fontId="42" fillId="5" borderId="6" xfId="0" applyFont="1" applyFill="1" applyBorder="1"/>
    <xf numFmtId="0" fontId="42" fillId="5" borderId="6" xfId="0" applyFont="1" applyFill="1" applyBorder="1" applyAlignment="1">
      <alignment horizontal="center"/>
    </xf>
    <xf numFmtId="164" fontId="42" fillId="5" borderId="6" xfId="1" applyNumberFormat="1" applyFont="1" applyFill="1" applyBorder="1"/>
    <xf numFmtId="3" fontId="45" fillId="5" borderId="4" xfId="3" applyNumberFormat="1" applyFont="1" applyFill="1" applyBorder="1" applyAlignment="1">
      <alignment horizontal="right" vertical="center"/>
    </xf>
    <xf numFmtId="3" fontId="45" fillId="6" borderId="5" xfId="3" applyNumberFormat="1" applyFont="1" applyFill="1" applyBorder="1" applyAlignment="1">
      <alignment horizontal="left" vertical="center" wrapText="1"/>
    </xf>
    <xf numFmtId="0" fontId="42" fillId="5" borderId="7" xfId="0" applyFont="1" applyFill="1" applyBorder="1" applyAlignment="1">
      <alignment horizontal="left" vertical="center" wrapText="1"/>
    </xf>
    <xf numFmtId="164" fontId="15" fillId="5" borderId="4" xfId="2" applyNumberFormat="1" applyFont="1" applyFill="1" applyBorder="1" applyAlignment="1">
      <alignment horizontal="center" vertical="center" wrapText="1"/>
    </xf>
    <xf numFmtId="0" fontId="42" fillId="0" borderId="4" xfId="0" applyFont="1" applyBorder="1"/>
    <xf numFmtId="167" fontId="42" fillId="0" borderId="4" xfId="4" applyFont="1" applyFill="1" applyBorder="1" applyAlignment="1" applyProtection="1">
      <alignment horizontal="left" vertical="center" wrapText="1" shrinkToFit="1"/>
      <protection locked="0"/>
    </xf>
    <xf numFmtId="0" fontId="42" fillId="4" borderId="4" xfId="0" applyFont="1" applyFill="1" applyBorder="1" applyAlignment="1">
      <alignment horizontal="left" wrapText="1"/>
    </xf>
    <xf numFmtId="164" fontId="42" fillId="0" borderId="4" xfId="1" applyNumberFormat="1" applyFont="1" applyFill="1" applyBorder="1" applyAlignment="1">
      <alignment horizontal="center"/>
    </xf>
    <xf numFmtId="3" fontId="48" fillId="5" borderId="0" xfId="0" applyNumberFormat="1" applyFont="1" applyFill="1" applyAlignment="1">
      <alignment horizontal="center"/>
    </xf>
    <xf numFmtId="164" fontId="42" fillId="0" borderId="4" xfId="10" applyNumberFormat="1" applyFont="1" applyFill="1" applyBorder="1" applyAlignment="1">
      <alignment horizontal="center"/>
    </xf>
    <xf numFmtId="0" fontId="42" fillId="0" borderId="4" xfId="3" applyFont="1" applyFill="1" applyBorder="1" applyAlignment="1">
      <alignment horizontal="left" wrapText="1"/>
    </xf>
    <xf numFmtId="49" fontId="61" fillId="5" borderId="4" xfId="1" applyNumberFormat="1" applyFont="1" applyFill="1" applyBorder="1" applyAlignment="1">
      <alignment horizontal="center" vertical="center" wrapText="1"/>
    </xf>
    <xf numFmtId="0" fontId="61" fillId="5" borderId="4" xfId="0" applyFont="1" applyFill="1" applyBorder="1" applyAlignment="1">
      <alignment horizontal="left" vertical="center" wrapText="1"/>
    </xf>
    <xf numFmtId="0" fontId="61" fillId="5" borderId="4" xfId="0" applyFont="1" applyFill="1" applyBorder="1" applyAlignment="1">
      <alignment horizontal="center" vertical="center" wrapText="1"/>
    </xf>
    <xf numFmtId="164" fontId="61" fillId="5" borderId="4" xfId="1" applyNumberFormat="1" applyFont="1" applyFill="1" applyBorder="1" applyAlignment="1">
      <alignment horizontal="center" vertical="center" wrapText="1"/>
    </xf>
    <xf numFmtId="172" fontId="62" fillId="5" borderId="4" xfId="1" applyNumberFormat="1" applyFont="1" applyFill="1" applyBorder="1" applyAlignment="1">
      <alignment horizontal="center" vertical="center"/>
    </xf>
    <xf numFmtId="164" fontId="62" fillId="5" borderId="4" xfId="1" applyNumberFormat="1" applyFont="1" applyFill="1" applyBorder="1" applyAlignment="1">
      <alignment horizontal="center" vertical="center"/>
    </xf>
    <xf numFmtId="49" fontId="62" fillId="5" borderId="4" xfId="0" applyNumberFormat="1" applyFont="1" applyFill="1" applyBorder="1" applyAlignment="1">
      <alignment horizontal="center" vertical="center" wrapText="1"/>
    </xf>
    <xf numFmtId="164" fontId="279" fillId="5" borderId="0" xfId="0" applyNumberFormat="1" applyFont="1" applyFill="1" applyAlignment="1">
      <alignment horizontal="center"/>
    </xf>
    <xf numFmtId="164" fontId="280" fillId="5" borderId="0" xfId="0" applyNumberFormat="1" applyFont="1" applyFill="1" applyAlignment="1">
      <alignment horizontal="center"/>
    </xf>
    <xf numFmtId="164" fontId="281" fillId="5" borderId="0" xfId="0" applyNumberFormat="1" applyFont="1" applyFill="1"/>
    <xf numFmtId="164" fontId="282" fillId="5" borderId="0" xfId="0" applyNumberFormat="1" applyFont="1" applyFill="1"/>
    <xf numFmtId="0" fontId="280" fillId="5" borderId="0" xfId="0" applyFont="1" applyFill="1"/>
    <xf numFmtId="49" fontId="66" fillId="5" borderId="4" xfId="1" applyNumberFormat="1" applyFont="1" applyFill="1" applyBorder="1" applyAlignment="1">
      <alignment horizontal="center" vertical="center" wrapText="1"/>
    </xf>
    <xf numFmtId="0" fontId="66" fillId="5" borderId="4" xfId="0" applyFont="1" applyFill="1" applyBorder="1" applyAlignment="1">
      <alignment horizontal="left" vertical="center" wrapText="1"/>
    </xf>
    <xf numFmtId="0" fontId="66" fillId="5" borderId="4" xfId="0" applyFont="1" applyFill="1" applyBorder="1" applyAlignment="1">
      <alignment horizontal="center" vertical="center" wrapText="1"/>
    </xf>
    <xf numFmtId="164" fontId="66" fillId="5" borderId="4" xfId="1" applyNumberFormat="1" applyFont="1" applyFill="1" applyBorder="1" applyAlignment="1">
      <alignment horizontal="center" vertical="center" wrapText="1"/>
    </xf>
    <xf numFmtId="172" fontId="58" fillId="5" borderId="4" xfId="1" applyNumberFormat="1" applyFont="1" applyFill="1" applyBorder="1" applyAlignment="1">
      <alignment horizontal="center" vertical="center"/>
    </xf>
    <xf numFmtId="164" fontId="58" fillId="5" borderId="4" xfId="1" applyNumberFormat="1" applyFont="1" applyFill="1" applyBorder="1" applyAlignment="1">
      <alignment horizontal="center" vertical="center"/>
    </xf>
    <xf numFmtId="49" fontId="58" fillId="5" borderId="4" xfId="0" applyNumberFormat="1" applyFont="1" applyFill="1" applyBorder="1" applyAlignment="1">
      <alignment horizontal="center" vertical="center" wrapText="1"/>
    </xf>
    <xf numFmtId="0" fontId="283" fillId="5" borderId="0" xfId="0" applyFont="1" applyFill="1" applyAlignment="1">
      <alignment horizontal="center"/>
    </xf>
    <xf numFmtId="164" fontId="284" fillId="5" borderId="0" xfId="0" applyNumberFormat="1" applyFont="1" applyFill="1"/>
    <xf numFmtId="164" fontId="279" fillId="5" borderId="0" xfId="0" applyNumberFormat="1" applyFont="1" applyFill="1"/>
    <xf numFmtId="0" fontId="283" fillId="5" borderId="0" xfId="0" applyFont="1" applyFill="1"/>
    <xf numFmtId="0" fontId="66" fillId="5" borderId="4" xfId="0" applyFont="1" applyFill="1" applyBorder="1" applyAlignment="1">
      <alignment horizontal="center"/>
    </xf>
    <xf numFmtId="0" fontId="66" fillId="5" borderId="4" xfId="0" applyFont="1" applyFill="1" applyBorder="1" applyAlignment="1">
      <alignment wrapText="1"/>
    </xf>
    <xf numFmtId="164" fontId="66" fillId="5" borderId="4" xfId="1" applyNumberFormat="1" applyFont="1" applyFill="1" applyBorder="1" applyAlignment="1">
      <alignment horizontal="center" vertical="center"/>
    </xf>
    <xf numFmtId="0" fontId="279" fillId="5" borderId="0" xfId="0" applyFont="1" applyFill="1" applyAlignment="1">
      <alignment horizontal="center"/>
    </xf>
    <xf numFmtId="0" fontId="279" fillId="5" borderId="0" xfId="0" applyFont="1" applyFill="1"/>
    <xf numFmtId="164" fontId="66" fillId="5" borderId="4" xfId="10" applyNumberFormat="1" applyFont="1" applyFill="1" applyBorder="1" applyAlignment="1">
      <alignment vertical="center" wrapText="1"/>
    </xf>
    <xf numFmtId="164" fontId="66" fillId="5" borderId="4" xfId="3" applyNumberFormat="1" applyFont="1" applyFill="1" applyBorder="1" applyAlignment="1">
      <alignment horizontal="center" vertical="center" wrapText="1" readingOrder="1"/>
    </xf>
    <xf numFmtId="164" fontId="66" fillId="5" borderId="4" xfId="1" applyNumberFormat="1" applyFont="1" applyFill="1" applyBorder="1" applyAlignment="1">
      <alignment horizontal="center" vertical="center" wrapText="1" readingOrder="1"/>
    </xf>
    <xf numFmtId="3" fontId="66" fillId="5" borderId="4" xfId="10" applyNumberFormat="1" applyFont="1" applyFill="1" applyBorder="1" applyAlignment="1">
      <alignment horizontal="right" vertical="center" wrapText="1"/>
    </xf>
    <xf numFmtId="164" fontId="66" fillId="5" borderId="4" xfId="1" applyNumberFormat="1" applyFont="1" applyFill="1" applyBorder="1" applyAlignment="1">
      <alignment horizontal="right" vertical="center" wrapText="1"/>
    </xf>
    <xf numFmtId="164" fontId="66" fillId="0" borderId="4" xfId="3392" applyNumberFormat="1" applyFont="1" applyFill="1" applyBorder="1" applyAlignment="1">
      <alignment horizontal="center" vertical="center" wrapText="1" readingOrder="1"/>
    </xf>
    <xf numFmtId="164" fontId="283" fillId="5" borderId="0" xfId="0" applyNumberFormat="1" applyFont="1" applyFill="1" applyAlignment="1">
      <alignment horizontal="center"/>
    </xf>
    <xf numFmtId="164" fontId="66" fillId="4" borderId="4" xfId="10" applyNumberFormat="1" applyFont="1" applyFill="1" applyBorder="1" applyAlignment="1">
      <alignment vertical="center" wrapText="1"/>
    </xf>
    <xf numFmtId="164" fontId="66" fillId="5" borderId="4" xfId="1" applyNumberFormat="1" applyFont="1" applyFill="1" applyBorder="1" applyAlignment="1">
      <alignment vertical="center" wrapText="1" readingOrder="1"/>
    </xf>
    <xf numFmtId="0" fontId="66" fillId="4" borderId="4" xfId="5" applyFont="1" applyFill="1" applyBorder="1" applyAlignment="1">
      <alignment vertical="center" wrapText="1"/>
    </xf>
    <xf numFmtId="173" fontId="66" fillId="5" borderId="4" xfId="1" applyNumberFormat="1" applyFont="1" applyFill="1" applyBorder="1" applyAlignment="1">
      <alignment horizontal="center" vertical="center" wrapText="1"/>
    </xf>
    <xf numFmtId="164" fontId="61" fillId="5" borderId="4" xfId="1" applyNumberFormat="1" applyFont="1" applyFill="1" applyBorder="1" applyAlignment="1">
      <alignment horizontal="left" vertical="center" wrapText="1"/>
    </xf>
    <xf numFmtId="164" fontId="282" fillId="5" borderId="0" xfId="0" applyNumberFormat="1" applyFont="1" applyFill="1" applyAlignment="1">
      <alignment horizontal="center"/>
    </xf>
    <xf numFmtId="165" fontId="66" fillId="5" borderId="4" xfId="10" applyFont="1" applyFill="1" applyBorder="1" applyAlignment="1">
      <alignment vertical="center" wrapText="1"/>
    </xf>
    <xf numFmtId="0" fontId="280" fillId="5" borderId="0" xfId="0" applyFont="1" applyFill="1" applyAlignment="1">
      <alignment horizontal="center"/>
    </xf>
    <xf numFmtId="164" fontId="66" fillId="5" borderId="4" xfId="0" applyNumberFormat="1" applyFont="1" applyFill="1" applyBorder="1" applyAlignment="1">
      <alignment horizontal="center" vertical="center"/>
    </xf>
    <xf numFmtId="0" fontId="66" fillId="5" borderId="4" xfId="0" applyFont="1" applyFill="1" applyBorder="1" applyAlignment="1">
      <alignment horizontal="left" vertical="center"/>
    </xf>
    <xf numFmtId="168" fontId="66" fillId="4" borderId="4" xfId="1" applyNumberFormat="1" applyFont="1" applyFill="1" applyBorder="1" applyAlignment="1">
      <alignment vertical="center" wrapText="1"/>
    </xf>
    <xf numFmtId="168" fontId="66" fillId="0" borderId="4" xfId="1" applyNumberFormat="1" applyFont="1" applyFill="1" applyBorder="1" applyAlignment="1">
      <alignment horizontal="center" vertical="center" wrapText="1" readingOrder="1"/>
    </xf>
    <xf numFmtId="168" fontId="66" fillId="5" borderId="4" xfId="1" applyNumberFormat="1" applyFont="1" applyFill="1" applyBorder="1" applyAlignment="1">
      <alignment horizontal="center" vertical="center" wrapText="1"/>
    </xf>
    <xf numFmtId="164" fontId="66" fillId="0" borderId="4" xfId="3393" applyNumberFormat="1" applyFont="1" applyFill="1" applyBorder="1" applyAlignment="1">
      <alignment vertical="center" wrapText="1" readingOrder="1"/>
    </xf>
    <xf numFmtId="0" fontId="282" fillId="5" borderId="0" xfId="0" applyFont="1" applyFill="1"/>
    <xf numFmtId="0" fontId="66" fillId="5" borderId="4" xfId="0" applyFont="1" applyFill="1" applyBorder="1" applyAlignment="1">
      <alignment horizontal="left"/>
    </xf>
    <xf numFmtId="164" fontId="66" fillId="0" borderId="4" xfId="3" applyNumberFormat="1" applyFont="1" applyFill="1" applyBorder="1" applyAlignment="1">
      <alignment vertical="center" wrapText="1" readingOrder="1"/>
    </xf>
    <xf numFmtId="0" fontId="66" fillId="5" borderId="4" xfId="5" applyFont="1" applyFill="1" applyBorder="1" applyAlignment="1">
      <alignment vertical="center" wrapText="1"/>
    </xf>
    <xf numFmtId="0" fontId="66" fillId="0" borderId="4" xfId="0" applyFont="1" applyBorder="1" applyAlignment="1">
      <alignment horizontal="left" wrapText="1"/>
    </xf>
    <xf numFmtId="0" fontId="66" fillId="5" borderId="4" xfId="0" applyFont="1" applyFill="1" applyBorder="1" applyAlignment="1">
      <alignment horizontal="left" wrapText="1"/>
    </xf>
    <xf numFmtId="164" fontId="66" fillId="5" borderId="4" xfId="1" applyNumberFormat="1" applyFont="1" applyFill="1" applyBorder="1" applyAlignment="1">
      <alignment horizontal="center"/>
    </xf>
    <xf numFmtId="0" fontId="66" fillId="0" borderId="4" xfId="0" applyFont="1" applyBorder="1" applyAlignment="1">
      <alignment horizontal="left" vertical="center" wrapText="1"/>
    </xf>
    <xf numFmtId="164" fontId="66" fillId="4" borderId="4" xfId="1" applyNumberFormat="1" applyFont="1" applyFill="1" applyBorder="1" applyAlignment="1">
      <alignment horizontal="left" vertical="center" wrapText="1"/>
    </xf>
    <xf numFmtId="0" fontId="66" fillId="0" borderId="4" xfId="0" applyFont="1" applyFill="1" applyBorder="1" applyAlignment="1">
      <alignment vertical="center" wrapText="1"/>
    </xf>
    <xf numFmtId="0" fontId="66" fillId="4" borderId="4" xfId="0" applyFont="1" applyFill="1" applyBorder="1" applyAlignment="1">
      <alignment horizontal="left" wrapText="1"/>
    </xf>
    <xf numFmtId="168" fontId="66" fillId="5" borderId="4" xfId="1" applyNumberFormat="1" applyFont="1" applyFill="1" applyBorder="1" applyAlignment="1">
      <alignment horizontal="center" wrapText="1"/>
    </xf>
    <xf numFmtId="0" fontId="66" fillId="5" borderId="4" xfId="0" applyFont="1" applyFill="1" applyBorder="1" applyAlignment="1">
      <alignment horizontal="center" vertical="center"/>
    </xf>
    <xf numFmtId="168" fontId="66" fillId="5" borderId="4" xfId="1" applyNumberFormat="1" applyFont="1" applyFill="1" applyBorder="1" applyAlignment="1">
      <alignment horizontal="center" vertical="center"/>
    </xf>
    <xf numFmtId="0" fontId="66" fillId="0" borderId="4" xfId="3" quotePrefix="1" applyFont="1" applyFill="1" applyBorder="1" applyAlignment="1">
      <alignment horizontal="left" wrapText="1"/>
    </xf>
    <xf numFmtId="0" fontId="66" fillId="5" borderId="4" xfId="0" applyFont="1" applyFill="1" applyBorder="1" applyAlignment="1">
      <alignment horizontal="center" wrapText="1"/>
    </xf>
    <xf numFmtId="49" fontId="66" fillId="5" borderId="4" xfId="0" applyNumberFormat="1" applyFont="1" applyFill="1" applyBorder="1" applyAlignment="1">
      <alignment horizontal="center" vertical="center"/>
    </xf>
    <xf numFmtId="0" fontId="39" fillId="0" borderId="0" xfId="0" applyFont="1"/>
    <xf numFmtId="164" fontId="39" fillId="0" borderId="0" xfId="0" applyNumberFormat="1" applyFont="1"/>
    <xf numFmtId="0" fontId="38" fillId="5" borderId="0" xfId="0" applyFont="1" applyFill="1" applyBorder="1" applyAlignment="1">
      <alignment horizontal="center" vertical="center" wrapText="1"/>
    </xf>
    <xf numFmtId="0" fontId="29" fillId="5" borderId="0" xfId="0" applyFont="1" applyFill="1" applyBorder="1" applyAlignment="1">
      <alignment horizontal="center" vertical="center" wrapText="1"/>
    </xf>
    <xf numFmtId="3" fontId="41" fillId="5" borderId="0" xfId="0" applyNumberFormat="1" applyFont="1" applyFill="1" applyAlignment="1">
      <alignment horizontal="left"/>
    </xf>
    <xf numFmtId="3" fontId="285" fillId="0" borderId="10" xfId="0" applyNumberFormat="1" applyFont="1" applyBorder="1" applyAlignment="1">
      <alignment vertical="center" wrapText="1"/>
    </xf>
    <xf numFmtId="168" fontId="66" fillId="0" borderId="4" xfId="1" applyNumberFormat="1" applyFont="1" applyBorder="1"/>
    <xf numFmtId="168" fontId="61" fillId="5" borderId="4" xfId="1" applyNumberFormat="1" applyFont="1" applyFill="1" applyBorder="1" applyAlignment="1">
      <alignment horizontal="center" vertical="center" wrapText="1"/>
    </xf>
    <xf numFmtId="164" fontId="61" fillId="5" borderId="4" xfId="1" applyNumberFormat="1" applyFont="1" applyFill="1" applyBorder="1" applyAlignment="1">
      <alignment horizontal="center" vertical="center"/>
    </xf>
    <xf numFmtId="0" fontId="42" fillId="5" borderId="4" xfId="6" applyFont="1" applyFill="1" applyBorder="1" applyAlignment="1">
      <alignment horizontal="center" vertical="center" wrapText="1"/>
    </xf>
    <xf numFmtId="164" fontId="45" fillId="5" borderId="4" xfId="0" applyNumberFormat="1" applyFont="1" applyFill="1" applyBorder="1" applyAlignment="1">
      <alignment horizontal="center"/>
    </xf>
    <xf numFmtId="0" fontId="29" fillId="0" borderId="0"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38" fillId="0" borderId="0" xfId="0" applyFont="1" applyBorder="1" applyAlignment="1">
      <alignment horizontal="center" vertical="center" wrapText="1"/>
    </xf>
    <xf numFmtId="0" fontId="3" fillId="0" borderId="0" xfId="0" applyFont="1" applyBorder="1" applyAlignment="1">
      <alignment horizontal="center" wrapText="1"/>
    </xf>
    <xf numFmtId="0" fontId="15"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278" fillId="0" borderId="0" xfId="0" applyFont="1" applyBorder="1" applyAlignment="1">
      <alignment horizontal="center" vertical="center" wrapText="1"/>
    </xf>
    <xf numFmtId="0" fontId="6" fillId="0" borderId="10" xfId="0" applyFont="1" applyBorder="1" applyAlignment="1">
      <alignment horizontal="right"/>
    </xf>
    <xf numFmtId="0" fontId="29" fillId="5" borderId="11" xfId="0" applyNumberFormat="1" applyFont="1" applyFill="1" applyBorder="1" applyAlignment="1">
      <alignment horizontal="center" vertical="center" wrapText="1"/>
    </xf>
    <xf numFmtId="0" fontId="29" fillId="5" borderId="13" xfId="0" applyNumberFormat="1" applyFont="1" applyFill="1" applyBorder="1" applyAlignment="1">
      <alignment horizontal="center" vertical="center" wrapText="1"/>
    </xf>
    <xf numFmtId="0" fontId="29" fillId="5" borderId="8" xfId="0" applyNumberFormat="1" applyFont="1" applyFill="1" applyBorder="1" applyAlignment="1">
      <alignment horizontal="center" vertical="center" wrapText="1"/>
    </xf>
    <xf numFmtId="0" fontId="29" fillId="5" borderId="1" xfId="0" applyNumberFormat="1" applyFont="1" applyFill="1" applyBorder="1" applyAlignment="1">
      <alignment horizontal="center" vertical="center" wrapText="1"/>
    </xf>
    <xf numFmtId="0" fontId="29" fillId="5" borderId="9" xfId="0" applyNumberFormat="1" applyFont="1" applyFill="1" applyBorder="1" applyAlignment="1">
      <alignment horizontal="center" vertical="center" wrapText="1"/>
    </xf>
    <xf numFmtId="164" fontId="29" fillId="5" borderId="8" xfId="1" applyNumberFormat="1" applyFont="1" applyFill="1" applyBorder="1" applyAlignment="1">
      <alignment horizontal="center" vertical="center" wrapText="1"/>
    </xf>
    <xf numFmtId="164" fontId="29" fillId="5" borderId="1" xfId="1" applyNumberFormat="1" applyFont="1" applyFill="1" applyBorder="1" applyAlignment="1">
      <alignment horizontal="center" vertical="center" wrapText="1"/>
    </xf>
    <xf numFmtId="164" fontId="29" fillId="5" borderId="9" xfId="1" applyNumberFormat="1" applyFont="1" applyFill="1" applyBorder="1" applyAlignment="1">
      <alignment horizontal="center" vertical="center" wrapText="1"/>
    </xf>
    <xf numFmtId="0" fontId="38" fillId="5" borderId="8" xfId="0" applyNumberFormat="1" applyFont="1" applyFill="1" applyBorder="1" applyAlignment="1">
      <alignment horizontal="center" vertical="center" wrapText="1"/>
    </xf>
    <xf numFmtId="0" fontId="38" fillId="5" borderId="9" xfId="0" applyNumberFormat="1" applyFont="1" applyFill="1" applyBorder="1" applyAlignment="1">
      <alignment horizontal="center" vertical="center" wrapText="1"/>
    </xf>
    <xf numFmtId="0" fontId="39" fillId="5" borderId="4" xfId="0" applyNumberFormat="1" applyFont="1" applyFill="1" applyBorder="1" applyAlignment="1">
      <alignment horizontal="center" vertical="center" wrapText="1"/>
    </xf>
    <xf numFmtId="0" fontId="39" fillId="5" borderId="5" xfId="0" applyNumberFormat="1" applyFont="1" applyFill="1" applyBorder="1" applyAlignment="1">
      <alignment horizontal="center" vertical="center" wrapText="1"/>
    </xf>
    <xf numFmtId="0" fontId="29" fillId="5" borderId="0" xfId="0" applyFont="1" applyFill="1" applyBorder="1" applyAlignment="1">
      <alignment horizontal="center" wrapText="1"/>
    </xf>
    <xf numFmtId="0" fontId="278" fillId="5" borderId="0" xfId="0" applyFont="1" applyFill="1" applyBorder="1" applyAlignment="1">
      <alignment horizontal="right" vertical="center" wrapText="1"/>
    </xf>
    <xf numFmtId="0" fontId="40" fillId="5" borderId="0" xfId="0" applyFont="1" applyFill="1" applyAlignment="1">
      <alignment horizontal="center"/>
    </xf>
    <xf numFmtId="0" fontId="44" fillId="5" borderId="0" xfId="0" applyFont="1" applyFill="1" applyAlignment="1">
      <alignment horizontal="center"/>
    </xf>
    <xf numFmtId="164" fontId="29" fillId="5" borderId="2" xfId="1"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wrapText="1"/>
    </xf>
    <xf numFmtId="0" fontId="45" fillId="5" borderId="0" xfId="0" applyFont="1" applyFill="1" applyBorder="1" applyAlignment="1">
      <alignment horizontal="center" wrapText="1"/>
    </xf>
    <xf numFmtId="49" fontId="29" fillId="5" borderId="8" xfId="0" applyNumberFormat="1" applyFont="1" applyFill="1" applyBorder="1" applyAlignment="1">
      <alignment horizontal="center" vertical="center" wrapText="1"/>
    </xf>
    <xf numFmtId="49" fontId="29" fillId="5" borderId="1" xfId="0" applyNumberFormat="1" applyFont="1" applyFill="1" applyBorder="1" applyAlignment="1">
      <alignment horizontal="center" vertical="center" wrapText="1"/>
    </xf>
    <xf numFmtId="49" fontId="29" fillId="5" borderId="9" xfId="0" applyNumberFormat="1" applyFont="1" applyFill="1" applyBorder="1" applyAlignment="1">
      <alignment horizontal="center" vertical="center" wrapText="1"/>
    </xf>
    <xf numFmtId="164" fontId="29" fillId="5" borderId="11" xfId="1" applyNumberFormat="1" applyFont="1" applyFill="1" applyBorder="1" applyAlignment="1">
      <alignment horizontal="center" vertical="center" wrapText="1"/>
    </xf>
    <xf numFmtId="164" fontId="29" fillId="5" borderId="12" xfId="1" applyNumberFormat="1" applyFont="1" applyFill="1" applyBorder="1" applyAlignment="1">
      <alignment horizontal="center" vertical="center" wrapText="1"/>
    </xf>
    <xf numFmtId="164" fontId="29" fillId="5" borderId="13" xfId="1" applyNumberFormat="1" applyFont="1" applyFill="1" applyBorder="1" applyAlignment="1">
      <alignment horizontal="center" vertical="center" wrapText="1"/>
    </xf>
    <xf numFmtId="0" fontId="38" fillId="5" borderId="10" xfId="0" applyFont="1" applyFill="1" applyBorder="1" applyAlignment="1">
      <alignment horizontal="right"/>
    </xf>
    <xf numFmtId="0" fontId="39" fillId="5" borderId="11" xfId="0" applyNumberFormat="1" applyFont="1" applyFill="1" applyBorder="1" applyAlignment="1">
      <alignment horizontal="center" vertical="center" wrapText="1"/>
    </xf>
    <xf numFmtId="0" fontId="39" fillId="5" borderId="12" xfId="0" applyNumberFormat="1" applyFont="1" applyFill="1" applyBorder="1" applyAlignment="1">
      <alignment horizontal="center" vertical="center" wrapText="1"/>
    </xf>
    <xf numFmtId="0" fontId="39" fillId="5" borderId="13" xfId="0" applyNumberFormat="1" applyFont="1" applyFill="1" applyBorder="1" applyAlignment="1">
      <alignment horizontal="center" vertical="center" wrapText="1"/>
    </xf>
    <xf numFmtId="0" fontId="46" fillId="5" borderId="0"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0" fillId="5" borderId="0" xfId="0" applyFont="1" applyFill="1" applyBorder="1" applyAlignment="1">
      <alignment horizontal="center" vertical="center" wrapText="1"/>
    </xf>
    <xf numFmtId="0" fontId="29" fillId="5" borderId="12" xfId="0" applyNumberFormat="1" applyFont="1" applyFill="1" applyBorder="1" applyAlignment="1">
      <alignment horizontal="center" vertical="center" wrapText="1"/>
    </xf>
    <xf numFmtId="0" fontId="10" fillId="0" borderId="0" xfId="0" applyFont="1" applyAlignment="1">
      <alignment horizontal="right"/>
    </xf>
    <xf numFmtId="165" fontId="2" fillId="0" borderId="0" xfId="0" applyNumberFormat="1" applyFont="1"/>
    <xf numFmtId="49" fontId="42" fillId="54" borderId="4" xfId="0" applyNumberFormat="1" applyFont="1" applyFill="1" applyBorder="1" applyAlignment="1">
      <alignment horizontal="center" vertical="center"/>
    </xf>
    <xf numFmtId="0" fontId="42" fillId="54" borderId="4" xfId="0" applyFont="1" applyFill="1" applyBorder="1" applyAlignment="1">
      <alignment horizontal="left" vertical="center" wrapText="1"/>
    </xf>
    <xf numFmtId="0" fontId="42" fillId="54" borderId="4" xfId="0" applyFont="1" applyFill="1" applyBorder="1" applyAlignment="1">
      <alignment horizontal="center" vertical="center" wrapText="1"/>
    </xf>
    <xf numFmtId="164" fontId="42" fillId="54" borderId="4" xfId="1" applyNumberFormat="1" applyFont="1" applyFill="1" applyBorder="1" applyAlignment="1">
      <alignment horizontal="center" vertical="center" wrapText="1"/>
    </xf>
    <xf numFmtId="172" fontId="39" fillId="54" borderId="4" xfId="1" applyNumberFormat="1" applyFont="1" applyFill="1" applyBorder="1" applyAlignment="1">
      <alignment horizontal="center" vertical="center"/>
    </xf>
    <xf numFmtId="164" fontId="39" fillId="54" borderId="4" xfId="1" applyNumberFormat="1" applyFont="1" applyFill="1" applyBorder="1" applyAlignment="1">
      <alignment horizontal="center" vertical="center"/>
    </xf>
    <xf numFmtId="3" fontId="39" fillId="54" borderId="4" xfId="0" applyNumberFormat="1" applyFont="1" applyFill="1" applyBorder="1" applyAlignment="1">
      <alignment horizontal="center" vertical="center" wrapText="1"/>
    </xf>
    <xf numFmtId="164" fontId="39" fillId="54" borderId="0" xfId="0" applyNumberFormat="1" applyFont="1" applyFill="1" applyAlignment="1">
      <alignment horizontal="center"/>
    </xf>
    <xf numFmtId="0" fontId="48" fillId="54" borderId="0" xfId="0" applyFont="1" applyFill="1" applyAlignment="1">
      <alignment horizontal="center"/>
    </xf>
    <xf numFmtId="164" fontId="51" fillId="54" borderId="0" xfId="0" applyNumberFormat="1" applyFont="1" applyFill="1"/>
    <xf numFmtId="164" fontId="48" fillId="54" borderId="0" xfId="0" applyNumberFormat="1" applyFont="1" applyFill="1"/>
    <xf numFmtId="0" fontId="48" fillId="54" borderId="0" xfId="0" applyFont="1" applyFill="1"/>
    <xf numFmtId="49" fontId="45" fillId="54" borderId="4" xfId="0" applyNumberFormat="1" applyFont="1" applyFill="1" applyBorder="1" applyAlignment="1">
      <alignment horizontal="center" vertical="center"/>
    </xf>
    <xf numFmtId="0" fontId="45" fillId="54" borderId="4" xfId="0" applyFont="1" applyFill="1" applyBorder="1" applyAlignment="1">
      <alignment horizontal="left" vertical="center" wrapText="1"/>
    </xf>
    <xf numFmtId="0" fontId="45" fillId="54" borderId="4" xfId="0" applyFont="1" applyFill="1" applyBorder="1" applyAlignment="1">
      <alignment horizontal="center" vertical="center" wrapText="1"/>
    </xf>
    <xf numFmtId="164" fontId="45" fillId="54" borderId="4" xfId="1" applyNumberFormat="1" applyFont="1" applyFill="1" applyBorder="1" applyAlignment="1">
      <alignment horizontal="center" vertical="center" wrapText="1"/>
    </xf>
    <xf numFmtId="171" fontId="274" fillId="54" borderId="4" xfId="0" applyNumberFormat="1" applyFont="1" applyFill="1" applyBorder="1" applyAlignment="1">
      <alignment horizontal="right" vertical="center" wrapText="1"/>
    </xf>
    <xf numFmtId="172" fontId="29" fillId="54" borderId="4" xfId="1" applyNumberFormat="1" applyFont="1" applyFill="1" applyBorder="1" applyAlignment="1">
      <alignment horizontal="center" vertical="center"/>
    </xf>
    <xf numFmtId="3" fontId="29" fillId="54" borderId="4" xfId="0" applyNumberFormat="1" applyFont="1" applyFill="1" applyBorder="1" applyAlignment="1">
      <alignment horizontal="center" vertical="center" wrapText="1"/>
    </xf>
    <xf numFmtId="0" fontId="47" fillId="54" borderId="0" xfId="0" applyFont="1" applyFill="1" applyAlignment="1">
      <alignment horizontal="center"/>
    </xf>
    <xf numFmtId="164" fontId="50" fillId="54" borderId="0" xfId="0" applyNumberFormat="1" applyFont="1" applyFill="1"/>
    <xf numFmtId="164" fontId="47" fillId="54" borderId="0" xfId="0" applyNumberFormat="1" applyFont="1" applyFill="1"/>
    <xf numFmtId="0" fontId="47" fillId="54" borderId="0" xfId="0" applyFont="1" applyFill="1"/>
    <xf numFmtId="49" fontId="269" fillId="54" borderId="4" xfId="0" applyNumberFormat="1" applyFont="1" applyFill="1" applyBorder="1" applyAlignment="1">
      <alignment horizontal="center" vertical="center"/>
    </xf>
    <xf numFmtId="0" fontId="269" fillId="54" borderId="4" xfId="0" applyFont="1" applyFill="1" applyBorder="1" applyAlignment="1">
      <alignment vertical="center" wrapText="1"/>
    </xf>
    <xf numFmtId="0" fontId="269" fillId="54" borderId="4" xfId="0" applyFont="1" applyFill="1" applyBorder="1" applyAlignment="1">
      <alignment horizontal="center" vertical="center" wrapText="1"/>
    </xf>
    <xf numFmtId="164" fontId="269" fillId="54" borderId="4" xfId="1" applyNumberFormat="1" applyFont="1" applyFill="1" applyBorder="1" applyAlignment="1">
      <alignment horizontal="right" vertical="center"/>
    </xf>
    <xf numFmtId="164" fontId="269" fillId="54" borderId="4" xfId="1" applyNumberFormat="1" applyFont="1" applyFill="1" applyBorder="1" applyAlignment="1">
      <alignment horizontal="right" vertical="center" wrapText="1"/>
    </xf>
    <xf numFmtId="164" fontId="38" fillId="54" borderId="4" xfId="1" applyNumberFormat="1" applyFont="1" applyFill="1" applyBorder="1" applyAlignment="1">
      <alignment horizontal="center" vertical="center"/>
    </xf>
    <xf numFmtId="3" fontId="38" fillId="54" borderId="4" xfId="0" applyNumberFormat="1" applyFont="1" applyFill="1" applyBorder="1" applyAlignment="1">
      <alignment horizontal="center" vertical="center" wrapText="1"/>
    </xf>
    <xf numFmtId="164" fontId="46" fillId="54" borderId="0" xfId="1" applyNumberFormat="1" applyFont="1" applyFill="1" applyAlignment="1">
      <alignment horizontal="center"/>
    </xf>
    <xf numFmtId="164" fontId="52" fillId="54" borderId="0" xfId="0" applyNumberFormat="1" applyFont="1" applyFill="1"/>
    <xf numFmtId="164" fontId="46" fillId="54" borderId="0" xfId="0" applyNumberFormat="1" applyFont="1" applyFill="1"/>
    <xf numFmtId="0" fontId="46" fillId="54" borderId="0" xfId="0" applyFont="1" applyFill="1"/>
    <xf numFmtId="49" fontId="275" fillId="54" borderId="4" xfId="0" applyNumberFormat="1" applyFont="1" applyFill="1" applyBorder="1" applyAlignment="1">
      <alignment horizontal="center" vertical="center"/>
    </xf>
    <xf numFmtId="0" fontId="275" fillId="54" borderId="4" xfId="0" applyFont="1" applyFill="1" applyBorder="1" applyAlignment="1">
      <alignment vertical="center" wrapText="1"/>
    </xf>
    <xf numFmtId="0" fontId="275" fillId="54" borderId="4" xfId="0" applyFont="1" applyFill="1" applyBorder="1" applyAlignment="1">
      <alignment horizontal="center" vertical="center" wrapText="1"/>
    </xf>
    <xf numFmtId="164" fontId="275" fillId="54" borderId="4" xfId="1" applyNumberFormat="1" applyFont="1" applyFill="1" applyBorder="1" applyAlignment="1">
      <alignment horizontal="right" vertical="center"/>
    </xf>
    <xf numFmtId="164" fontId="275" fillId="54" borderId="4" xfId="1" applyNumberFormat="1" applyFont="1" applyFill="1" applyBorder="1" applyAlignment="1">
      <alignment horizontal="right" vertical="center" wrapText="1"/>
    </xf>
    <xf numFmtId="164" fontId="53" fillId="54" borderId="4" xfId="1" applyNumberFormat="1" applyFont="1" applyFill="1" applyBorder="1" applyAlignment="1">
      <alignment horizontal="center" vertical="center"/>
    </xf>
    <xf numFmtId="3" fontId="53" fillId="54" borderId="4" xfId="0" applyNumberFormat="1" applyFont="1" applyFill="1" applyBorder="1" applyAlignment="1">
      <alignment horizontal="center" vertical="center" wrapText="1"/>
    </xf>
    <xf numFmtId="164" fontId="54" fillId="54" borderId="0" xfId="1" applyNumberFormat="1" applyFont="1" applyFill="1" applyAlignment="1">
      <alignment horizontal="center"/>
    </xf>
    <xf numFmtId="164" fontId="264" fillId="54" borderId="0" xfId="0" applyNumberFormat="1" applyFont="1" applyFill="1"/>
    <xf numFmtId="164" fontId="54" fillId="54" borderId="0" xfId="0" applyNumberFormat="1" applyFont="1" applyFill="1"/>
    <xf numFmtId="0" fontId="54" fillId="54" borderId="0" xfId="0" applyFont="1" applyFill="1"/>
    <xf numFmtId="0" fontId="275" fillId="5" borderId="4" xfId="0" applyFont="1" applyFill="1" applyBorder="1" applyAlignment="1">
      <alignment horizontal="left" vertical="center" wrapText="1"/>
    </xf>
    <xf numFmtId="164" fontId="38" fillId="5" borderId="0" xfId="0" applyNumberFormat="1" applyFont="1" applyFill="1" applyAlignment="1">
      <alignment horizontal="center"/>
    </xf>
    <xf numFmtId="43" fontId="39" fillId="5" borderId="4" xfId="1" applyNumberFormat="1" applyFont="1" applyFill="1" applyBorder="1" applyAlignment="1">
      <alignment horizontal="center" vertical="center"/>
    </xf>
    <xf numFmtId="0" fontId="42" fillId="4" borderId="51" xfId="0" applyFont="1" applyFill="1" applyBorder="1" applyAlignment="1">
      <alignment horizontal="left" vertical="center" wrapText="1"/>
    </xf>
    <xf numFmtId="172" fontId="42" fillId="5" borderId="4" xfId="1" applyNumberFormat="1" applyFont="1" applyFill="1" applyBorder="1" applyAlignment="1">
      <alignment horizontal="center" vertical="center"/>
    </xf>
    <xf numFmtId="164" fontId="42" fillId="5" borderId="0" xfId="0" applyNumberFormat="1" applyFont="1" applyFill="1" applyAlignment="1">
      <alignment horizontal="center"/>
    </xf>
    <xf numFmtId="0" fontId="269" fillId="5" borderId="0" xfId="0" applyFont="1" applyFill="1" applyAlignment="1">
      <alignment horizontal="center"/>
    </xf>
    <xf numFmtId="164" fontId="286" fillId="5" borderId="0" xfId="0" applyNumberFormat="1" applyFont="1" applyFill="1"/>
    <xf numFmtId="0" fontId="269" fillId="5" borderId="0" xfId="0" applyFont="1" applyFill="1"/>
    <xf numFmtId="49" fontId="42" fillId="55" borderId="4" xfId="0" applyNumberFormat="1" applyFont="1" applyFill="1" applyBorder="1" applyAlignment="1">
      <alignment horizontal="center" vertical="center"/>
    </xf>
    <xf numFmtId="0" fontId="42" fillId="55" borderId="4" xfId="0" applyFont="1" applyFill="1" applyBorder="1" applyAlignment="1">
      <alignment horizontal="left" vertical="center" wrapText="1"/>
    </xf>
    <xf numFmtId="0" fontId="42" fillId="55" borderId="4" xfId="0" applyFont="1" applyFill="1" applyBorder="1" applyAlignment="1">
      <alignment horizontal="center" vertical="center" wrapText="1"/>
    </xf>
    <xf numFmtId="164" fontId="42" fillId="55" borderId="4" xfId="1" applyNumberFormat="1" applyFont="1" applyFill="1" applyBorder="1" applyAlignment="1">
      <alignment horizontal="center" vertical="center"/>
    </xf>
    <xf numFmtId="172" fontId="29" fillId="55" borderId="4" xfId="1" applyNumberFormat="1" applyFont="1" applyFill="1" applyBorder="1" applyAlignment="1">
      <alignment horizontal="center" vertical="center"/>
    </xf>
    <xf numFmtId="172" fontId="39" fillId="55" borderId="4" xfId="1" applyNumberFormat="1" applyFont="1" applyFill="1" applyBorder="1" applyAlignment="1">
      <alignment horizontal="center" vertical="center"/>
    </xf>
    <xf numFmtId="164" fontId="39" fillId="55" borderId="4" xfId="1" applyNumberFormat="1" applyFont="1" applyFill="1" applyBorder="1" applyAlignment="1">
      <alignment horizontal="center" vertical="center"/>
    </xf>
    <xf numFmtId="3" fontId="39" fillId="55" borderId="4" xfId="0" applyNumberFormat="1" applyFont="1" applyFill="1" applyBorder="1" applyAlignment="1">
      <alignment horizontal="center" vertical="center" wrapText="1"/>
    </xf>
    <xf numFmtId="164" fontId="39" fillId="55" borderId="0" xfId="0" applyNumberFormat="1" applyFont="1" applyFill="1" applyAlignment="1">
      <alignment horizontal="center"/>
    </xf>
    <xf numFmtId="0" fontId="48" fillId="55" borderId="0" xfId="0" applyFont="1" applyFill="1" applyAlignment="1">
      <alignment horizontal="center"/>
    </xf>
    <xf numFmtId="164" fontId="51" fillId="55" borderId="0" xfId="0" applyNumberFormat="1" applyFont="1" applyFill="1"/>
    <xf numFmtId="164" fontId="48" fillId="55" borderId="0" xfId="0" applyNumberFormat="1" applyFont="1" applyFill="1"/>
    <xf numFmtId="0" fontId="48" fillId="55" borderId="0" xfId="0" applyFont="1" applyFill="1"/>
    <xf numFmtId="49" fontId="60" fillId="55" borderId="4" xfId="0" applyNumberFormat="1" applyFont="1" applyFill="1" applyBorder="1" applyAlignment="1">
      <alignment horizontal="center" vertical="center"/>
    </xf>
    <xf numFmtId="0" fontId="60" fillId="55" borderId="4" xfId="0" applyFont="1" applyFill="1" applyBorder="1" applyAlignment="1">
      <alignment horizontal="left" vertical="center" wrapText="1"/>
    </xf>
    <xf numFmtId="0" fontId="60" fillId="55" borderId="4" xfId="0" applyFont="1" applyFill="1" applyBorder="1" applyAlignment="1">
      <alignment horizontal="center" vertical="center" wrapText="1"/>
    </xf>
    <xf numFmtId="164" fontId="60" fillId="55" borderId="4" xfId="1" applyNumberFormat="1" applyFont="1" applyFill="1" applyBorder="1" applyAlignment="1">
      <alignment horizontal="center" vertical="center"/>
    </xf>
    <xf numFmtId="164" fontId="60" fillId="55" borderId="4" xfId="0" applyNumberFormat="1" applyFont="1" applyFill="1" applyBorder="1" applyAlignment="1">
      <alignment horizontal="center" vertical="center"/>
    </xf>
    <xf numFmtId="172" fontId="32" fillId="55" borderId="4" xfId="1" applyNumberFormat="1" applyFont="1" applyFill="1" applyBorder="1" applyAlignment="1">
      <alignment horizontal="center" vertical="center"/>
    </xf>
    <xf numFmtId="164" fontId="33" fillId="55" borderId="4" xfId="1" applyNumberFormat="1" applyFont="1" applyFill="1" applyBorder="1" applyAlignment="1">
      <alignment horizontal="center" vertical="center"/>
    </xf>
    <xf numFmtId="3" fontId="33" fillId="55" borderId="4" xfId="0" applyNumberFormat="1" applyFont="1" applyFill="1" applyBorder="1" applyAlignment="1">
      <alignment horizontal="center" vertical="center" wrapText="1"/>
    </xf>
    <xf numFmtId="0" fontId="30" fillId="55" borderId="0" xfId="0" applyFont="1" applyFill="1" applyAlignment="1">
      <alignment horizontal="center"/>
    </xf>
    <xf numFmtId="164" fontId="37" fillId="55" borderId="0" xfId="0" applyNumberFormat="1" applyFont="1" applyFill="1"/>
    <xf numFmtId="164" fontId="30" fillId="55" borderId="0" xfId="0" applyNumberFormat="1" applyFont="1" applyFill="1"/>
    <xf numFmtId="0" fontId="30" fillId="55" borderId="0" xfId="0" applyFont="1" applyFill="1"/>
    <xf numFmtId="0" fontId="42" fillId="55" borderId="4" xfId="0" applyFont="1" applyFill="1" applyBorder="1" applyAlignment="1">
      <alignment horizontal="center" wrapText="1"/>
    </xf>
    <xf numFmtId="164" fontId="276" fillId="55" borderId="4" xfId="10" applyNumberFormat="1" applyFont="1" applyFill="1" applyBorder="1"/>
    <xf numFmtId="49" fontId="269" fillId="55" borderId="4" xfId="0" applyNumberFormat="1" applyFont="1" applyFill="1" applyBorder="1" applyAlignment="1">
      <alignment horizontal="center" vertical="center"/>
    </xf>
    <xf numFmtId="0" fontId="269" fillId="55" borderId="4" xfId="0" applyFont="1" applyFill="1" applyBorder="1" applyAlignment="1">
      <alignment horizontal="left" vertical="center" wrapText="1"/>
    </xf>
    <xf numFmtId="0" fontId="269" fillId="55" borderId="4" xfId="0" applyFont="1" applyFill="1" applyBorder="1" applyAlignment="1">
      <alignment horizontal="center" vertical="center" wrapText="1"/>
    </xf>
    <xf numFmtId="49" fontId="269" fillId="55" borderId="4" xfId="0" applyNumberFormat="1" applyFont="1" applyFill="1" applyBorder="1" applyAlignment="1">
      <alignment horizontal="center"/>
    </xf>
    <xf numFmtId="0" fontId="42" fillId="55" borderId="4" xfId="0" applyFont="1" applyFill="1" applyBorder="1" applyAlignment="1">
      <alignment wrapText="1"/>
    </xf>
    <xf numFmtId="49" fontId="42" fillId="55" borderId="4" xfId="0" applyNumberFormat="1" applyFont="1" applyFill="1" applyBorder="1" applyAlignment="1">
      <alignment horizontal="center"/>
    </xf>
    <xf numFmtId="0" fontId="269" fillId="55" borderId="4" xfId="6" applyFont="1" applyFill="1" applyBorder="1" applyAlignment="1">
      <alignment horizontal="left" vertical="center" wrapText="1"/>
    </xf>
    <xf numFmtId="3" fontId="269" fillId="55" borderId="4" xfId="3" applyNumberFormat="1" applyFont="1" applyFill="1" applyBorder="1" applyAlignment="1">
      <alignment horizontal="center" vertical="center" wrapText="1"/>
    </xf>
    <xf numFmtId="164" fontId="269" fillId="55" borderId="4" xfId="1" applyNumberFormat="1" applyFont="1" applyFill="1" applyBorder="1" applyAlignment="1">
      <alignment horizontal="center" vertical="center" wrapText="1"/>
    </xf>
    <xf numFmtId="164" fontId="269" fillId="55" borderId="4" xfId="1" applyNumberFormat="1" applyFont="1" applyFill="1" applyBorder="1" applyAlignment="1">
      <alignment horizontal="center" vertical="center"/>
    </xf>
    <xf numFmtId="172" fontId="53" fillId="55" borderId="4" xfId="1" applyNumberFormat="1" applyFont="1" applyFill="1" applyBorder="1" applyAlignment="1">
      <alignment horizontal="center" vertical="center"/>
    </xf>
    <xf numFmtId="164" fontId="38" fillId="55" borderId="4" xfId="1" applyNumberFormat="1" applyFont="1" applyFill="1" applyBorder="1" applyAlignment="1">
      <alignment horizontal="center" vertical="center"/>
    </xf>
    <xf numFmtId="49" fontId="38" fillId="55" borderId="4" xfId="0" applyNumberFormat="1" applyFont="1" applyFill="1" applyBorder="1" applyAlignment="1">
      <alignment horizontal="center" vertical="center" wrapText="1"/>
    </xf>
    <xf numFmtId="0" fontId="46" fillId="55" borderId="0" xfId="0" applyFont="1" applyFill="1" applyAlignment="1">
      <alignment horizontal="center"/>
    </xf>
    <xf numFmtId="164" fontId="52" fillId="55" borderId="0" xfId="0" applyNumberFormat="1" applyFont="1" applyFill="1"/>
    <xf numFmtId="164" fontId="46" fillId="55" borderId="0" xfId="0" applyNumberFormat="1" applyFont="1" applyFill="1"/>
    <xf numFmtId="0" fontId="46" fillId="55" borderId="0" xfId="0" applyFont="1" applyFill="1"/>
  </cellXfs>
  <cellStyles count="3411">
    <cellStyle name="_x0001_" xfId="12"/>
    <cellStyle name="          _x000d__x000a_shell=progman.exe_x000d__x000a_m" xfId="13"/>
    <cellStyle name="_x000d__x000a_JournalTemplate=C:\COMFO\CTALK\JOURSTD.TPL_x000d__x000a_LbStateAddress=3 3 0 251 1 89 2 311_x000d__x000a_LbStateJou" xfId="14"/>
    <cellStyle name="#,##0" xfId="15"/>
    <cellStyle name="%" xfId="16"/>
    <cellStyle name="." xfId="17"/>
    <cellStyle name=".d©y" xfId="18"/>
    <cellStyle name="??" xfId="19"/>
    <cellStyle name="?? [0.00]_ Att. 1- Cover" xfId="20"/>
    <cellStyle name="?? [0]" xfId="21"/>
    <cellStyle name="?_x001d_??%U©÷u&amp;H©÷9_x0008_?_x0009_s_x000a__x0007__x0001__x0001_" xfId="22"/>
    <cellStyle name="?_x001d_??%U©÷u&amp;H©÷9_x0008_?_x0009_s_x000a__x0007__x0001__x0001_?_x0002_???????????????_x0001_(_x0002_u_x000d_?????_x001f_????????_x0007_????????????????!???????????           ?????           ?????????_x000d_C:\WINDOWS\country.sys_x000d_??????????????????????????????????????????????????????????????????????????????????????????????" xfId="23"/>
    <cellStyle name="?_x001d_??%U²u&amp;H²9_x0008_?_x0009_s_x000a__x0007__x0001__x0001_" xfId="24"/>
    <cellStyle name="???? [0.00]_      " xfId="25"/>
    <cellStyle name="??????" xfId="26"/>
    <cellStyle name="????_      " xfId="27"/>
    <cellStyle name="???[0]_?? DI" xfId="28"/>
    <cellStyle name="???_?? DI" xfId="29"/>
    <cellStyle name="??[0]_BRE" xfId="30"/>
    <cellStyle name="??_      " xfId="31"/>
    <cellStyle name="??A? [0]_laroux_1_¸???™? " xfId="32"/>
    <cellStyle name="??A?_laroux_1_¸???™? " xfId="33"/>
    <cellStyle name="?_x005f_x001d_??%U©÷u&amp;H©÷9_x005f_x0008_? s_x005f_x000a__x005f_x0007__x005f_x0001__x005f_x0001_?_x005f_x0002_??????" xfId="34"/>
    <cellStyle name="?_x005f_x005f_x005f_x001d_??%U©÷u&amp;H©÷9_x005f_x005f_x005f_x0008_?_x005f_x005f_x005f_x0009_s_x005f_x005f_x005f_x000a__x005f_x005f_x005f_x0007__x005f_x005f_x005f_x0001__x005f_x005f_x005f_x0001_" xfId="35"/>
    <cellStyle name="?¡±¢¥?_?¨ù??¢´¢¥_¢¬???¢â? " xfId="36"/>
    <cellStyle name="?”´?_?¼??¤´_¸???™? " xfId="37"/>
    <cellStyle name="?ðÇ%U?&amp;H?_x0008_?s_x000a__x0007__x0001__x0001_" xfId="38"/>
    <cellStyle name="?ðÇ%U?&amp;H?_x0008_?s_x000a__x0007__x0001__x0001_?_x0002_ÿÿÿÿÿÿÿÿÿÿÿÿÿÿÿ_x0001_(_x0002_?€????ÿÿÿÿ????_x0007_??????????????????????????           ?????           ?????????_x000d_C:\WINDOWS\country.sys_x000d_??????????????????????????????????????????????????????????????????????????????????????????????" xfId="39"/>
    <cellStyle name="?I?I?_x0001_??j?_x0008_?h_x0001__x000c__x000c__x0002__x0002__x000c_!Comma [0]_Chi phÝ kh¸c_B¶ng 1 (2)?G_x001d_Comma [0]_Chi phÝ kh¸c_B¶ng 2?G$Comma [0]_Ch" xfId="40"/>
    <cellStyle name="?曹%U?&amp;H?_x0008_?s_x000a__x0007__x0001__x0001_" xfId="41"/>
    <cellStyle name="[0]_Chi phÝ kh¸c_V" xfId="42"/>
    <cellStyle name="_(DT Moi) PTVLMN" xfId="43"/>
    <cellStyle name="_(DT Moi) PTVLMN_No XDCB P.THO.xls 6 2015" xfId="44"/>
    <cellStyle name="_1 TONG HOP - CA NA" xfId="45"/>
    <cellStyle name="_Bang bieu" xfId="46"/>
    <cellStyle name="_Bang bieu_No XDCB P.THO.xls 6 2015" xfId="47"/>
    <cellStyle name="_Bang Chi tieu (2)" xfId="48"/>
    <cellStyle name="_Bang Chi tieu (2)?_x001c_Comma [0]_Chi phÝ kh¸c_Book1?!Comma [0]_Chi phÝ kh¸c_Liªn ChiÓu?b_x001e_Comma [0]_Chi" xfId="49"/>
    <cellStyle name="_Bang Chi tieu (2)?_x001c_Comma [0]_Chi phÝ kh¸c_Book1?!Comma [0]_Chi phÝ kh¸c_Liªn ChiÓu?b_x001e_Comma [0]_Chi_No XDCB P.THO.xls 6 2015" xfId="50"/>
    <cellStyle name="_Bao cao tai NPP PHAN DUNG 22-7" xfId="51"/>
    <cellStyle name="_Bao cao tai NPP PHAN DUNG 22-7_No XDCB P.THO.xls 6 2015" xfId="52"/>
    <cellStyle name="_BAO GIA NGAY 24-10-08 (co dam)" xfId="53"/>
    <cellStyle name="_Bieu bao cao giam sat 6 thang 2011" xfId="54"/>
    <cellStyle name="_bieu tong hop lai kh von 2011 gui phong TH-KTDN" xfId="55"/>
    <cellStyle name="_Book1" xfId="56"/>
    <cellStyle name="_Book1_1" xfId="57"/>
    <cellStyle name="_Book1_1_Book1" xfId="58"/>
    <cellStyle name="_Book1_1_Book1_No XDCB P.THO.xls 6 2015" xfId="59"/>
    <cellStyle name="_Book1_1_KH Von 2012 gui BKH 1" xfId="60"/>
    <cellStyle name="_Book1_1_KH Von 2012 gui BKH 2" xfId="61"/>
    <cellStyle name="_Book1_1_No XDCB P.THO.xls 6 2015" xfId="62"/>
    <cellStyle name="_Book1_1_Ra soat KH von 2011 (Huy-11-11-11)" xfId="63"/>
    <cellStyle name="_Book1_1_Ra soat KH von 2011 (Huy-11-11-11)_No XDCB P.THO.xls 6 2015" xfId="64"/>
    <cellStyle name="_Book1_1_Viec Huy dang lam" xfId="65"/>
    <cellStyle name="_Book1_2" xfId="66"/>
    <cellStyle name="_Book1_2_Ke hoach 2010 (theo doi 11-8-2010)" xfId="67"/>
    <cellStyle name="_Book1_2_No XDCB P.THO.xls 6 2015" xfId="68"/>
    <cellStyle name="_Book1_2_Ra soat KH von 2011 (Huy-11-11-11)" xfId="69"/>
    <cellStyle name="_Book1_2_Ra soat KH von 2011 (Huy-11-11-11)_No XDCB P.THO.xls 6 2015" xfId="70"/>
    <cellStyle name="_Book1_2_Viec Huy dang lam" xfId="71"/>
    <cellStyle name="_Book1_2_Viec Huy dang lam_No XDCB P.THO.xls 6 2015" xfId="72"/>
    <cellStyle name="_Book1_Kh ql62 (2010) 11-09" xfId="73"/>
    <cellStyle name="_Book1_No XDCB P.THO.xls 6 2015" xfId="74"/>
    <cellStyle name="_Book1_Ra soat KH von 2011 (Huy-11-11-11)" xfId="75"/>
    <cellStyle name="_Book1_Ra soat KH von 2011 (Huy-11-11-11)_No XDCB P.THO.xls 6 2015" xfId="76"/>
    <cellStyle name="_Book1_Viec Huy dang lam" xfId="77"/>
    <cellStyle name="_Book1_Viec Huy dang lam_CT 134" xfId="78"/>
    <cellStyle name="_C.cong+B.luong-Sanluong" xfId="79"/>
    <cellStyle name="_Chi tieu KH nam 2009" xfId="80"/>
    <cellStyle name="_Chi tieu KH nam 2009_No XDCB P.THO.xls 6 2015" xfId="81"/>
    <cellStyle name="_Chuẩn bị đầu tư 2011 (sep Hung)" xfId="82"/>
    <cellStyle name="_Copy of KH PHAN BO VON ĐỐI ỨNG NAM 2011 (30 TY phuong án gop WB)" xfId="83"/>
    <cellStyle name="_DM 1" xfId="84"/>
    <cellStyle name="_DM 1_No XDCB P.THO.xls 6 2015" xfId="85"/>
    <cellStyle name="_DO-D1500-KHONG CO TRONG DT" xfId="86"/>
    <cellStyle name="_DT 1751 Muong Khoa" xfId="87"/>
    <cellStyle name="_DT 1751 Muong Khoa_No XDCB P.THO.xls 6 2015" xfId="88"/>
    <cellStyle name="_DT Nam vai" xfId="89"/>
    <cellStyle name="_DT Nam vai_bieu ke hoach dau thau" xfId="90"/>
    <cellStyle name="_DT Nam vai_bieu ke hoach dau thau truong mam non SKH" xfId="91"/>
    <cellStyle name="_DT Nam vai_bieu ke hoach dau thau truong mam non SKH_No XDCB P.THO.xls 6 2015" xfId="92"/>
    <cellStyle name="_DT Nam vai_bieu ke hoach dau thau_No XDCB P.THO.xls 6 2015" xfId="93"/>
    <cellStyle name="_DT Nam vai_Book1" xfId="94"/>
    <cellStyle name="_DT Nam vai_Book1_CT 134" xfId="95"/>
    <cellStyle name="_DT Nam vai_CT 134" xfId="96"/>
    <cellStyle name="_DT Nam vai_DTTD chieng chan Tham lai 29-9-2009" xfId="97"/>
    <cellStyle name="_DT Nam vai_DTTD chieng chan Tham lai 29-9-2009_CT 134" xfId="98"/>
    <cellStyle name="_DT Nam vai_Ke hoach 2010 (theo doi 11-8-2010)" xfId="99"/>
    <cellStyle name="_DT Nam vai_Ke hoach 2010 (theo doi 11-8-2010)_No XDCB P.THO.xls 6 2015" xfId="100"/>
    <cellStyle name="_DT Nam vai_ke hoach dau thau 30-6-2010" xfId="101"/>
    <cellStyle name="_DT Nam vai_ke hoach dau thau 30-6-2010_No XDCB P.THO.xls 6 2015" xfId="102"/>
    <cellStyle name="_DT Nam vai_QD ke hoach dau thau" xfId="103"/>
    <cellStyle name="_DT Nam vai_QD ke hoach dau thau_No XDCB P.THO.xls 6 2015" xfId="104"/>
    <cellStyle name="_DT Nam vai_tinh toan hoang ha" xfId="105"/>
    <cellStyle name="_DT Nam vai_tinh toan hoang ha_No XDCB P.THO.xls 6 2015" xfId="106"/>
    <cellStyle name="_Du toan" xfId="107"/>
    <cellStyle name="_Du toan_bieu ke hoach dau thau" xfId="108"/>
    <cellStyle name="_Du toan_bieu ke hoach dau thau truong mam non SKH" xfId="109"/>
    <cellStyle name="_Du toan_bieu tong hop lai kh von 2011 gui phong TH-KTDN" xfId="110"/>
    <cellStyle name="_Du toan_Book1" xfId="111"/>
    <cellStyle name="_Du toan_Book1_Ke hoach 2010 (theo doi 11-8-2010)" xfId="112"/>
    <cellStyle name="_Du toan_Book1_ke hoach dau thau 30-6-2010" xfId="113"/>
    <cellStyle name="_Du toan_Copy of KH PHAN BO VON ĐỐI ỨNG NAM 2011 (30 TY phuong án gop WB)" xfId="114"/>
    <cellStyle name="_Du toan_DTTD chieng chan Tham lai 29-9-2009" xfId="115"/>
    <cellStyle name="_Du toan_Du toan nuoc San Thang (GD2)" xfId="116"/>
    <cellStyle name="_Du toan_Ke hoach 2010 (theo doi 11-8-2010)" xfId="117"/>
    <cellStyle name="_Du toan_ke hoach dau thau 30-6-2010" xfId="118"/>
    <cellStyle name="_Du toan_KH Von 2012 gui BKH 1" xfId="119"/>
    <cellStyle name="_Du toan_QD ke hoach dau thau" xfId="120"/>
    <cellStyle name="_Du toan_tinh toan hoang ha" xfId="121"/>
    <cellStyle name="_Du toan_Tong von ĐTPT" xfId="122"/>
    <cellStyle name="_DUTOAN goi 20(PTNT)" xfId="123"/>
    <cellStyle name="_DUTOAN goi 20(PTNT)_No XDCB P.THO.xls 6 2015" xfId="124"/>
    <cellStyle name="_DuToan92009Luong650" xfId="125"/>
    <cellStyle name="_DuToan92009Luong650_No XDCB P.THO.xls 6 2015" xfId="126"/>
    <cellStyle name="_Duyet TK thay đôi" xfId="127"/>
    <cellStyle name="_Duyet TK thay đôi_No XDCB P.THO.xls 6 2015" xfId="128"/>
    <cellStyle name="_F4-6" xfId="129"/>
    <cellStyle name="_F4-6_No XDCB P.THO.xls 6 2015" xfId="130"/>
    <cellStyle name="_GOITHAUSO2" xfId="131"/>
    <cellStyle name="_GOITHAUSO3" xfId="132"/>
    <cellStyle name="_GOITHAUSO4" xfId="133"/>
    <cellStyle name="_HaHoa_TDT_DienCSang" xfId="134"/>
    <cellStyle name="_HaHoa19-5-07" xfId="135"/>
    <cellStyle name="_KCM sau đièu chỉnh 2014.0k" xfId="136"/>
    <cellStyle name="_Ke hoach 2010 ngay 14.4.10" xfId="137"/>
    <cellStyle name="_Ke hoach 2010 ngay 14.4.10_No XDCB P.THO.xls 6 2015" xfId="138"/>
    <cellStyle name="_Kh ql62 (2010) 11-09" xfId="139"/>
    <cellStyle name="_KT (2)" xfId="140"/>
    <cellStyle name="_KT (2)_1" xfId="141"/>
    <cellStyle name="_KT (2)_2" xfId="142"/>
    <cellStyle name="_KT (2)_2_TG-TH" xfId="143"/>
    <cellStyle name="_KT (2)_2_TG-TH_BANG TONG HOP TINH HINH THANH QUYET TOAN (MOI I)" xfId="144"/>
    <cellStyle name="_KT (2)_2_TG-TH_BAO GIA NGAY 24-10-08 (co dam)" xfId="145"/>
    <cellStyle name="_KT (2)_2_TG-TH_Book1" xfId="146"/>
    <cellStyle name="_KT (2)_2_TG-TH_Book1_1" xfId="147"/>
    <cellStyle name="_KT (2)_2_TG-TH_CAU Khanh Nam(Thi Cong)" xfId="148"/>
    <cellStyle name="_KT (2)_2_TG-TH_DU TRU VAT TU" xfId="149"/>
    <cellStyle name="_KT (2)_2_TG-TH_Ket du ung NS" xfId="150"/>
    <cellStyle name="_KT (2)_2_TG-TH_KH Von 2012 gui BKH 1" xfId="151"/>
    <cellStyle name="_KT (2)_2_TG-TH_KH Von 2012 gui BKH 2" xfId="152"/>
    <cellStyle name="_KT (2)_2_TG-TH_ÿÿÿÿÿ" xfId="153"/>
    <cellStyle name="_KT (2)_3" xfId="154"/>
    <cellStyle name="_KT (2)_3_TG-TH" xfId="155"/>
    <cellStyle name="_KT (2)_3_TG-TH_Ket du ung NS" xfId="156"/>
    <cellStyle name="_KT (2)_3_TG-TH_KH Von 2012 gui BKH 1" xfId="157"/>
    <cellStyle name="_KT (2)_3_TG-TH_KH Von 2012 gui BKH 2" xfId="158"/>
    <cellStyle name="_KT (2)_3_TG-TH_PERSONAL" xfId="159"/>
    <cellStyle name="_KT (2)_3_TG-TH_PERSONAL_Book1" xfId="160"/>
    <cellStyle name="_KT (2)_3_TG-TH_PERSONAL_Tong hop KHCB 2001" xfId="161"/>
    <cellStyle name="_KT (2)_4" xfId="162"/>
    <cellStyle name="_KT (2)_4_BANG TONG HOP TINH HINH THANH QUYET TOAN (MOI I)" xfId="163"/>
    <cellStyle name="_KT (2)_4_BAO GIA NGAY 24-10-08 (co dam)" xfId="164"/>
    <cellStyle name="_KT (2)_4_Book1" xfId="165"/>
    <cellStyle name="_KT (2)_4_Book1_1" xfId="166"/>
    <cellStyle name="_KT (2)_4_CAU Khanh Nam(Thi Cong)" xfId="167"/>
    <cellStyle name="_KT (2)_4_DU TRU VAT TU" xfId="168"/>
    <cellStyle name="_KT (2)_4_Ket du ung NS" xfId="169"/>
    <cellStyle name="_KT (2)_4_KH Von 2012 gui BKH 1" xfId="170"/>
    <cellStyle name="_KT (2)_4_KH Von 2012 gui BKH 2" xfId="171"/>
    <cellStyle name="_KT (2)_4_TG-TH" xfId="172"/>
    <cellStyle name="_KT (2)_4_ÿÿÿÿÿ" xfId="173"/>
    <cellStyle name="_KT (2)_5" xfId="174"/>
    <cellStyle name="_KT (2)_5_BANG TONG HOP TINH HINH THANH QUYET TOAN (MOI I)" xfId="175"/>
    <cellStyle name="_KT (2)_5_BAO GIA NGAY 24-10-08 (co dam)" xfId="176"/>
    <cellStyle name="_KT (2)_5_Book1" xfId="177"/>
    <cellStyle name="_KT (2)_5_Book1_1" xfId="178"/>
    <cellStyle name="_KT (2)_5_CAU Khanh Nam(Thi Cong)" xfId="179"/>
    <cellStyle name="_KT (2)_5_DU TRU VAT TU" xfId="180"/>
    <cellStyle name="_KT (2)_5_Ket du ung NS" xfId="181"/>
    <cellStyle name="_KT (2)_5_KH Von 2012 gui BKH 1" xfId="182"/>
    <cellStyle name="_KT (2)_5_KH Von 2012 gui BKH 2" xfId="183"/>
    <cellStyle name="_KT (2)_5_ÿÿÿÿÿ" xfId="184"/>
    <cellStyle name="_KT (2)_Ket du ung NS" xfId="185"/>
    <cellStyle name="_KT (2)_KH Von 2012 gui BKH 1" xfId="186"/>
    <cellStyle name="_KT (2)_KH Von 2012 gui BKH 2" xfId="187"/>
    <cellStyle name="_KT (2)_PERSONAL" xfId="188"/>
    <cellStyle name="_KT (2)_PERSONAL_Book1" xfId="189"/>
    <cellStyle name="_KT (2)_PERSONAL_Tong hop KHCB 2001" xfId="190"/>
    <cellStyle name="_KT (2)_TG-TH" xfId="191"/>
    <cellStyle name="_KT_TG" xfId="192"/>
    <cellStyle name="_KT_TG_1" xfId="193"/>
    <cellStyle name="_KT_TG_1_BANG TONG HOP TINH HINH THANH QUYET TOAN (MOI I)" xfId="194"/>
    <cellStyle name="_KT_TG_1_BAO GIA NGAY 24-10-08 (co dam)" xfId="195"/>
    <cellStyle name="_KT_TG_1_Book1" xfId="196"/>
    <cellStyle name="_KT_TG_1_Book1_1" xfId="197"/>
    <cellStyle name="_KT_TG_1_CAU Khanh Nam(Thi Cong)" xfId="198"/>
    <cellStyle name="_KT_TG_1_DU TRU VAT TU" xfId="199"/>
    <cellStyle name="_KT_TG_1_Ket du ung NS" xfId="200"/>
    <cellStyle name="_KT_TG_1_KH Von 2012 gui BKH 1" xfId="201"/>
    <cellStyle name="_KT_TG_1_KH Von 2012 gui BKH 2" xfId="202"/>
    <cellStyle name="_KT_TG_1_ÿÿÿÿÿ" xfId="203"/>
    <cellStyle name="_KT_TG_2" xfId="204"/>
    <cellStyle name="_KT_TG_2_BANG TONG HOP TINH HINH THANH QUYET TOAN (MOI I)" xfId="205"/>
    <cellStyle name="_KT_TG_2_BAO GIA NGAY 24-10-08 (co dam)" xfId="206"/>
    <cellStyle name="_KT_TG_2_Book1" xfId="207"/>
    <cellStyle name="_KT_TG_2_Book1_1" xfId="208"/>
    <cellStyle name="_KT_TG_2_CAU Khanh Nam(Thi Cong)" xfId="209"/>
    <cellStyle name="_KT_TG_2_DU TRU VAT TU" xfId="210"/>
    <cellStyle name="_KT_TG_2_Ket du ung NS" xfId="211"/>
    <cellStyle name="_KT_TG_2_KH Von 2012 gui BKH 1" xfId="212"/>
    <cellStyle name="_KT_TG_2_KH Von 2012 gui BKH 2" xfId="213"/>
    <cellStyle name="_KT_TG_2_ÿÿÿÿÿ" xfId="214"/>
    <cellStyle name="_KT_TG_3" xfId="215"/>
    <cellStyle name="_KT_TG_4" xfId="216"/>
    <cellStyle name="_LuuNgay24-07-2006Bao cao tai NPP PHAN DUNG 22-7" xfId="217"/>
    <cellStyle name="_LuuNgay24-07-2006Bao cao tai NPP PHAN DUNG 22-7_No XDCB P.THO.xls 6 2015" xfId="218"/>
    <cellStyle name="_MauThanTKKT-goi7-DonGia2143(vl t7)" xfId="219"/>
    <cellStyle name="_MauThanTKKT-goi7-DonGia2143(vl t7)_No XDCB P.THO.xls 6 2015" xfId="220"/>
    <cellStyle name="_Nhu cau von ung truoc 2011 Tha h Hoa + Nge An gui TW" xfId="221"/>
    <cellStyle name="_Nhu cau von ung truoc 2011 Tha h Hoa + Nge An gui TW_No XDCB P.THO.xls 6 2015" xfId="222"/>
    <cellStyle name="_No XDCB P.THO.xls 6 2015" xfId="223"/>
    <cellStyle name="_PERSONAL" xfId="224"/>
    <cellStyle name="_PERSONAL_Book1" xfId="225"/>
    <cellStyle name="_PERSONAL_Tong hop KHCB 2001" xfId="226"/>
    <cellStyle name="_Phan bo" xfId="227"/>
    <cellStyle name="_Phan bo_No XDCB P.THO.xls 6 2015" xfId="228"/>
    <cellStyle name="_Q TOAN  SCTX QL.62 QUI I ( oanh)" xfId="229"/>
    <cellStyle name="_Q TOAN  SCTX QL.62 QUI II ( oanh)" xfId="230"/>
    <cellStyle name="_QT SCTXQL62_QT1 (Cty QL)" xfId="231"/>
    <cellStyle name="_Ra soat KH von 2011 (Huy-11-11-11)" xfId="232"/>
    <cellStyle name="_Ra soat KH von 2011 (Huy-11-11-11)_No XDCB P.THO.xls 6 2015" xfId="233"/>
    <cellStyle name="_Sheet1" xfId="234"/>
    <cellStyle name="_Sheet2" xfId="235"/>
    <cellStyle name="_TG-TH" xfId="236"/>
    <cellStyle name="_TG-TH_1" xfId="237"/>
    <cellStyle name="_TG-TH_1_BANG TONG HOP TINH HINH THANH QUYET TOAN (MOI I)" xfId="238"/>
    <cellStyle name="_TG-TH_1_BAO GIA NGAY 24-10-08 (co dam)" xfId="239"/>
    <cellStyle name="_TG-TH_1_Book1" xfId="240"/>
    <cellStyle name="_TG-TH_1_Book1_1" xfId="241"/>
    <cellStyle name="_TG-TH_1_CAU Khanh Nam(Thi Cong)" xfId="242"/>
    <cellStyle name="_TG-TH_1_DU TRU VAT TU" xfId="243"/>
    <cellStyle name="_TG-TH_1_Ket du ung NS" xfId="244"/>
    <cellStyle name="_TG-TH_1_KH Von 2012 gui BKH 1" xfId="245"/>
    <cellStyle name="_TG-TH_1_KH Von 2012 gui BKH 2" xfId="246"/>
    <cellStyle name="_TG-TH_1_ÿÿÿÿÿ" xfId="247"/>
    <cellStyle name="_TG-TH_2" xfId="248"/>
    <cellStyle name="_TG-TH_2_BANG TONG HOP TINH HINH THANH QUYET TOAN (MOI I)" xfId="249"/>
    <cellStyle name="_TG-TH_2_BAO GIA NGAY 24-10-08 (co dam)" xfId="250"/>
    <cellStyle name="_TG-TH_2_Book1" xfId="251"/>
    <cellStyle name="_TG-TH_2_Book1_1" xfId="252"/>
    <cellStyle name="_TG-TH_2_CAU Khanh Nam(Thi Cong)" xfId="253"/>
    <cellStyle name="_TG-TH_2_DU TRU VAT TU" xfId="254"/>
    <cellStyle name="_TG-TH_2_Ket du ung NS" xfId="255"/>
    <cellStyle name="_TG-TH_2_KH Von 2012 gui BKH 1" xfId="256"/>
    <cellStyle name="_TG-TH_2_KH Von 2012 gui BKH 2" xfId="257"/>
    <cellStyle name="_TG-TH_2_ÿÿÿÿÿ" xfId="258"/>
    <cellStyle name="_TG-TH_3" xfId="259"/>
    <cellStyle name="_TG-TH_4" xfId="260"/>
    <cellStyle name="_TH hien trang MM thi tran TD" xfId="261"/>
    <cellStyle name="_Tong dutoan PP LAHAI" xfId="262"/>
    <cellStyle name="_Tong hop DS" xfId="263"/>
    <cellStyle name="_Tong hop DS_CT 134" xfId="264"/>
    <cellStyle name="_Tong hop may cheu nganh 1" xfId="265"/>
    <cellStyle name="_Tong hop ve 30a" xfId="266"/>
    <cellStyle name="_Tong hop ve 30a_No XDCB P.THO.xls 6 2015" xfId="267"/>
    <cellStyle name="_Tong von ĐTPT" xfId="268"/>
    <cellStyle name="_Tong von ĐTPT_No XDCB P.THO.xls 6 2015" xfId="269"/>
    <cellStyle name="_TU VAN THUY LOI THAM  PHE" xfId="270"/>
    <cellStyle name="_TU VAN THUY LOI THAM  PHE_No XDCB P.THO.xls 6 2015" xfId="271"/>
    <cellStyle name="_ung truoc 2011 NSTW Thanh Hoa + Nge An gui Thu 12-5" xfId="272"/>
    <cellStyle name="_ung truoc 2011 NSTW Thanh Hoa + Nge An gui Thu 12-5_No XDCB P.THO.xls 6 2015" xfId="273"/>
    <cellStyle name="_ung truoc cua long an (6-5-2010)" xfId="274"/>
    <cellStyle name="_Ung von nam 2011 vung TNB - Doan Cong tac (12-5-2010)" xfId="275"/>
    <cellStyle name="_Ung von nam 2011 vung TNB - Doan Cong tac (12-5-2010)_CT 134" xfId="276"/>
    <cellStyle name="_Ung von nam 2011 vung TNB - Doan Cong tac (12-5-2010)_Ke hoach 2011(15-7)" xfId="277"/>
    <cellStyle name="_Ung von nam 2011 vung TNB - Doan Cong tac (12-5-2010)_Ke hoach 2011(15-7)_CT 134" xfId="278"/>
    <cellStyle name="_Ung von nam 2011 vung TNB - Doan Cong tac (12-5-2010)_Ke hoach 2011(15-7)_No XDCB P.THO.xls 6 2015" xfId="279"/>
    <cellStyle name="_Ung von nam 2011 vung TNB - Doan Cong tac (12-5-2010)_KH Von 2012 gui BKH 2" xfId="280"/>
    <cellStyle name="_Ung von nam 2011 vung TNB - Doan Cong tac (12-5-2010)_KH Von 2012 gui BKH 2_CT 134" xfId="281"/>
    <cellStyle name="_Ung von nam 2011 vung TNB - Doan Cong tac (12-5-2010)_KH Von 2012 gui BKH 2_No XDCB P.THO.xls 6 2015" xfId="282"/>
    <cellStyle name="_Ung von nam 2011 vung TNB - Doan Cong tac (12-5-2010)_No XDCB P.THO.xls 6 2015" xfId="283"/>
    <cellStyle name="_VINAMILK" xfId="284"/>
    <cellStyle name="_VINAMILK_CT 134" xfId="285"/>
    <cellStyle name="_VINAMILK_No XDCB P.THO.xls 6 2015" xfId="286"/>
    <cellStyle name="_ÿÿÿÿÿ" xfId="287"/>
    <cellStyle name="_ÿÿÿÿÿ_Kh ql62 (2010) 11-09" xfId="288"/>
    <cellStyle name="_ÿÿÿÿÿ_No XDCB P.THO.xls 6 2015" xfId="289"/>
    <cellStyle name="~1" xfId="290"/>
    <cellStyle name="~1?_x000d_Comma [0]_I.1?b_x000d_Comma [0]_I.3?b_x000c_Comma [0]_II?_x0012_Comma [0]_larou" xfId="291"/>
    <cellStyle name="’Ê‰Ý [0.00]_laroux" xfId="292"/>
    <cellStyle name="’Ê‰Ý_laroux" xfId="293"/>
    <cellStyle name="•W?_Format" xfId="294"/>
    <cellStyle name="•W€_’·Šú‰p•¶" xfId="295"/>
    <cellStyle name="•W_¯–ì" xfId="296"/>
    <cellStyle name="W_MARINE" xfId="297"/>
    <cellStyle name="0" xfId="298"/>
    <cellStyle name="0%" xfId="299"/>
    <cellStyle name="0.0" xfId="300"/>
    <cellStyle name="0.0%" xfId="301"/>
    <cellStyle name="0.0_Ket du ung NS" xfId="302"/>
    <cellStyle name="0.00" xfId="303"/>
    <cellStyle name="0.00%" xfId="304"/>
    <cellStyle name="0_Ra soat KH von 2011 (Huy-11-11-11)" xfId="305"/>
    <cellStyle name="0_Viec Huy dang lam" xfId="306"/>
    <cellStyle name="1" xfId="307"/>
    <cellStyle name="1?b_x000d_Comma [0]_CPK?b_x0011_Comma [0]_CP" xfId="308"/>
    <cellStyle name="1_BAO GIA NGAY 24-10-08 (co dam)" xfId="309"/>
    <cellStyle name="1_BC" xfId="310"/>
    <cellStyle name="1_Bieu bao cao giam sat 6 thang 2011" xfId="311"/>
    <cellStyle name="1_bieu ke hoach dau thau" xfId="312"/>
    <cellStyle name="1_bieu ke hoach dau thau truong mam non SKH" xfId="313"/>
    <cellStyle name="1_Book1" xfId="314"/>
    <cellStyle name="1_Book1_1" xfId="315"/>
    <cellStyle name="1_Book1_1 2" xfId="3372"/>
    <cellStyle name="1_Book1_1_No XDCB P.THO.xls 6 2015" xfId="316"/>
    <cellStyle name="1_Cau thuy dien Ban La (Cu Anh)" xfId="317"/>
    <cellStyle name="1_Cau thuy dien Ban La (Cu Anh) 2" xfId="3373"/>
    <cellStyle name="1_Cau thuy dien Ban La (Cu Anh)_No XDCB P.THO.xls 6 2015" xfId="318"/>
    <cellStyle name="1_DT tieu hoc diem TDC ban Cho 28-02-09" xfId="319"/>
    <cellStyle name="1_Du toan" xfId="320"/>
    <cellStyle name="1_Du toan 558 (Km17+508.12 - Km 22)" xfId="321"/>
    <cellStyle name="1_Du toan 558 (Km17+508.12 - Km 22) 2" xfId="3374"/>
    <cellStyle name="1_Du toan 558 (Km17+508.12 - Km 22)_No XDCB P.THO.xls 6 2015" xfId="322"/>
    <cellStyle name="1_Du toan nuoc San Thang (GD2)" xfId="323"/>
    <cellStyle name="1_DuToan92009Luong650" xfId="324"/>
    <cellStyle name="1_Gia_VLQL48_duyet " xfId="325"/>
    <cellStyle name="1_Gia_VLQL48_duyet  2" xfId="3375"/>
    <cellStyle name="1_Gia_VLQL48_duyet _No XDCB P.THO.xls 6 2015" xfId="326"/>
    <cellStyle name="1_HD TT1" xfId="327"/>
    <cellStyle name="1_Ke hoach 2010 ngay 31-01" xfId="328"/>
    <cellStyle name="1_Ke hoach 2011(15-7)" xfId="329"/>
    <cellStyle name="1_KH 2012 di BKH" xfId="330"/>
    <cellStyle name="1_Kh ql62 (2010) 11-09" xfId="331"/>
    <cellStyle name="1_KlQdinhduyet" xfId="332"/>
    <cellStyle name="1_KlQdinhduyet 2" xfId="3376"/>
    <cellStyle name="1_KlQdinhduyet_No XDCB P.THO.xls 6 2015" xfId="333"/>
    <cellStyle name="1_Nha kham chua benh" xfId="334"/>
    <cellStyle name="1_Nha lop hoc 8 P" xfId="335"/>
    <cellStyle name="1_No XDCB P.THO.xls 6 2015" xfId="336"/>
    <cellStyle name="1_Phan bo" xfId="337"/>
    <cellStyle name="1_TH F" xfId="338"/>
    <cellStyle name="1_Tienluong" xfId="339"/>
    <cellStyle name="1_tinh toan hoang ha" xfId="340"/>
    <cellStyle name="1_TRUNG PMU 5" xfId="341"/>
    <cellStyle name="1_Viec Huy dang lam" xfId="342"/>
    <cellStyle name="1_ÿÿÿÿÿ" xfId="343"/>
    <cellStyle name="1_ÿÿÿÿÿ_Bieu tong hop nhu cau ung 2011 da chon loc -Mien nui" xfId="344"/>
    <cellStyle name="1_ÿÿÿÿÿ_Kh ql62 (2010) 11-09" xfId="345"/>
    <cellStyle name="15" xfId="346"/>
    <cellStyle name="18" xfId="347"/>
    <cellStyle name="¹éºÐÀ²_      " xfId="348"/>
    <cellStyle name="2" xfId="349"/>
    <cellStyle name="2_bieu ke hoach dau thau" xfId="350"/>
    <cellStyle name="2_bieu ke hoach dau thau truong mam non SKH" xfId="351"/>
    <cellStyle name="2_Book1" xfId="352"/>
    <cellStyle name="2_Book1_1" xfId="353"/>
    <cellStyle name="2_Book1_1 2" xfId="3377"/>
    <cellStyle name="2_Book1_1_No XDCB P.THO.xls 6 2015" xfId="354"/>
    <cellStyle name="2_Cau thuy dien Ban La (Cu Anh)" xfId="355"/>
    <cellStyle name="2_Cau thuy dien Ban La (Cu Anh) 2" xfId="3378"/>
    <cellStyle name="2_Cau thuy dien Ban La (Cu Anh)_No XDCB P.THO.xls 6 2015" xfId="356"/>
    <cellStyle name="2_DT tieu hoc diem TDC ban Cho 28-02-09" xfId="357"/>
    <cellStyle name="2_Du toan" xfId="358"/>
    <cellStyle name="2_Du toan 558 (Km17+508.12 - Km 22)" xfId="359"/>
    <cellStyle name="2_Du toan 558 (Km17+508.12 - Km 22) 2" xfId="3379"/>
    <cellStyle name="2_Du toan 558 (Km17+508.12 - Km 22)_No XDCB P.THO.xls 6 2015" xfId="360"/>
    <cellStyle name="2_Du toan nuoc San Thang (GD2)" xfId="361"/>
    <cellStyle name="2_Gia_VLQL48_duyet " xfId="362"/>
    <cellStyle name="2_Gia_VLQL48_duyet  2" xfId="3380"/>
    <cellStyle name="2_Gia_VLQL48_duyet _No XDCB P.THO.xls 6 2015" xfId="363"/>
    <cellStyle name="2_HD TT1" xfId="364"/>
    <cellStyle name="2_KlQdinhduyet" xfId="365"/>
    <cellStyle name="2_KlQdinhduyet 2" xfId="3381"/>
    <cellStyle name="2_KlQdinhduyet_No XDCB P.THO.xls 6 2015" xfId="366"/>
    <cellStyle name="2_Nha lop hoc 8 P" xfId="367"/>
    <cellStyle name="2_Tienluong" xfId="368"/>
    <cellStyle name="2_TRUNG PMU 5" xfId="369"/>
    <cellStyle name="2_ÿÿÿÿÿ" xfId="370"/>
    <cellStyle name="2_ÿÿÿÿÿ_Bieu tong hop nhu cau ung 2011 da chon loc -Mien nui" xfId="371"/>
    <cellStyle name="20" xfId="372"/>
    <cellStyle name="20% - Accent1 2" xfId="373"/>
    <cellStyle name="20% - Accent2 2" xfId="374"/>
    <cellStyle name="20% - Accent3 2" xfId="375"/>
    <cellStyle name="20% - Accent4 2" xfId="376"/>
    <cellStyle name="20% - Accent5 2" xfId="377"/>
    <cellStyle name="20% - Accent6 2" xfId="378"/>
    <cellStyle name="-2001" xfId="379"/>
    <cellStyle name="3" xfId="380"/>
    <cellStyle name="3_bieu ke hoach dau thau" xfId="381"/>
    <cellStyle name="3_bieu ke hoach dau thau truong mam non SKH" xfId="382"/>
    <cellStyle name="3_Book1" xfId="383"/>
    <cellStyle name="3_Book1_1" xfId="384"/>
    <cellStyle name="3_Book1_1 2" xfId="3382"/>
    <cellStyle name="3_Book1_1_No XDCB P.THO.xls 6 2015" xfId="385"/>
    <cellStyle name="3_Cau thuy dien Ban La (Cu Anh)" xfId="386"/>
    <cellStyle name="3_Cau thuy dien Ban La (Cu Anh) 2" xfId="3383"/>
    <cellStyle name="3_Cau thuy dien Ban La (Cu Anh)_No XDCB P.THO.xls 6 2015" xfId="387"/>
    <cellStyle name="3_DT tieu hoc diem TDC ban Cho 28-02-09" xfId="388"/>
    <cellStyle name="3_Du toan" xfId="389"/>
    <cellStyle name="3_Du toan 558 (Km17+508.12 - Km 22)" xfId="390"/>
    <cellStyle name="3_Du toan 558 (Km17+508.12 - Km 22) 2" xfId="3384"/>
    <cellStyle name="3_Du toan 558 (Km17+508.12 - Km 22)_No XDCB P.THO.xls 6 2015" xfId="391"/>
    <cellStyle name="3_Du toan nuoc San Thang (GD2)" xfId="392"/>
    <cellStyle name="3_Gia_VLQL48_duyet " xfId="393"/>
    <cellStyle name="3_Gia_VLQL48_duyet  2" xfId="3385"/>
    <cellStyle name="3_Gia_VLQL48_duyet _No XDCB P.THO.xls 6 2015" xfId="394"/>
    <cellStyle name="3_HD TT1" xfId="395"/>
    <cellStyle name="3_KlQdinhduyet" xfId="396"/>
    <cellStyle name="3_KlQdinhduyet 2" xfId="3386"/>
    <cellStyle name="3_KlQdinhduyet_No XDCB P.THO.xls 6 2015" xfId="397"/>
    <cellStyle name="3_Nha lop hoc 8 P" xfId="398"/>
    <cellStyle name="3_Tienluong" xfId="399"/>
    <cellStyle name="3_ÿÿÿÿÿ" xfId="400"/>
    <cellStyle name="4" xfId="401"/>
    <cellStyle name="4_Book1" xfId="402"/>
    <cellStyle name="4_Book1_1" xfId="403"/>
    <cellStyle name="4_Book1_1 2" xfId="3387"/>
    <cellStyle name="4_Book1_1_No XDCB P.THO.xls 6 2015" xfId="404"/>
    <cellStyle name="4_Cau thuy dien Ban La (Cu Anh)" xfId="405"/>
    <cellStyle name="4_Cau thuy dien Ban La (Cu Anh) 2" xfId="3388"/>
    <cellStyle name="4_Cau thuy dien Ban La (Cu Anh)_No XDCB P.THO.xls 6 2015" xfId="406"/>
    <cellStyle name="4_Du toan 558 (Km17+508.12 - Km 22)" xfId="407"/>
    <cellStyle name="4_Du toan 558 (Km17+508.12 - Km 22) 2" xfId="3389"/>
    <cellStyle name="4_Du toan 558 (Km17+508.12 - Km 22)_No XDCB P.THO.xls 6 2015" xfId="408"/>
    <cellStyle name="4_Gia_VLQL48_duyet " xfId="409"/>
    <cellStyle name="4_Gia_VLQL48_duyet  2" xfId="3390"/>
    <cellStyle name="4_Gia_VLQL48_duyet _No XDCB P.THO.xls 6 2015" xfId="410"/>
    <cellStyle name="4_KlQdinhduyet" xfId="411"/>
    <cellStyle name="4_KlQdinhduyet 2" xfId="3391"/>
    <cellStyle name="4_KlQdinhduyet_No XDCB P.THO.xls 6 2015" xfId="412"/>
    <cellStyle name="4_ÿÿÿÿÿ" xfId="413"/>
    <cellStyle name="40% - Accent1 2" xfId="414"/>
    <cellStyle name="40% - Accent2 2" xfId="415"/>
    <cellStyle name="40% - Accent3 2" xfId="416"/>
    <cellStyle name="40% - Accent4 2" xfId="417"/>
    <cellStyle name="40% - Accent5 2" xfId="418"/>
    <cellStyle name="40% - Accent6 2" xfId="419"/>
    <cellStyle name="52" xfId="420"/>
    <cellStyle name="6" xfId="421"/>
    <cellStyle name="6???_x0002_¯ög6hÅ‡6???_x0002_¹?ß_x0008_,Ñ‡6???_x0002_…#×&gt;Ò ‡6???_x0002_é_x0007_ß_x0008__x001c__x000b__x001e_?????_x000a_?_x0001_???????_x0014_?_x0001_???????_x001e_?fB_x000f_c????_x0018_I¿_x0008_v_x0010_‡6Ö_x0002_Ÿ6????ía??_x0012_c??????????????_x0001_?????????_x0001_?_x0001_?_x0001_?" xfId="422"/>
    <cellStyle name="6???_x0002_¯ög6hÅ‡6???_x0002_¹?ß_x0008_,Ñ‡6???_x0002_…#×&gt;Ò ‡6???_x0002_é_x0007_ß_x0008__x001c__x000b__x001e_?????_x000a_?_x0001_???????_x0014_?_x0001_???????_x001e_?fB_x000f_c????_x0018_I¿_x0008_v_x0010_‡6Ö_x0002_Ÿ6????_x0015_l??Õm??????????????_x0001_?????????_x0001_?_x0001_?_x0001_?" xfId="423"/>
    <cellStyle name="6_GVL" xfId="424"/>
    <cellStyle name="6_GVL_No XDCB P.THO.xls 6 2015" xfId="425"/>
    <cellStyle name="6_Ke hoach 2010 ngay 31-01" xfId="426"/>
    <cellStyle name="6_Ke hoach 2010 ngay 31-01_CT 134" xfId="427"/>
    <cellStyle name="6_Ket du ung NS" xfId="428"/>
    <cellStyle name="6_Ket du ung NS_CT 134" xfId="429"/>
    <cellStyle name="6_No XDCB P.THO.xls 6 2015" xfId="430"/>
    <cellStyle name="6_TH F" xfId="431"/>
    <cellStyle name="60% - Accent1 2" xfId="432"/>
    <cellStyle name="60% - Accent2 2" xfId="433"/>
    <cellStyle name="60% - Accent3 2" xfId="434"/>
    <cellStyle name="60% - Accent4 2" xfId="435"/>
    <cellStyle name="60% - Accent5 2" xfId="436"/>
    <cellStyle name="60% - Accent6 2" xfId="437"/>
    <cellStyle name="9" xfId="438"/>
    <cellStyle name="9_No XDCB P.THO.xls 6 2015" xfId="439"/>
    <cellStyle name="a" xfId="440"/>
    <cellStyle name="Accent1 2" xfId="441"/>
    <cellStyle name="Accent2 2" xfId="442"/>
    <cellStyle name="Accent3 2" xfId="443"/>
    <cellStyle name="Accent4 2" xfId="444"/>
    <cellStyle name="Accent5 2" xfId="445"/>
    <cellStyle name="Accent6 2" xfId="446"/>
    <cellStyle name="ÅëÈ­ [0]_      " xfId="447"/>
    <cellStyle name="AeE­ [0]_INQUIRY ¿?¾÷AßAø " xfId="448"/>
    <cellStyle name="ÅëÈ­ [0]_L601CPT" xfId="449"/>
    <cellStyle name="ÅëÈ­_      " xfId="450"/>
    <cellStyle name="AeE­_INQUIRY ¿?¾÷AßAø " xfId="451"/>
    <cellStyle name="ÅëÈ­_L601CPT" xfId="452"/>
    <cellStyle name="args.style" xfId="453"/>
    <cellStyle name="at" xfId="454"/>
    <cellStyle name="ÄÞ¸¶ [0]_      " xfId="455"/>
    <cellStyle name="AÞ¸¶ [0]_INQUIRY ¿?¾÷AßAø " xfId="456"/>
    <cellStyle name="ÄÞ¸¶ [0]_L601CPT" xfId="457"/>
    <cellStyle name="ÄÞ¸¶_      " xfId="458"/>
    <cellStyle name="AÞ¸¶_INQUIRY ¿?¾÷AßAø " xfId="459"/>
    <cellStyle name="ÄÞ¸¶_L601CPT" xfId="460"/>
    <cellStyle name="AutoFormat Options" xfId="461"/>
    <cellStyle name="Bad 2" xfId="462"/>
    <cellStyle name="Bangchu" xfId="463"/>
    <cellStyle name="Bình Thường_Sheet1" xfId="464"/>
    <cellStyle name="Body" xfId="465"/>
    <cellStyle name="C?AØ_¿?¾÷CoE² " xfId="466"/>
    <cellStyle name="C~1" xfId="467"/>
    <cellStyle name="Ç¥ÁØ_      " xfId="468"/>
    <cellStyle name="C￥AØ_¿μ¾÷CoE² " xfId="469"/>
    <cellStyle name="Ç¥ÁØ_±¸¹Ì´ëÃ¥" xfId="470"/>
    <cellStyle name="C￥AØ_≫c¾÷ºIº° AN°e " xfId="471"/>
    <cellStyle name="Ç¥ÁØ_ÿÿÿÿÿÿ_4_ÃÑÇÕ°è " xfId="472"/>
    <cellStyle name="Calc Currency (0)" xfId="473"/>
    <cellStyle name="Calc Currency (2)" xfId="474"/>
    <cellStyle name="Calc Percent (0)" xfId="475"/>
    <cellStyle name="Calc Percent (1)" xfId="476"/>
    <cellStyle name="Calc Percent (2)" xfId="477"/>
    <cellStyle name="Calc Units (0)" xfId="478"/>
    <cellStyle name="Calc Units (1)" xfId="479"/>
    <cellStyle name="Calc Units (2)" xfId="480"/>
    <cellStyle name="Calculation 2" xfId="481"/>
    <cellStyle name="category" xfId="482"/>
    <cellStyle name="CC1" xfId="483"/>
    <cellStyle name="CC2" xfId="484"/>
    <cellStyle name="Cerrency_Sheet2_XANGDAU" xfId="485"/>
    <cellStyle name="cg" xfId="486"/>
    <cellStyle name="chchuyen" xfId="487"/>
    <cellStyle name="Check Cell 2" xfId="488"/>
    <cellStyle name="Chi phÝ kh¸c_Book1" xfId="489"/>
    <cellStyle name="CHUONG" xfId="490"/>
    <cellStyle name="Col Heads" xfId="491"/>
    <cellStyle name="Comma" xfId="1" builtinId="3"/>
    <cellStyle name="Comma  - Style1" xfId="493"/>
    <cellStyle name="Comma  - Style2" xfId="494"/>
    <cellStyle name="Comma  - Style3" xfId="495"/>
    <cellStyle name="Comma  - Style4" xfId="496"/>
    <cellStyle name="Comma  - Style5" xfId="497"/>
    <cellStyle name="Comma  - Style6" xfId="498"/>
    <cellStyle name="Comma  - Style7" xfId="499"/>
    <cellStyle name="Comma  - Style8" xfId="500"/>
    <cellStyle name="Comma [ ,]" xfId="501"/>
    <cellStyle name="Comma [00]" xfId="502"/>
    <cellStyle name="Comma 10" xfId="3400"/>
    <cellStyle name="Comma 11" xfId="3394"/>
    <cellStyle name="Comma 12" xfId="3401"/>
    <cellStyle name="Comma 13" xfId="3393"/>
    <cellStyle name="Comma 14" xfId="3407"/>
    <cellStyle name="Comma 2" xfId="10"/>
    <cellStyle name="Comma 2 2" xfId="504"/>
    <cellStyle name="Comma 2 3" xfId="503"/>
    <cellStyle name="Comma 2_bao cao cua UBND tinh quy II - 2011" xfId="505"/>
    <cellStyle name="Comma 3" xfId="2"/>
    <cellStyle name="Comma 4" xfId="506"/>
    <cellStyle name="Comma 5" xfId="7"/>
    <cellStyle name="Comma 5 2" xfId="507"/>
    <cellStyle name="Comma 6" xfId="508"/>
    <cellStyle name="Comma 7" xfId="509"/>
    <cellStyle name="Comma 8" xfId="492"/>
    <cellStyle name="Comma 9" xfId="3392"/>
    <cellStyle name="comma zerodec" xfId="510"/>
    <cellStyle name="Comma,0" xfId="511"/>
    <cellStyle name="Comma,1" xfId="512"/>
    <cellStyle name="Comma,2" xfId="513"/>
    <cellStyle name="Comma0" xfId="514"/>
    <cellStyle name="cong" xfId="515"/>
    <cellStyle name="Copied" xfId="516"/>
    <cellStyle name="COST1" xfId="517"/>
    <cellStyle name="Cࡵrrency_Sheet1_PRODUCTĠ" xfId="518"/>
    <cellStyle name="CT1" xfId="519"/>
    <cellStyle name="CT2" xfId="520"/>
    <cellStyle name="CT4" xfId="521"/>
    <cellStyle name="CT5" xfId="522"/>
    <cellStyle name="ct7" xfId="523"/>
    <cellStyle name="ct8" xfId="524"/>
    <cellStyle name="cth1" xfId="525"/>
    <cellStyle name="Cthuc" xfId="526"/>
    <cellStyle name="Cthuc1" xfId="527"/>
    <cellStyle name="Currency [00]" xfId="528"/>
    <cellStyle name="Currency,0" xfId="529"/>
    <cellStyle name="Currency,2" xfId="530"/>
    <cellStyle name="Currency0" xfId="531"/>
    <cellStyle name="Currency1" xfId="532"/>
    <cellStyle name="d" xfId="533"/>
    <cellStyle name="d%" xfId="534"/>
    <cellStyle name="D1" xfId="535"/>
    <cellStyle name="Dan" xfId="536"/>
    <cellStyle name="Date" xfId="537"/>
    <cellStyle name="Date Short" xfId="538"/>
    <cellStyle name="Date_Báo cáo 2005 theo Văn phòng của A. Quang" xfId="539"/>
    <cellStyle name="DAUDE" xfId="540"/>
    <cellStyle name="dd-m" xfId="541"/>
    <cellStyle name="dd-mm" xfId="542"/>
    <cellStyle name="DELTA" xfId="543"/>
    <cellStyle name="Dezimal [0]_35ERI8T2gbIEMixb4v26icuOo" xfId="544"/>
    <cellStyle name="Dezimal_35ERI8T2gbIEMixb4v26icuOo" xfId="545"/>
    <cellStyle name="Dg" xfId="546"/>
    <cellStyle name="Dgia" xfId="547"/>
    <cellStyle name="Dollar (zero dec)" xfId="548"/>
    <cellStyle name="Don gia" xfId="549"/>
    <cellStyle name="Dziesi?tny [0]_Invoices2001Slovakia" xfId="550"/>
    <cellStyle name="Dziesi?tny_Invoices2001Slovakia" xfId="551"/>
    <cellStyle name="Dziesietny [0]_Invoices2001Slovakia" xfId="552"/>
    <cellStyle name="Dziesiętny [0]_Invoices2001Slovakia" xfId="553"/>
    <cellStyle name="Dziesietny [0]_Invoices2001Slovakia_01_Nha so 1_Dien" xfId="554"/>
    <cellStyle name="Dziesiętny [0]_Invoices2001Slovakia_01_Nha so 1_Dien" xfId="555"/>
    <cellStyle name="Dziesietny [0]_Invoices2001Slovakia_01_Nha so 1_Dien_bieu ke hoach dau thau" xfId="556"/>
    <cellStyle name="Dziesiętny [0]_Invoices2001Slovakia_01_Nha so 1_Dien_bieu ke hoach dau thau" xfId="557"/>
    <cellStyle name="Dziesietny [0]_Invoices2001Slovakia_01_Nha so 1_Dien_bieu ke hoach dau thau truong mam non SKH" xfId="558"/>
    <cellStyle name="Dziesiętny [0]_Invoices2001Slovakia_01_Nha so 1_Dien_bieu ke hoach dau thau truong mam non SKH" xfId="559"/>
    <cellStyle name="Dziesietny [0]_Invoices2001Slovakia_01_Nha so 1_Dien_bieu tong hop lai kh von 2011 gui phong TH-KTDN" xfId="560"/>
    <cellStyle name="Dziesiętny [0]_Invoices2001Slovakia_01_Nha so 1_Dien_bieu tong hop lai kh von 2011 gui phong TH-KTDN" xfId="561"/>
    <cellStyle name="Dziesietny [0]_Invoices2001Slovakia_01_Nha so 1_Dien_bieu tong hop lai kh von 2011 gui phong TH-KTDN_No XDCB P.THO.xls 6 2015" xfId="562"/>
    <cellStyle name="Dziesiętny [0]_Invoices2001Slovakia_01_Nha so 1_Dien_bieu tong hop lai kh von 2011 gui phong TH-KTDN_No XDCB P.THO.xls 6 2015" xfId="563"/>
    <cellStyle name="Dziesietny [0]_Invoices2001Slovakia_01_Nha so 1_Dien_Book1" xfId="564"/>
    <cellStyle name="Dziesiętny [0]_Invoices2001Slovakia_01_Nha so 1_Dien_Book1" xfId="565"/>
    <cellStyle name="Dziesietny [0]_Invoices2001Slovakia_01_Nha so 1_Dien_Book1_Ke hoach 2010 (theo doi 11-8-2010)" xfId="566"/>
    <cellStyle name="Dziesiętny [0]_Invoices2001Slovakia_01_Nha so 1_Dien_Book1_Ke hoach 2010 (theo doi 11-8-2010)" xfId="567"/>
    <cellStyle name="Dziesietny [0]_Invoices2001Slovakia_01_Nha so 1_Dien_Book1_Ke hoach 2010 (theo doi 11-8-2010)_No XDCB P.THO.xls 6 2015" xfId="568"/>
    <cellStyle name="Dziesiętny [0]_Invoices2001Slovakia_01_Nha so 1_Dien_Book1_Ke hoach 2010 (theo doi 11-8-2010)_No XDCB P.THO.xls 6 2015" xfId="569"/>
    <cellStyle name="Dziesietny [0]_Invoices2001Slovakia_01_Nha so 1_Dien_Book1_ke hoach dau thau 30-6-2010" xfId="570"/>
    <cellStyle name="Dziesiętny [0]_Invoices2001Slovakia_01_Nha so 1_Dien_Book1_ke hoach dau thau 30-6-2010" xfId="571"/>
    <cellStyle name="Dziesietny [0]_Invoices2001Slovakia_01_Nha so 1_Dien_Book1_ke hoach dau thau 30-6-2010_No XDCB P.THO.xls 6 2015" xfId="572"/>
    <cellStyle name="Dziesiętny [0]_Invoices2001Slovakia_01_Nha so 1_Dien_Book1_ke hoach dau thau 30-6-2010_No XDCB P.THO.xls 6 2015" xfId="573"/>
    <cellStyle name="Dziesietny [0]_Invoices2001Slovakia_01_Nha so 1_Dien_Copy of KH PHAN BO VON ĐỐI ỨNG NAM 2011 (30 TY phuong án gop WB)" xfId="574"/>
    <cellStyle name="Dziesiętny [0]_Invoices2001Slovakia_01_Nha so 1_Dien_Copy of KH PHAN BO VON ĐỐI ỨNG NAM 2011 (30 TY phuong án gop WB)" xfId="575"/>
    <cellStyle name="Dziesietny [0]_Invoices2001Slovakia_01_Nha so 1_Dien_Copy of KH PHAN BO VON ĐỐI ỨNG NAM 2011 (30 TY phuong án gop WB)_No XDCB P.THO.xls 6 2015" xfId="576"/>
    <cellStyle name="Dziesiętny [0]_Invoices2001Slovakia_01_Nha so 1_Dien_Copy of KH PHAN BO VON ĐỐI ỨNG NAM 2011 (30 TY phuong án gop WB)_No XDCB P.THO.xls 6 2015" xfId="577"/>
    <cellStyle name="Dziesietny [0]_Invoices2001Slovakia_01_Nha so 1_Dien_DTTD chieng chan Tham lai 29-9-2009" xfId="578"/>
    <cellStyle name="Dziesiętny [0]_Invoices2001Slovakia_01_Nha so 1_Dien_DTTD chieng chan Tham lai 29-9-2009" xfId="579"/>
    <cellStyle name="Dziesietny [0]_Invoices2001Slovakia_01_Nha so 1_Dien_DTTD chieng chan Tham lai 29-9-2009_No XDCB P.THO.xls 6 2015" xfId="580"/>
    <cellStyle name="Dziesiętny [0]_Invoices2001Slovakia_01_Nha so 1_Dien_DTTD chieng chan Tham lai 29-9-2009_No XDCB P.THO.xls 6 2015" xfId="581"/>
    <cellStyle name="Dziesietny [0]_Invoices2001Slovakia_01_Nha so 1_Dien_Du toan nuoc San Thang (GD2)" xfId="582"/>
    <cellStyle name="Dziesiętny [0]_Invoices2001Slovakia_01_Nha so 1_Dien_Du toan nuoc San Thang (GD2)" xfId="583"/>
    <cellStyle name="Dziesietny [0]_Invoices2001Slovakia_01_Nha so 1_Dien_Ke hoach 2010 (theo doi 11-8-2010)" xfId="584"/>
    <cellStyle name="Dziesiętny [0]_Invoices2001Slovakia_01_Nha so 1_Dien_Ke hoach 2010 (theo doi 11-8-2010)" xfId="585"/>
    <cellStyle name="Dziesietny [0]_Invoices2001Slovakia_01_Nha so 1_Dien_ke hoach dau thau 30-6-2010" xfId="586"/>
    <cellStyle name="Dziesiętny [0]_Invoices2001Slovakia_01_Nha so 1_Dien_ke hoach dau thau 30-6-2010" xfId="587"/>
    <cellStyle name="Dziesietny [0]_Invoices2001Slovakia_01_Nha so 1_Dien_KH Von 2012 gui BKH 1" xfId="588"/>
    <cellStyle name="Dziesiętny [0]_Invoices2001Slovakia_01_Nha so 1_Dien_KH Von 2012 gui BKH 1" xfId="589"/>
    <cellStyle name="Dziesietny [0]_Invoices2001Slovakia_01_Nha so 1_Dien_KH Von 2012 gui BKH 1_No XDCB P.THO.xls 6 2015" xfId="590"/>
    <cellStyle name="Dziesiętny [0]_Invoices2001Slovakia_01_Nha so 1_Dien_KH Von 2012 gui BKH 1_No XDCB P.THO.xls 6 2015" xfId="591"/>
    <cellStyle name="Dziesietny [0]_Invoices2001Slovakia_01_Nha so 1_Dien_QD ke hoach dau thau" xfId="592"/>
    <cellStyle name="Dziesiętny [0]_Invoices2001Slovakia_01_Nha so 1_Dien_QD ke hoach dau thau" xfId="593"/>
    <cellStyle name="Dziesietny [0]_Invoices2001Slovakia_01_Nha so 1_Dien_tinh toan hoang ha" xfId="594"/>
    <cellStyle name="Dziesiętny [0]_Invoices2001Slovakia_01_Nha so 1_Dien_tinh toan hoang ha" xfId="595"/>
    <cellStyle name="Dziesietny [0]_Invoices2001Slovakia_01_Nha so 1_Dien_Tong von ĐTPT" xfId="596"/>
    <cellStyle name="Dziesiętny [0]_Invoices2001Slovakia_01_Nha so 1_Dien_Tong von ĐTPT" xfId="597"/>
    <cellStyle name="Dziesietny [0]_Invoices2001Slovakia_10_Nha so 10_Dien1" xfId="598"/>
    <cellStyle name="Dziesiętny [0]_Invoices2001Slovakia_10_Nha so 10_Dien1" xfId="599"/>
    <cellStyle name="Dziesietny [0]_Invoices2001Slovakia_10_Nha so 10_Dien1_bieu ke hoach dau thau" xfId="600"/>
    <cellStyle name="Dziesiętny [0]_Invoices2001Slovakia_10_Nha so 10_Dien1_bieu ke hoach dau thau" xfId="601"/>
    <cellStyle name="Dziesietny [0]_Invoices2001Slovakia_10_Nha so 10_Dien1_bieu ke hoach dau thau truong mam non SKH" xfId="602"/>
    <cellStyle name="Dziesiętny [0]_Invoices2001Slovakia_10_Nha so 10_Dien1_bieu ke hoach dau thau truong mam non SKH" xfId="603"/>
    <cellStyle name="Dziesietny [0]_Invoices2001Slovakia_10_Nha so 10_Dien1_bieu tong hop lai kh von 2011 gui phong TH-KTDN" xfId="604"/>
    <cellStyle name="Dziesiętny [0]_Invoices2001Slovakia_10_Nha so 10_Dien1_bieu tong hop lai kh von 2011 gui phong TH-KTDN" xfId="605"/>
    <cellStyle name="Dziesietny [0]_Invoices2001Slovakia_10_Nha so 10_Dien1_bieu tong hop lai kh von 2011 gui phong TH-KTDN_No XDCB P.THO.xls 6 2015" xfId="606"/>
    <cellStyle name="Dziesiętny [0]_Invoices2001Slovakia_10_Nha so 10_Dien1_bieu tong hop lai kh von 2011 gui phong TH-KTDN_No XDCB P.THO.xls 6 2015" xfId="607"/>
    <cellStyle name="Dziesietny [0]_Invoices2001Slovakia_10_Nha so 10_Dien1_Book1" xfId="608"/>
    <cellStyle name="Dziesiętny [0]_Invoices2001Slovakia_10_Nha so 10_Dien1_Book1" xfId="609"/>
    <cellStyle name="Dziesietny [0]_Invoices2001Slovakia_10_Nha so 10_Dien1_Book1_Ke hoach 2010 (theo doi 11-8-2010)" xfId="610"/>
    <cellStyle name="Dziesiętny [0]_Invoices2001Slovakia_10_Nha so 10_Dien1_Book1_Ke hoach 2010 (theo doi 11-8-2010)" xfId="611"/>
    <cellStyle name="Dziesietny [0]_Invoices2001Slovakia_10_Nha so 10_Dien1_Book1_Ke hoach 2010 (theo doi 11-8-2010)_No XDCB P.THO.xls 6 2015" xfId="612"/>
    <cellStyle name="Dziesiętny [0]_Invoices2001Slovakia_10_Nha so 10_Dien1_Book1_Ke hoach 2010 (theo doi 11-8-2010)_No XDCB P.THO.xls 6 2015" xfId="613"/>
    <cellStyle name="Dziesietny [0]_Invoices2001Slovakia_10_Nha so 10_Dien1_Book1_ke hoach dau thau 30-6-2010" xfId="614"/>
    <cellStyle name="Dziesiętny [0]_Invoices2001Slovakia_10_Nha so 10_Dien1_Book1_ke hoach dau thau 30-6-2010" xfId="615"/>
    <cellStyle name="Dziesietny [0]_Invoices2001Slovakia_10_Nha so 10_Dien1_Book1_ke hoach dau thau 30-6-2010_No XDCB P.THO.xls 6 2015" xfId="616"/>
    <cellStyle name="Dziesiętny [0]_Invoices2001Slovakia_10_Nha so 10_Dien1_Book1_ke hoach dau thau 30-6-2010_No XDCB P.THO.xls 6 2015" xfId="617"/>
    <cellStyle name="Dziesietny [0]_Invoices2001Slovakia_10_Nha so 10_Dien1_Copy of KH PHAN BO VON ĐỐI ỨNG NAM 2011 (30 TY phuong án gop WB)" xfId="618"/>
    <cellStyle name="Dziesiętny [0]_Invoices2001Slovakia_10_Nha so 10_Dien1_Copy of KH PHAN BO VON ĐỐI ỨNG NAM 2011 (30 TY phuong án gop WB)" xfId="619"/>
    <cellStyle name="Dziesietny [0]_Invoices2001Slovakia_10_Nha so 10_Dien1_Copy of KH PHAN BO VON ĐỐI ỨNG NAM 2011 (30 TY phuong án gop WB)_No XDCB P.THO.xls 6 2015" xfId="620"/>
    <cellStyle name="Dziesiętny [0]_Invoices2001Slovakia_10_Nha so 10_Dien1_Copy of KH PHAN BO VON ĐỐI ỨNG NAM 2011 (30 TY phuong án gop WB)_No XDCB P.THO.xls 6 2015" xfId="621"/>
    <cellStyle name="Dziesietny [0]_Invoices2001Slovakia_10_Nha so 10_Dien1_DTTD chieng chan Tham lai 29-9-2009" xfId="622"/>
    <cellStyle name="Dziesiętny [0]_Invoices2001Slovakia_10_Nha so 10_Dien1_DTTD chieng chan Tham lai 29-9-2009" xfId="623"/>
    <cellStyle name="Dziesietny [0]_Invoices2001Slovakia_10_Nha so 10_Dien1_DTTD chieng chan Tham lai 29-9-2009_No XDCB P.THO.xls 6 2015" xfId="624"/>
    <cellStyle name="Dziesiętny [0]_Invoices2001Slovakia_10_Nha so 10_Dien1_DTTD chieng chan Tham lai 29-9-2009_No XDCB P.THO.xls 6 2015" xfId="625"/>
    <cellStyle name="Dziesietny [0]_Invoices2001Slovakia_10_Nha so 10_Dien1_Du toan nuoc San Thang (GD2)" xfId="626"/>
    <cellStyle name="Dziesiętny [0]_Invoices2001Slovakia_10_Nha so 10_Dien1_Du toan nuoc San Thang (GD2)" xfId="627"/>
    <cellStyle name="Dziesietny [0]_Invoices2001Slovakia_10_Nha so 10_Dien1_Ke hoach 2010 (theo doi 11-8-2010)" xfId="628"/>
    <cellStyle name="Dziesiętny [0]_Invoices2001Slovakia_10_Nha so 10_Dien1_Ke hoach 2010 (theo doi 11-8-2010)" xfId="629"/>
    <cellStyle name="Dziesietny [0]_Invoices2001Slovakia_10_Nha so 10_Dien1_ke hoach dau thau 30-6-2010" xfId="630"/>
    <cellStyle name="Dziesiętny [0]_Invoices2001Slovakia_10_Nha so 10_Dien1_ke hoach dau thau 30-6-2010" xfId="631"/>
    <cellStyle name="Dziesietny [0]_Invoices2001Slovakia_10_Nha so 10_Dien1_KH Von 2012 gui BKH 1" xfId="632"/>
    <cellStyle name="Dziesiętny [0]_Invoices2001Slovakia_10_Nha so 10_Dien1_KH Von 2012 gui BKH 1" xfId="633"/>
    <cellStyle name="Dziesietny [0]_Invoices2001Slovakia_10_Nha so 10_Dien1_KH Von 2012 gui BKH 1_No XDCB P.THO.xls 6 2015" xfId="634"/>
    <cellStyle name="Dziesiętny [0]_Invoices2001Slovakia_10_Nha so 10_Dien1_KH Von 2012 gui BKH 1_No XDCB P.THO.xls 6 2015" xfId="635"/>
    <cellStyle name="Dziesietny [0]_Invoices2001Slovakia_10_Nha so 10_Dien1_QD ke hoach dau thau" xfId="636"/>
    <cellStyle name="Dziesiętny [0]_Invoices2001Slovakia_10_Nha so 10_Dien1_QD ke hoach dau thau" xfId="637"/>
    <cellStyle name="Dziesietny [0]_Invoices2001Slovakia_10_Nha so 10_Dien1_tinh toan hoang ha" xfId="638"/>
    <cellStyle name="Dziesiętny [0]_Invoices2001Slovakia_10_Nha so 10_Dien1_tinh toan hoang ha" xfId="639"/>
    <cellStyle name="Dziesietny [0]_Invoices2001Slovakia_10_Nha so 10_Dien1_Tong von ĐTPT" xfId="640"/>
    <cellStyle name="Dziesiętny [0]_Invoices2001Slovakia_10_Nha so 10_Dien1_Tong von ĐTPT" xfId="641"/>
    <cellStyle name="Dziesietny [0]_Invoices2001Slovakia_bang so sanh gia tri" xfId="642"/>
    <cellStyle name="Dziesiętny [0]_Invoices2001Slovakia_bieu ke hoach dau thau" xfId="643"/>
    <cellStyle name="Dziesietny [0]_Invoices2001Slovakia_bieu tong hop lai kh von 2011 gui phong TH-KTDN" xfId="644"/>
    <cellStyle name="Dziesiętny [0]_Invoices2001Slovakia_bieu tong hop lai kh von 2011 gui phong TH-KTDN" xfId="645"/>
    <cellStyle name="Dziesietny [0]_Invoices2001Slovakia_bieu tong hop lai kh von 2011 gui phong TH-KTDN_No XDCB P.THO.xls 6 2015" xfId="646"/>
    <cellStyle name="Dziesiętny [0]_Invoices2001Slovakia_bieu tong hop lai kh von 2011 gui phong TH-KTDN_No XDCB P.THO.xls 6 2015" xfId="647"/>
    <cellStyle name="Dziesietny [0]_Invoices2001Slovakia_Book1" xfId="648"/>
    <cellStyle name="Dziesiętny [0]_Invoices2001Slovakia_Book1" xfId="649"/>
    <cellStyle name="Dziesietny [0]_Invoices2001Slovakia_Book1_1" xfId="650"/>
    <cellStyle name="Dziesiętny [0]_Invoices2001Slovakia_Book1_1" xfId="651"/>
    <cellStyle name="Dziesietny [0]_Invoices2001Slovakia_Book1_1_bieu ke hoach dau thau" xfId="652"/>
    <cellStyle name="Dziesiętny [0]_Invoices2001Slovakia_Book1_1_bieu ke hoach dau thau" xfId="653"/>
    <cellStyle name="Dziesietny [0]_Invoices2001Slovakia_Book1_1_bieu ke hoach dau thau truong mam non SKH" xfId="654"/>
    <cellStyle name="Dziesiętny [0]_Invoices2001Slovakia_Book1_1_bieu ke hoach dau thau truong mam non SKH" xfId="655"/>
    <cellStyle name="Dziesietny [0]_Invoices2001Slovakia_Book1_1_bieu tong hop lai kh von 2011 gui phong TH-KTDN" xfId="656"/>
    <cellStyle name="Dziesiętny [0]_Invoices2001Slovakia_Book1_1_bieu tong hop lai kh von 2011 gui phong TH-KTDN" xfId="657"/>
    <cellStyle name="Dziesietny [0]_Invoices2001Slovakia_Book1_1_bieu tong hop lai kh von 2011 gui phong TH-KTDN_No XDCB P.THO.xls 6 2015" xfId="658"/>
    <cellStyle name="Dziesiętny [0]_Invoices2001Slovakia_Book1_1_bieu tong hop lai kh von 2011 gui phong TH-KTDN_No XDCB P.THO.xls 6 2015" xfId="659"/>
    <cellStyle name="Dziesietny [0]_Invoices2001Slovakia_Book1_1_Book1" xfId="660"/>
    <cellStyle name="Dziesiętny [0]_Invoices2001Slovakia_Book1_1_Book1" xfId="661"/>
    <cellStyle name="Dziesietny [0]_Invoices2001Slovakia_Book1_1_Book1_1" xfId="662"/>
    <cellStyle name="Dziesiętny [0]_Invoices2001Slovakia_Book1_1_Book1_1" xfId="663"/>
    <cellStyle name="Dziesietny [0]_Invoices2001Slovakia_Book1_1_Book1_1_Ke hoach 2010 (theo doi 11-8-2010)" xfId="664"/>
    <cellStyle name="Dziesiętny [0]_Invoices2001Slovakia_Book1_1_Book1_1_Ke hoach 2010 (theo doi 11-8-2010)" xfId="665"/>
    <cellStyle name="Dziesietny [0]_Invoices2001Slovakia_Book1_1_Book1_1_Ke hoach 2010 (theo doi 11-8-2010)_No XDCB P.THO.xls 6 2015" xfId="666"/>
    <cellStyle name="Dziesiętny [0]_Invoices2001Slovakia_Book1_1_Book1_1_Ke hoach 2010 (theo doi 11-8-2010)_No XDCB P.THO.xls 6 2015" xfId="667"/>
    <cellStyle name="Dziesietny [0]_Invoices2001Slovakia_Book1_1_Book1_1_ke hoach dau thau 30-6-2010" xfId="668"/>
    <cellStyle name="Dziesiętny [0]_Invoices2001Slovakia_Book1_1_Book1_1_ke hoach dau thau 30-6-2010" xfId="669"/>
    <cellStyle name="Dziesietny [0]_Invoices2001Slovakia_Book1_1_Book1_1_ke hoach dau thau 30-6-2010_No XDCB P.THO.xls 6 2015" xfId="670"/>
    <cellStyle name="Dziesiętny [0]_Invoices2001Slovakia_Book1_1_Book1_1_ke hoach dau thau 30-6-2010_No XDCB P.THO.xls 6 2015" xfId="671"/>
    <cellStyle name="Dziesietny [0]_Invoices2001Slovakia_Book1_1_Book1_2" xfId="672"/>
    <cellStyle name="Dziesiętny [0]_Invoices2001Slovakia_Book1_1_Book1_2" xfId="673"/>
    <cellStyle name="Dziesietny [0]_Invoices2001Slovakia_Book1_1_Book1_bieu ke hoach dau thau" xfId="674"/>
    <cellStyle name="Dziesiętny [0]_Invoices2001Slovakia_Book1_1_Book1_bieu ke hoach dau thau" xfId="675"/>
    <cellStyle name="Dziesietny [0]_Invoices2001Slovakia_Book1_1_Book1_bieu ke hoach dau thau truong mam non SKH" xfId="676"/>
    <cellStyle name="Dziesiętny [0]_Invoices2001Slovakia_Book1_1_Book1_bieu ke hoach dau thau truong mam non SKH" xfId="677"/>
    <cellStyle name="Dziesietny [0]_Invoices2001Slovakia_Book1_1_Book1_bieu tong hop lai kh von 2011 gui phong TH-KTDN" xfId="678"/>
    <cellStyle name="Dziesiętny [0]_Invoices2001Slovakia_Book1_1_Book1_bieu tong hop lai kh von 2011 gui phong TH-KTDN" xfId="679"/>
    <cellStyle name="Dziesietny [0]_Invoices2001Slovakia_Book1_1_Book1_bieu tong hop lai kh von 2011 gui phong TH-KTDN_No XDCB P.THO.xls 6 2015" xfId="680"/>
    <cellStyle name="Dziesiętny [0]_Invoices2001Slovakia_Book1_1_Book1_bieu tong hop lai kh von 2011 gui phong TH-KTDN_No XDCB P.THO.xls 6 2015" xfId="681"/>
    <cellStyle name="Dziesietny [0]_Invoices2001Slovakia_Book1_1_Book1_Book1" xfId="682"/>
    <cellStyle name="Dziesiętny [0]_Invoices2001Slovakia_Book1_1_Book1_Book1" xfId="683"/>
    <cellStyle name="Dziesietny [0]_Invoices2001Slovakia_Book1_1_Book1_Book1_Ke hoach 2010 (theo doi 11-8-2010)" xfId="684"/>
    <cellStyle name="Dziesiętny [0]_Invoices2001Slovakia_Book1_1_Book1_Book1_Ke hoach 2010 (theo doi 11-8-2010)" xfId="685"/>
    <cellStyle name="Dziesietny [0]_Invoices2001Slovakia_Book1_1_Book1_Book1_Ke hoach 2010 (theo doi 11-8-2010)_No XDCB P.THO.xls 6 2015" xfId="686"/>
    <cellStyle name="Dziesiętny [0]_Invoices2001Slovakia_Book1_1_Book1_Book1_Ke hoach 2010 (theo doi 11-8-2010)_No XDCB P.THO.xls 6 2015" xfId="687"/>
    <cellStyle name="Dziesietny [0]_Invoices2001Slovakia_Book1_1_Book1_Book1_ke hoach dau thau 30-6-2010" xfId="688"/>
    <cellStyle name="Dziesiętny [0]_Invoices2001Slovakia_Book1_1_Book1_Book1_ke hoach dau thau 30-6-2010" xfId="689"/>
    <cellStyle name="Dziesietny [0]_Invoices2001Slovakia_Book1_1_Book1_Book1_ke hoach dau thau 30-6-2010_No XDCB P.THO.xls 6 2015" xfId="690"/>
    <cellStyle name="Dziesiętny [0]_Invoices2001Slovakia_Book1_1_Book1_Book1_ke hoach dau thau 30-6-2010_No XDCB P.THO.xls 6 2015" xfId="691"/>
    <cellStyle name="Dziesietny [0]_Invoices2001Slovakia_Book1_1_Book1_Copy of KH PHAN BO VON ĐỐI ỨNG NAM 2011 (30 TY phuong án gop WB)" xfId="692"/>
    <cellStyle name="Dziesiętny [0]_Invoices2001Slovakia_Book1_1_Book1_Copy of KH PHAN BO VON ĐỐI ỨNG NAM 2011 (30 TY phuong án gop WB)" xfId="693"/>
    <cellStyle name="Dziesietny [0]_Invoices2001Slovakia_Book1_1_Book1_Copy of KH PHAN BO VON ĐỐI ỨNG NAM 2011 (30 TY phuong án gop WB)_No XDCB P.THO.xls 6 2015" xfId="694"/>
    <cellStyle name="Dziesiętny [0]_Invoices2001Slovakia_Book1_1_Book1_Copy of KH PHAN BO VON ĐỐI ỨNG NAM 2011 (30 TY phuong án gop WB)_No XDCB P.THO.xls 6 2015" xfId="695"/>
    <cellStyle name="Dziesietny [0]_Invoices2001Slovakia_Book1_1_Book1_DTTD chieng chan Tham lai 29-9-2009" xfId="696"/>
    <cellStyle name="Dziesiętny [0]_Invoices2001Slovakia_Book1_1_Book1_DTTD chieng chan Tham lai 29-9-2009" xfId="697"/>
    <cellStyle name="Dziesietny [0]_Invoices2001Slovakia_Book1_1_Book1_DTTD chieng chan Tham lai 29-9-2009_No XDCB P.THO.xls 6 2015" xfId="698"/>
    <cellStyle name="Dziesiętny [0]_Invoices2001Slovakia_Book1_1_Book1_DTTD chieng chan Tham lai 29-9-2009_No XDCB P.THO.xls 6 2015" xfId="699"/>
    <cellStyle name="Dziesietny [0]_Invoices2001Slovakia_Book1_1_Book1_Du toan nuoc San Thang (GD2)" xfId="700"/>
    <cellStyle name="Dziesiętny [0]_Invoices2001Slovakia_Book1_1_Book1_Du toan nuoc San Thang (GD2)" xfId="701"/>
    <cellStyle name="Dziesietny [0]_Invoices2001Slovakia_Book1_1_Book1_Ke hoach 2010 (theo doi 11-8-2010)" xfId="702"/>
    <cellStyle name="Dziesiętny [0]_Invoices2001Slovakia_Book1_1_Book1_Ke hoach 2010 (theo doi 11-8-2010)" xfId="703"/>
    <cellStyle name="Dziesietny [0]_Invoices2001Slovakia_Book1_1_Book1_ke hoach dau thau 30-6-2010" xfId="704"/>
    <cellStyle name="Dziesiętny [0]_Invoices2001Slovakia_Book1_1_Book1_ke hoach dau thau 30-6-2010" xfId="705"/>
    <cellStyle name="Dziesietny [0]_Invoices2001Slovakia_Book1_1_Book1_KH Von 2012 gui BKH 1" xfId="706"/>
    <cellStyle name="Dziesiętny [0]_Invoices2001Slovakia_Book1_1_Book1_KH Von 2012 gui BKH 1" xfId="707"/>
    <cellStyle name="Dziesietny [0]_Invoices2001Slovakia_Book1_1_Book1_KH Von 2012 gui BKH 1_No XDCB P.THO.xls 6 2015" xfId="708"/>
    <cellStyle name="Dziesiętny [0]_Invoices2001Slovakia_Book1_1_Book1_KH Von 2012 gui BKH 1_No XDCB P.THO.xls 6 2015" xfId="709"/>
    <cellStyle name="Dziesietny [0]_Invoices2001Slovakia_Book1_1_Book1_QD ke hoach dau thau" xfId="710"/>
    <cellStyle name="Dziesiętny [0]_Invoices2001Slovakia_Book1_1_Book1_QD ke hoach dau thau" xfId="711"/>
    <cellStyle name="Dziesietny [0]_Invoices2001Slovakia_Book1_1_Book1_tinh toan hoang ha" xfId="712"/>
    <cellStyle name="Dziesiętny [0]_Invoices2001Slovakia_Book1_1_Book1_tinh toan hoang ha" xfId="713"/>
    <cellStyle name="Dziesietny [0]_Invoices2001Slovakia_Book1_1_Book1_Tong von ĐTPT" xfId="714"/>
    <cellStyle name="Dziesiętny [0]_Invoices2001Slovakia_Book1_1_Book1_Tong von ĐTPT" xfId="715"/>
    <cellStyle name="Dziesietny [0]_Invoices2001Slovakia_Book1_1_Copy of KH PHAN BO VON ĐỐI ỨNG NAM 2011 (30 TY phuong án gop WB)" xfId="716"/>
    <cellStyle name="Dziesiętny [0]_Invoices2001Slovakia_Book1_1_Copy of KH PHAN BO VON ĐỐI ỨNG NAM 2011 (30 TY phuong án gop WB)" xfId="717"/>
    <cellStyle name="Dziesietny [0]_Invoices2001Slovakia_Book1_1_Copy of KH PHAN BO VON ĐỐI ỨNG NAM 2011 (30 TY phuong án gop WB)_No XDCB P.THO.xls 6 2015" xfId="718"/>
    <cellStyle name="Dziesiętny [0]_Invoices2001Slovakia_Book1_1_Copy of KH PHAN BO VON ĐỐI ỨNG NAM 2011 (30 TY phuong án gop WB)_No XDCB P.THO.xls 6 2015" xfId="719"/>
    <cellStyle name="Dziesietny [0]_Invoices2001Slovakia_Book1_1_DTTD chieng chan Tham lai 29-9-2009" xfId="720"/>
    <cellStyle name="Dziesiętny [0]_Invoices2001Slovakia_Book1_1_DTTD chieng chan Tham lai 29-9-2009" xfId="721"/>
    <cellStyle name="Dziesietny [0]_Invoices2001Slovakia_Book1_1_DTTD chieng chan Tham lai 29-9-2009_No XDCB P.THO.xls 6 2015" xfId="722"/>
    <cellStyle name="Dziesiętny [0]_Invoices2001Slovakia_Book1_1_DTTD chieng chan Tham lai 29-9-2009_No XDCB P.THO.xls 6 2015" xfId="723"/>
    <cellStyle name="Dziesietny [0]_Invoices2001Slovakia_Book1_1_Du toan nuoc San Thang (GD2)" xfId="724"/>
    <cellStyle name="Dziesiętny [0]_Invoices2001Slovakia_Book1_1_Du toan nuoc San Thang (GD2)" xfId="725"/>
    <cellStyle name="Dziesietny [0]_Invoices2001Slovakia_Book1_1_Ke hoach 2010 (theo doi 11-8-2010)" xfId="726"/>
    <cellStyle name="Dziesiętny [0]_Invoices2001Slovakia_Book1_1_Ke hoach 2010 (theo doi 11-8-2010)" xfId="727"/>
    <cellStyle name="Dziesietny [0]_Invoices2001Slovakia_Book1_1_Ke hoach 2010 ngay 31-01" xfId="728"/>
    <cellStyle name="Dziesiętny [0]_Invoices2001Slovakia_Book1_1_Ke hoach 2010 ngay 31-01" xfId="729"/>
    <cellStyle name="Dziesietny [0]_Invoices2001Slovakia_Book1_1_ke hoach dau thau 30-6-2010" xfId="730"/>
    <cellStyle name="Dziesiętny [0]_Invoices2001Slovakia_Book1_1_ke hoach dau thau 30-6-2010" xfId="731"/>
    <cellStyle name="Dziesietny [0]_Invoices2001Slovakia_Book1_1_KH Von 2012 gui BKH 1" xfId="732"/>
    <cellStyle name="Dziesiętny [0]_Invoices2001Slovakia_Book1_1_KH Von 2012 gui BKH 1" xfId="733"/>
    <cellStyle name="Dziesietny [0]_Invoices2001Slovakia_Book1_1_KH Von 2012 gui BKH 1_No XDCB P.THO.xls 6 2015" xfId="734"/>
    <cellStyle name="Dziesiętny [0]_Invoices2001Slovakia_Book1_1_KH Von 2012 gui BKH 1_No XDCB P.THO.xls 6 2015" xfId="735"/>
    <cellStyle name="Dziesietny [0]_Invoices2001Slovakia_Book1_1_KH Von 2012 gui BKH 2" xfId="736"/>
    <cellStyle name="Dziesiętny [0]_Invoices2001Slovakia_Book1_1_KH Von 2012 gui BKH 2" xfId="737"/>
    <cellStyle name="Dziesietny [0]_Invoices2001Slovakia_Book1_1_QD ke hoach dau thau" xfId="738"/>
    <cellStyle name="Dziesiętny [0]_Invoices2001Slovakia_Book1_1_QD ke hoach dau thau" xfId="739"/>
    <cellStyle name="Dziesietny [0]_Invoices2001Slovakia_Book1_1_Ra soat KH von 2011 (Huy-11-11-11)" xfId="740"/>
    <cellStyle name="Dziesiętny [0]_Invoices2001Slovakia_Book1_1_Ra soat KH von 2011 (Huy-11-11-11)" xfId="741"/>
    <cellStyle name="Dziesietny [0]_Invoices2001Slovakia_Book1_1_tinh toan hoang ha" xfId="742"/>
    <cellStyle name="Dziesiętny [0]_Invoices2001Slovakia_Book1_1_tinh toan hoang ha" xfId="743"/>
    <cellStyle name="Dziesietny [0]_Invoices2001Slovakia_Book1_1_Tong von ĐTPT" xfId="744"/>
    <cellStyle name="Dziesiętny [0]_Invoices2001Slovakia_Book1_1_Tong von ĐTPT" xfId="745"/>
    <cellStyle name="Dziesietny [0]_Invoices2001Slovakia_Book1_1_Viec Huy dang lam" xfId="746"/>
    <cellStyle name="Dziesiętny [0]_Invoices2001Slovakia_Book1_1_Viec Huy dang lam" xfId="747"/>
    <cellStyle name="Dziesietny [0]_Invoices2001Slovakia_Book1_2" xfId="748"/>
    <cellStyle name="Dziesiętny [0]_Invoices2001Slovakia_Book1_2" xfId="749"/>
    <cellStyle name="Dziesietny [0]_Invoices2001Slovakia_Book1_2_bieu ke hoach dau thau" xfId="750"/>
    <cellStyle name="Dziesiętny [0]_Invoices2001Slovakia_Book1_2_bieu ke hoach dau thau" xfId="751"/>
    <cellStyle name="Dziesietny [0]_Invoices2001Slovakia_Book1_2_bieu ke hoach dau thau truong mam non SKH" xfId="752"/>
    <cellStyle name="Dziesiętny [0]_Invoices2001Slovakia_Book1_2_bieu ke hoach dau thau truong mam non SKH" xfId="753"/>
    <cellStyle name="Dziesietny [0]_Invoices2001Slovakia_Book1_2_bieu tong hop lai kh von 2011 gui phong TH-KTDN" xfId="754"/>
    <cellStyle name="Dziesiętny [0]_Invoices2001Slovakia_Book1_2_bieu tong hop lai kh von 2011 gui phong TH-KTDN" xfId="755"/>
    <cellStyle name="Dziesietny [0]_Invoices2001Slovakia_Book1_2_bieu tong hop lai kh von 2011 gui phong TH-KTDN_No XDCB P.THO.xls 6 2015" xfId="756"/>
    <cellStyle name="Dziesiętny [0]_Invoices2001Slovakia_Book1_2_bieu tong hop lai kh von 2011 gui phong TH-KTDN_No XDCB P.THO.xls 6 2015" xfId="757"/>
    <cellStyle name="Dziesietny [0]_Invoices2001Slovakia_Book1_2_Book1" xfId="758"/>
    <cellStyle name="Dziesiętny [0]_Invoices2001Slovakia_Book1_2_Book1" xfId="759"/>
    <cellStyle name="Dziesietny [0]_Invoices2001Slovakia_Book1_2_Book1_1" xfId="760"/>
    <cellStyle name="Dziesiętny [0]_Invoices2001Slovakia_Book1_2_Book1_1" xfId="761"/>
    <cellStyle name="Dziesietny [0]_Invoices2001Slovakia_Book1_2_Book1_Ke hoach 2010 (theo doi 11-8-2010)" xfId="762"/>
    <cellStyle name="Dziesiętny [0]_Invoices2001Slovakia_Book1_2_Book1_Ke hoach 2010 (theo doi 11-8-2010)" xfId="763"/>
    <cellStyle name="Dziesietny [0]_Invoices2001Slovakia_Book1_2_Book1_Ke hoach 2010 (theo doi 11-8-2010)_No XDCB P.THO.xls 6 2015" xfId="764"/>
    <cellStyle name="Dziesiętny [0]_Invoices2001Slovakia_Book1_2_Book1_Ke hoach 2010 (theo doi 11-8-2010)_No XDCB P.THO.xls 6 2015" xfId="765"/>
    <cellStyle name="Dziesietny [0]_Invoices2001Slovakia_Book1_2_Book1_ke hoach dau thau 30-6-2010" xfId="766"/>
    <cellStyle name="Dziesiętny [0]_Invoices2001Slovakia_Book1_2_Book1_ke hoach dau thau 30-6-2010" xfId="767"/>
    <cellStyle name="Dziesietny [0]_Invoices2001Slovakia_Book1_2_Book1_ke hoach dau thau 30-6-2010_No XDCB P.THO.xls 6 2015" xfId="768"/>
    <cellStyle name="Dziesiętny [0]_Invoices2001Slovakia_Book1_2_Book1_ke hoach dau thau 30-6-2010_No XDCB P.THO.xls 6 2015" xfId="769"/>
    <cellStyle name="Dziesietny [0]_Invoices2001Slovakia_Book1_2_Copy of KH PHAN BO VON ĐỐI ỨNG NAM 2011 (30 TY phuong án gop WB)" xfId="770"/>
    <cellStyle name="Dziesiętny [0]_Invoices2001Slovakia_Book1_2_Copy of KH PHAN BO VON ĐỐI ỨNG NAM 2011 (30 TY phuong án gop WB)" xfId="771"/>
    <cellStyle name="Dziesietny [0]_Invoices2001Slovakia_Book1_2_Copy of KH PHAN BO VON ĐỐI ỨNG NAM 2011 (30 TY phuong án gop WB)_No XDCB P.THO.xls 6 2015" xfId="772"/>
    <cellStyle name="Dziesiętny [0]_Invoices2001Slovakia_Book1_2_Copy of KH PHAN BO VON ĐỐI ỨNG NAM 2011 (30 TY phuong án gop WB)_No XDCB P.THO.xls 6 2015" xfId="773"/>
    <cellStyle name="Dziesietny [0]_Invoices2001Slovakia_Book1_2_DTTD chieng chan Tham lai 29-9-2009" xfId="774"/>
    <cellStyle name="Dziesiętny [0]_Invoices2001Slovakia_Book1_2_DTTD chieng chan Tham lai 29-9-2009" xfId="775"/>
    <cellStyle name="Dziesietny [0]_Invoices2001Slovakia_Book1_2_DTTD chieng chan Tham lai 29-9-2009_No XDCB P.THO.xls 6 2015" xfId="776"/>
    <cellStyle name="Dziesiętny [0]_Invoices2001Slovakia_Book1_2_DTTD chieng chan Tham lai 29-9-2009_No XDCB P.THO.xls 6 2015" xfId="777"/>
    <cellStyle name="Dziesietny [0]_Invoices2001Slovakia_Book1_2_Du toan nuoc San Thang (GD2)" xfId="778"/>
    <cellStyle name="Dziesiętny [0]_Invoices2001Slovakia_Book1_2_Du toan nuoc San Thang (GD2)" xfId="779"/>
    <cellStyle name="Dziesietny [0]_Invoices2001Slovakia_Book1_2_Ke hoach 2010 (theo doi 11-8-2010)" xfId="780"/>
    <cellStyle name="Dziesiętny [0]_Invoices2001Slovakia_Book1_2_Ke hoach 2010 (theo doi 11-8-2010)" xfId="781"/>
    <cellStyle name="Dziesietny [0]_Invoices2001Slovakia_Book1_2_Ke hoach 2010 ngay 31-01" xfId="782"/>
    <cellStyle name="Dziesiętny [0]_Invoices2001Slovakia_Book1_2_Ke hoach 2010 ngay 31-01" xfId="783"/>
    <cellStyle name="Dziesietny [0]_Invoices2001Slovakia_Book1_2_ke hoach dau thau 30-6-2010" xfId="784"/>
    <cellStyle name="Dziesiętny [0]_Invoices2001Slovakia_Book1_2_ke hoach dau thau 30-6-2010" xfId="785"/>
    <cellStyle name="Dziesietny [0]_Invoices2001Slovakia_Book1_2_KH Von 2012 gui BKH 1" xfId="786"/>
    <cellStyle name="Dziesiętny [0]_Invoices2001Slovakia_Book1_2_KH Von 2012 gui BKH 1" xfId="787"/>
    <cellStyle name="Dziesietny [0]_Invoices2001Slovakia_Book1_2_KH Von 2012 gui BKH 1_No XDCB P.THO.xls 6 2015" xfId="788"/>
    <cellStyle name="Dziesiętny [0]_Invoices2001Slovakia_Book1_2_KH Von 2012 gui BKH 1_No XDCB P.THO.xls 6 2015" xfId="789"/>
    <cellStyle name="Dziesietny [0]_Invoices2001Slovakia_Book1_2_KH Von 2012 gui BKH 2" xfId="790"/>
    <cellStyle name="Dziesiętny [0]_Invoices2001Slovakia_Book1_2_KH Von 2012 gui BKH 2" xfId="791"/>
    <cellStyle name="Dziesietny [0]_Invoices2001Slovakia_Book1_2_QD ke hoach dau thau" xfId="792"/>
    <cellStyle name="Dziesiętny [0]_Invoices2001Slovakia_Book1_2_QD ke hoach dau thau" xfId="793"/>
    <cellStyle name="Dziesietny [0]_Invoices2001Slovakia_Book1_2_Ra soat KH von 2011 (Huy-11-11-11)" xfId="794"/>
    <cellStyle name="Dziesiętny [0]_Invoices2001Slovakia_Book1_2_Ra soat KH von 2011 (Huy-11-11-11)" xfId="795"/>
    <cellStyle name="Dziesietny [0]_Invoices2001Slovakia_Book1_2_tinh toan hoang ha" xfId="796"/>
    <cellStyle name="Dziesiętny [0]_Invoices2001Slovakia_Book1_2_tinh toan hoang ha" xfId="797"/>
    <cellStyle name="Dziesietny [0]_Invoices2001Slovakia_Book1_2_Tong von ĐTPT" xfId="798"/>
    <cellStyle name="Dziesiętny [0]_Invoices2001Slovakia_Book1_2_Tong von ĐTPT" xfId="799"/>
    <cellStyle name="Dziesietny [0]_Invoices2001Slovakia_Book1_2_Viec Huy dang lam" xfId="800"/>
    <cellStyle name="Dziesiętny [0]_Invoices2001Slovakia_Book1_2_Viec Huy dang lam" xfId="801"/>
    <cellStyle name="Dziesietny [0]_Invoices2001Slovakia_Book1_3" xfId="802"/>
    <cellStyle name="Dziesiętny [0]_Invoices2001Slovakia_Book1_3" xfId="803"/>
    <cellStyle name="Dziesietny [0]_Invoices2001Slovakia_Book1_No XDCB P.THO.xls 6 2015" xfId="804"/>
    <cellStyle name="Dziesiętny [0]_Invoices2001Slovakia_Book1_Tong hop Cac tuyen(9-1-06)_bieu tong hop lai kh von 2011 gui phong TH-KTDN" xfId="805"/>
    <cellStyle name="Dziesietny [0]_Invoices2001Slovakia_Book1_Tong hop Cac tuyen(9-1-06)_Copy of KH PHAN BO VON ĐỐI ỨNG NAM 2011 (30 TY phuong án gop WB)" xfId="806"/>
    <cellStyle name="Dziesiętny [0]_Invoices2001Slovakia_Book1_Tong hop Cac tuyen(9-1-06)_Copy of KH PHAN BO VON ĐỐI ỨNG NAM 2011 (30 TY phuong án gop WB)" xfId="807"/>
    <cellStyle name="Dziesietny [0]_Invoices2001Slovakia_Book1_Tong hop Cac tuyen(9-1-06)_Ke hoach 2010 (theo doi 11-8-2010)" xfId="808"/>
    <cellStyle name="Dziesiętny [0]_Invoices2001Slovakia_Book1_Tong hop Cac tuyen(9-1-06)_Ke hoach 2010 (theo doi 11-8-2010)" xfId="809"/>
    <cellStyle name="Dziesietny [0]_Invoices2001Slovakia_Book1_Tong hop Cac tuyen(9-1-06)_KH Von 2012 gui BKH 1" xfId="810"/>
    <cellStyle name="Dziesiętny [0]_Invoices2001Slovakia_Book1_Tong hop Cac tuyen(9-1-06)_KH Von 2012 gui BKH 1" xfId="811"/>
    <cellStyle name="Dziesietny [0]_Invoices2001Slovakia_Book1_Tong hop Cac tuyen(9-1-06)_QD ke hoach dau thau" xfId="812"/>
    <cellStyle name="Dziesiętny [0]_Invoices2001Slovakia_Book1_Tong hop Cac tuyen(9-1-06)_QD ke hoach dau thau" xfId="813"/>
    <cellStyle name="Dziesietny [0]_Invoices2001Slovakia_Book1_Tong hop Cac tuyen(9-1-06)_Tong von ĐTPT" xfId="814"/>
    <cellStyle name="Dziesiętny [0]_Invoices2001Slovakia_Book1_Tong hop Cac tuyen(9-1-06)_Tong von ĐTPT" xfId="815"/>
    <cellStyle name="Dziesietny [0]_Invoices2001Slovakia_Book1_ung truoc 2011 NSTW Thanh Hoa + Nge An gui Thu 12-5" xfId="816"/>
    <cellStyle name="Dziesiętny [0]_Invoices2001Slovakia_Book1_ung truoc 2011 NSTW Thanh Hoa + Nge An gui Thu 12-5" xfId="817"/>
    <cellStyle name="Dziesietny [0]_Invoices2001Slovakia_Chi tieu KH nam 2009" xfId="818"/>
    <cellStyle name="Dziesiętny [0]_Invoices2001Slovakia_Chi tieu KH nam 2009" xfId="819"/>
    <cellStyle name="Dziesietny [0]_Invoices2001Slovakia_Copy of KH PHAN BO VON ĐỐI ỨNG NAM 2011 (30 TY phuong án gop WB)" xfId="820"/>
    <cellStyle name="Dziesiętny [0]_Invoices2001Slovakia_Copy of KH PHAN BO VON ĐỐI ỨNG NAM 2011 (30 TY phuong án gop WB)" xfId="821"/>
    <cellStyle name="Dziesietny [0]_Invoices2001Slovakia_Copy of KH PHAN BO VON ĐỐI ỨNG NAM 2011 (30 TY phuong án gop WB)_No XDCB P.THO.xls 6 2015" xfId="822"/>
    <cellStyle name="Dziesiętny [0]_Invoices2001Slovakia_Copy of KH PHAN BO VON ĐỐI ỨNG NAM 2011 (30 TY phuong án gop WB)_No XDCB P.THO.xls 6 2015" xfId="823"/>
    <cellStyle name="Dziesietny [0]_Invoices2001Slovakia_DT 1751 Muong Khoa" xfId="824"/>
    <cellStyle name="Dziesiętny [0]_Invoices2001Slovakia_DT 1751 Muong Khoa" xfId="825"/>
    <cellStyle name="Dziesietny [0]_Invoices2001Slovakia_DT Nam vai" xfId="826"/>
    <cellStyle name="Dziesiętny [0]_Invoices2001Slovakia_DT tieu hoc diem TDC ban Cho 28-02-09" xfId="827"/>
    <cellStyle name="Dziesietny [0]_Invoices2001Slovakia_DTTD chieng chan Tham lai 29-9-2009" xfId="828"/>
    <cellStyle name="Dziesiętny [0]_Invoices2001Slovakia_DTTD chieng chan Tham lai 29-9-2009" xfId="829"/>
    <cellStyle name="Dziesietny [0]_Invoices2001Slovakia_DTTD chieng chan Tham lai 29-9-2009_No XDCB P.THO.xls 6 2015" xfId="830"/>
    <cellStyle name="Dziesiętny [0]_Invoices2001Slovakia_DTTD chieng chan Tham lai 29-9-2009_No XDCB P.THO.xls 6 2015" xfId="831"/>
    <cellStyle name="Dziesietny [0]_Invoices2001Slovakia_d-uong+TDT" xfId="832"/>
    <cellStyle name="Dziesiętny [0]_Invoices2001Slovakia_GVL" xfId="833"/>
    <cellStyle name="Dziesietny [0]_Invoices2001Slovakia_Ke hoach 2010 (theo doi 11-8-2010)" xfId="834"/>
    <cellStyle name="Dziesiętny [0]_Invoices2001Slovakia_Ke hoach 2010 (theo doi 11-8-2010)" xfId="835"/>
    <cellStyle name="Dziesietny [0]_Invoices2001Slovakia_ke hoach dau thau 30-6-2010" xfId="836"/>
    <cellStyle name="Dziesiętny [0]_Invoices2001Slovakia_ke hoach dau thau 30-6-2010" xfId="837"/>
    <cellStyle name="Dziesietny [0]_Invoices2001Slovakia_KL K.C mat duong" xfId="838"/>
    <cellStyle name="Dziesiętny [0]_Invoices2001Slovakia_Nha bao ve(28-7-05)" xfId="839"/>
    <cellStyle name="Dziesietny [0]_Invoices2001Slovakia_NHA de xe nguyen du" xfId="840"/>
    <cellStyle name="Dziesiętny [0]_Invoices2001Slovakia_NHA de xe nguyen du" xfId="841"/>
    <cellStyle name="Dziesietny [0]_Invoices2001Slovakia_Nhalamviec VTC(25-1-05)" xfId="842"/>
    <cellStyle name="Dziesiętny [0]_Invoices2001Slovakia_Nhalamviec VTC(25-1-05)" xfId="843"/>
    <cellStyle name="Dziesietny [0]_Invoices2001Slovakia_Nhu cau von ung truoc 2011 Tha h Hoa + Nge An gui TW" xfId="844"/>
    <cellStyle name="Dziesiętny [0]_Invoices2001Slovakia_QD ke hoach dau thau" xfId="845"/>
    <cellStyle name="Dziesietny [0]_Invoices2001Slovakia_Ra soat KH von 2011 (Huy-11-11-11)" xfId="846"/>
    <cellStyle name="Dziesiętny [0]_Invoices2001Slovakia_Ra soat KH von 2011 (Huy-11-11-11)" xfId="847"/>
    <cellStyle name="Dziesietny [0]_Invoices2001Slovakia_Sheet2" xfId="848"/>
    <cellStyle name="Dziesiętny [0]_Invoices2001Slovakia_Sheet2" xfId="849"/>
    <cellStyle name="Dziesietny [0]_Invoices2001Slovakia_TDT KHANH HOA" xfId="850"/>
    <cellStyle name="Dziesiętny [0]_Invoices2001Slovakia_TDT KHANH HOA" xfId="851"/>
    <cellStyle name="Dziesietny [0]_Invoices2001Slovakia_TDT KHANH HOA_bieu ke hoach dau thau" xfId="852"/>
    <cellStyle name="Dziesiętny [0]_Invoices2001Slovakia_TDT KHANH HOA_bieu ke hoach dau thau" xfId="853"/>
    <cellStyle name="Dziesietny [0]_Invoices2001Slovakia_TDT KHANH HOA_bieu ke hoach dau thau truong mam non SKH" xfId="854"/>
    <cellStyle name="Dziesiętny [0]_Invoices2001Slovakia_TDT KHANH HOA_bieu ke hoach dau thau truong mam non SKH" xfId="855"/>
    <cellStyle name="Dziesietny [0]_Invoices2001Slovakia_TDT KHANH HOA_bieu tong hop lai kh von 2011 gui phong TH-KTDN" xfId="856"/>
    <cellStyle name="Dziesiętny [0]_Invoices2001Slovakia_TDT KHANH HOA_bieu tong hop lai kh von 2011 gui phong TH-KTDN" xfId="857"/>
    <cellStyle name="Dziesietny [0]_Invoices2001Slovakia_TDT KHANH HOA_bieu tong hop lai kh von 2011 gui phong TH-KTDN_No XDCB P.THO.xls 6 2015" xfId="858"/>
    <cellStyle name="Dziesiętny [0]_Invoices2001Slovakia_TDT KHANH HOA_bieu tong hop lai kh von 2011 gui phong TH-KTDN_No XDCB P.THO.xls 6 2015" xfId="859"/>
    <cellStyle name="Dziesietny [0]_Invoices2001Slovakia_TDT KHANH HOA_Book1" xfId="860"/>
    <cellStyle name="Dziesiętny [0]_Invoices2001Slovakia_TDT KHANH HOA_Book1" xfId="861"/>
    <cellStyle name="Dziesietny [0]_Invoices2001Slovakia_TDT KHANH HOA_Book1_1" xfId="862"/>
    <cellStyle name="Dziesiętny [0]_Invoices2001Slovakia_TDT KHANH HOA_Book1_1" xfId="863"/>
    <cellStyle name="Dziesietny [0]_Invoices2001Slovakia_TDT KHANH HOA_Book1_1_ke hoach dau thau 30-6-2010" xfId="864"/>
    <cellStyle name="Dziesiętny [0]_Invoices2001Slovakia_TDT KHANH HOA_Book1_1_ke hoach dau thau 30-6-2010" xfId="865"/>
    <cellStyle name="Dziesietny [0]_Invoices2001Slovakia_TDT KHANH HOA_Book1_2" xfId="866"/>
    <cellStyle name="Dziesiętny [0]_Invoices2001Slovakia_TDT KHANH HOA_Book1_2" xfId="867"/>
    <cellStyle name="Dziesietny [0]_Invoices2001Slovakia_TDT KHANH HOA_Book1_Book1" xfId="868"/>
    <cellStyle name="Dziesiętny [0]_Invoices2001Slovakia_TDT KHANH HOA_Book1_Book1" xfId="869"/>
    <cellStyle name="Dziesietny [0]_Invoices2001Slovakia_TDT KHANH HOA_Book1_DTTD chieng chan Tham lai 29-9-2009" xfId="870"/>
    <cellStyle name="Dziesiętny [0]_Invoices2001Slovakia_TDT KHANH HOA_Book1_DTTD chieng chan Tham lai 29-9-2009" xfId="871"/>
    <cellStyle name="Dziesietny [0]_Invoices2001Slovakia_TDT KHANH HOA_Book1_Ke hoach 2010 (theo doi 11-8-2010)" xfId="872"/>
    <cellStyle name="Dziesiętny [0]_Invoices2001Slovakia_TDT KHANH HOA_Book1_Ke hoach 2010 (theo doi 11-8-2010)" xfId="873"/>
    <cellStyle name="Dziesietny [0]_Invoices2001Slovakia_TDT KHANH HOA_Book1_ke hoach dau thau 30-6-2010" xfId="874"/>
    <cellStyle name="Dziesiętny [0]_Invoices2001Slovakia_TDT KHANH HOA_Book1_ke hoach dau thau 30-6-2010" xfId="875"/>
    <cellStyle name="Dziesietny [0]_Invoices2001Slovakia_TDT KHANH HOA_Book1_ke hoach dau thau 30-6-2010_No XDCB P.THO.xls 6 2015" xfId="876"/>
    <cellStyle name="Dziesiętny [0]_Invoices2001Slovakia_TDT KHANH HOA_Book1_ke hoach dau thau 30-6-2010_No XDCB P.THO.xls 6 2015" xfId="877"/>
    <cellStyle name="Dziesietny [0]_Invoices2001Slovakia_TDT KHANH HOA_Book1_KH Von 2012 gui BKH 1" xfId="878"/>
    <cellStyle name="Dziesiętny [0]_Invoices2001Slovakia_TDT KHANH HOA_Book1_KH Von 2012 gui BKH 1" xfId="879"/>
    <cellStyle name="Dziesietny [0]_Invoices2001Slovakia_TDT KHANH HOA_Book1_KH Von 2012 gui BKH 2" xfId="880"/>
    <cellStyle name="Dziesiętny [0]_Invoices2001Slovakia_TDT KHANH HOA_Book1_KH Von 2012 gui BKH 2" xfId="881"/>
    <cellStyle name="Dziesietny [0]_Invoices2001Slovakia_TDT KHANH HOA_Chi tieu KH nam 2009" xfId="882"/>
    <cellStyle name="Dziesiętny [0]_Invoices2001Slovakia_TDT KHANH HOA_Chi tieu KH nam 2009" xfId="883"/>
    <cellStyle name="Dziesietny [0]_Invoices2001Slovakia_TDT KHANH HOA_Copy of KH PHAN BO VON ĐỐI ỨNG NAM 2011 (30 TY phuong án gop WB)" xfId="884"/>
    <cellStyle name="Dziesiętny [0]_Invoices2001Slovakia_TDT KHANH HOA_Copy of KH PHAN BO VON ĐỐI ỨNG NAM 2011 (30 TY phuong án gop WB)" xfId="885"/>
    <cellStyle name="Dziesietny [0]_Invoices2001Slovakia_TDT KHANH HOA_Copy of KH PHAN BO VON ĐỐI ỨNG NAM 2011 (30 TY phuong án gop WB)_No XDCB P.THO.xls 6 2015" xfId="886"/>
    <cellStyle name="Dziesiętny [0]_Invoices2001Slovakia_TDT KHANH HOA_Copy of KH PHAN BO VON ĐỐI ỨNG NAM 2011 (30 TY phuong án gop WB)_No XDCB P.THO.xls 6 2015" xfId="887"/>
    <cellStyle name="Dziesietny [0]_Invoices2001Slovakia_TDT KHANH HOA_DT 1751 Muong Khoa" xfId="888"/>
    <cellStyle name="Dziesiętny [0]_Invoices2001Slovakia_TDT KHANH HOA_DT 1751 Muong Khoa" xfId="889"/>
    <cellStyle name="Dziesietny [0]_Invoices2001Slovakia_TDT KHANH HOA_DT tieu hoc diem TDC ban Cho 28-02-09" xfId="890"/>
    <cellStyle name="Dziesiętny [0]_Invoices2001Slovakia_TDT KHANH HOA_DT tieu hoc diem TDC ban Cho 28-02-09" xfId="891"/>
    <cellStyle name="Dziesietny [0]_Invoices2001Slovakia_TDT KHANH HOA_DTTD chieng chan Tham lai 29-9-2009" xfId="892"/>
    <cellStyle name="Dziesiętny [0]_Invoices2001Slovakia_TDT KHANH HOA_DTTD chieng chan Tham lai 29-9-2009" xfId="893"/>
    <cellStyle name="Dziesietny [0]_Invoices2001Slovakia_TDT KHANH HOA_DTTD chieng chan Tham lai 29-9-2009_No XDCB P.THO.xls 6 2015" xfId="894"/>
    <cellStyle name="Dziesiętny [0]_Invoices2001Slovakia_TDT KHANH HOA_DTTD chieng chan Tham lai 29-9-2009_No XDCB P.THO.xls 6 2015" xfId="895"/>
    <cellStyle name="Dziesietny [0]_Invoices2001Slovakia_TDT KHANH HOA_Du toan nuoc San Thang (GD2)" xfId="896"/>
    <cellStyle name="Dziesiętny [0]_Invoices2001Slovakia_TDT KHANH HOA_Du toan nuoc San Thang (GD2)" xfId="897"/>
    <cellStyle name="Dziesietny [0]_Invoices2001Slovakia_TDT KHANH HOA_GVL" xfId="898"/>
    <cellStyle name="Dziesiętny [0]_Invoices2001Slovakia_TDT KHANH HOA_GVL" xfId="899"/>
    <cellStyle name="Dziesietny [0]_Invoices2001Slovakia_TDT KHANH HOA_GVL_No XDCB P.THO.xls 6 2015" xfId="900"/>
    <cellStyle name="Dziesiętny [0]_Invoices2001Slovakia_TDT KHANH HOA_GVL_No XDCB P.THO.xls 6 2015" xfId="901"/>
    <cellStyle name="Dziesietny [0]_Invoices2001Slovakia_TDT KHANH HOA_ke hoach dau thau 30-6-2010" xfId="902"/>
    <cellStyle name="Dziesiętny [0]_Invoices2001Slovakia_TDT KHANH HOA_ke hoach dau thau 30-6-2010" xfId="903"/>
    <cellStyle name="Dziesietny [0]_Invoices2001Slovakia_TDT KHANH HOA_KH Von 2012 gui BKH 1" xfId="904"/>
    <cellStyle name="Dziesiętny [0]_Invoices2001Slovakia_TDT KHANH HOA_KH Von 2012 gui BKH 1" xfId="905"/>
    <cellStyle name="Dziesietny [0]_Invoices2001Slovakia_TDT KHANH HOA_KH Von 2012 gui BKH 1_No XDCB P.THO.xls 6 2015" xfId="906"/>
    <cellStyle name="Dziesiętny [0]_Invoices2001Slovakia_TDT KHANH HOA_KH Von 2012 gui BKH 1_No XDCB P.THO.xls 6 2015" xfId="907"/>
    <cellStyle name="Dziesietny [0]_Invoices2001Slovakia_TDT KHANH HOA_QD ke hoach dau thau" xfId="908"/>
    <cellStyle name="Dziesiętny [0]_Invoices2001Slovakia_TDT KHANH HOA_QD ke hoach dau thau" xfId="909"/>
    <cellStyle name="Dziesietny [0]_Invoices2001Slovakia_TDT KHANH HOA_Ra soat KH von 2011 (Huy-11-11-11)" xfId="910"/>
    <cellStyle name="Dziesiętny [0]_Invoices2001Slovakia_TDT KHANH HOA_Ra soat KH von 2011 (Huy-11-11-11)" xfId="911"/>
    <cellStyle name="Dziesietny [0]_Invoices2001Slovakia_TDT KHANH HOA_Sheet2" xfId="912"/>
    <cellStyle name="Dziesiętny [0]_Invoices2001Slovakia_TDT KHANH HOA_Sheet2" xfId="913"/>
    <cellStyle name="Dziesietny [0]_Invoices2001Slovakia_TDT KHANH HOA_Tienluong" xfId="914"/>
    <cellStyle name="Dziesiętny [0]_Invoices2001Slovakia_TDT KHANH HOA_Tienluong" xfId="915"/>
    <cellStyle name="Dziesietny [0]_Invoices2001Slovakia_TDT KHANH HOA_tinh toan hoang ha" xfId="916"/>
    <cellStyle name="Dziesiętny [0]_Invoices2001Slovakia_TDT KHANH HOA_tinh toan hoang ha" xfId="917"/>
    <cellStyle name="Dziesietny [0]_Invoices2001Slovakia_TDT KHANH HOA_Tong hop Cac tuyen(9-1-06)" xfId="918"/>
    <cellStyle name="Dziesiętny [0]_Invoices2001Slovakia_TDT KHANH HOA_Tong hop Cac tuyen(9-1-06)" xfId="919"/>
    <cellStyle name="Dziesietny [0]_Invoices2001Slovakia_TDT KHANH HOA_Tong hop Cac tuyen(9-1-06)_bieu tong hop lai kh von 2011 gui phong TH-KTDN" xfId="920"/>
    <cellStyle name="Dziesiętny [0]_Invoices2001Slovakia_TDT KHANH HOA_Tong hop Cac tuyen(9-1-06)_bieu tong hop lai kh von 2011 gui phong TH-KTDN" xfId="921"/>
    <cellStyle name="Dziesietny [0]_Invoices2001Slovakia_TDT KHANH HOA_Tong hop Cac tuyen(9-1-06)_Copy of KH PHAN BO VON ĐỐI ỨNG NAM 2011 (30 TY phuong án gop WB)" xfId="922"/>
    <cellStyle name="Dziesiętny [0]_Invoices2001Slovakia_TDT KHANH HOA_Tong hop Cac tuyen(9-1-06)_Copy of KH PHAN BO VON ĐỐI ỨNG NAM 2011 (30 TY phuong án gop WB)" xfId="923"/>
    <cellStyle name="Dziesietny [0]_Invoices2001Slovakia_TDT KHANH HOA_Tong hop Cac tuyen(9-1-06)_Ke hoach 2010 (theo doi 11-8-2010)" xfId="924"/>
    <cellStyle name="Dziesiętny [0]_Invoices2001Slovakia_TDT KHANH HOA_Tong hop Cac tuyen(9-1-06)_Ke hoach 2010 (theo doi 11-8-2010)" xfId="925"/>
    <cellStyle name="Dziesietny [0]_Invoices2001Slovakia_TDT KHANH HOA_Tong hop Cac tuyen(9-1-06)_KH Von 2012 gui BKH 1" xfId="926"/>
    <cellStyle name="Dziesiętny [0]_Invoices2001Slovakia_TDT KHANH HOA_Tong hop Cac tuyen(9-1-06)_KH Von 2012 gui BKH 1" xfId="927"/>
    <cellStyle name="Dziesietny [0]_Invoices2001Slovakia_TDT KHANH HOA_Tong hop Cac tuyen(9-1-06)_QD ke hoach dau thau" xfId="928"/>
    <cellStyle name="Dziesiętny [0]_Invoices2001Slovakia_TDT KHANH HOA_Tong hop Cac tuyen(9-1-06)_QD ke hoach dau thau" xfId="929"/>
    <cellStyle name="Dziesietny [0]_Invoices2001Slovakia_TDT KHANH HOA_Tong hop Cac tuyen(9-1-06)_Tong von ĐTPT" xfId="930"/>
    <cellStyle name="Dziesiętny [0]_Invoices2001Slovakia_TDT KHANH HOA_Tong hop Cac tuyen(9-1-06)_Tong von ĐTPT" xfId="931"/>
    <cellStyle name="Dziesietny [0]_Invoices2001Slovakia_TDT KHANH HOA_Tong von ĐTPT" xfId="932"/>
    <cellStyle name="Dziesiętny [0]_Invoices2001Slovakia_TDT KHANH HOA_Tong von ĐTPT" xfId="933"/>
    <cellStyle name="Dziesietny [0]_Invoices2001Slovakia_TDT KHANH HOA_TU VAN THUY LOI THAM  PHE" xfId="934"/>
    <cellStyle name="Dziesiętny [0]_Invoices2001Slovakia_TDT KHANH HOA_TU VAN THUY LOI THAM  PHE" xfId="935"/>
    <cellStyle name="Dziesietny [0]_Invoices2001Slovakia_TDT KHANH HOA_Viec Huy dang lam" xfId="936"/>
    <cellStyle name="Dziesiętny [0]_Invoices2001Slovakia_TDT KHANH HOA_Viec Huy dang lam" xfId="937"/>
    <cellStyle name="Dziesietny [0]_Invoices2001Slovakia_TDT quangngai" xfId="938"/>
    <cellStyle name="Dziesiętny [0]_Invoices2001Slovakia_TDT quangngai" xfId="939"/>
    <cellStyle name="Dziesietny [0]_Invoices2001Slovakia_Tienluong" xfId="940"/>
    <cellStyle name="Dziesiętny [0]_Invoices2001Slovakia_Tienluong" xfId="941"/>
    <cellStyle name="Dziesietny [0]_Invoices2001Slovakia_TMDT(10-5-06)" xfId="942"/>
    <cellStyle name="Dziesiętny [0]_Invoices2001Slovakia_Tong von ĐTPT" xfId="943"/>
    <cellStyle name="Dziesietny [0]_Invoices2001Slovakia_Viec Huy dang lam" xfId="944"/>
    <cellStyle name="Dziesiętny [0]_Invoices2001Slovakia_Viec Huy dang lam" xfId="945"/>
    <cellStyle name="Dziesietny_Invoices2001Slovakia" xfId="946"/>
    <cellStyle name="Dziesiętny_Invoices2001Slovakia" xfId="947"/>
    <cellStyle name="Dziesietny_Invoices2001Slovakia_01_Nha so 1_Dien" xfId="948"/>
    <cellStyle name="Dziesiętny_Invoices2001Slovakia_01_Nha so 1_Dien" xfId="949"/>
    <cellStyle name="Dziesietny_Invoices2001Slovakia_01_Nha so 1_Dien_bieu ke hoach dau thau" xfId="950"/>
    <cellStyle name="Dziesiętny_Invoices2001Slovakia_01_Nha so 1_Dien_bieu ke hoach dau thau" xfId="951"/>
    <cellStyle name="Dziesietny_Invoices2001Slovakia_01_Nha so 1_Dien_bieu ke hoach dau thau truong mam non SKH" xfId="952"/>
    <cellStyle name="Dziesiętny_Invoices2001Slovakia_01_Nha so 1_Dien_bieu ke hoach dau thau truong mam non SKH" xfId="953"/>
    <cellStyle name="Dziesietny_Invoices2001Slovakia_01_Nha so 1_Dien_bieu tong hop lai kh von 2011 gui phong TH-KTDN" xfId="954"/>
    <cellStyle name="Dziesiętny_Invoices2001Slovakia_01_Nha so 1_Dien_bieu tong hop lai kh von 2011 gui phong TH-KTDN" xfId="955"/>
    <cellStyle name="Dziesietny_Invoices2001Slovakia_01_Nha so 1_Dien_bieu tong hop lai kh von 2011 gui phong TH-KTDN_No XDCB P.THO.xls 6 2015" xfId="956"/>
    <cellStyle name="Dziesiętny_Invoices2001Slovakia_01_Nha so 1_Dien_bieu tong hop lai kh von 2011 gui phong TH-KTDN_No XDCB P.THO.xls 6 2015" xfId="957"/>
    <cellStyle name="Dziesietny_Invoices2001Slovakia_01_Nha so 1_Dien_Book1" xfId="958"/>
    <cellStyle name="Dziesiętny_Invoices2001Slovakia_01_Nha so 1_Dien_Book1" xfId="959"/>
    <cellStyle name="Dziesietny_Invoices2001Slovakia_01_Nha so 1_Dien_Book1_1" xfId="960"/>
    <cellStyle name="Dziesiętny_Invoices2001Slovakia_01_Nha so 1_Dien_Book1_1" xfId="961"/>
    <cellStyle name="Dziesietny_Invoices2001Slovakia_01_Nha so 1_Dien_Book1_DTTD chieng chan Tham lai 29-9-2009" xfId="962"/>
    <cellStyle name="Dziesiętny_Invoices2001Slovakia_01_Nha so 1_Dien_Book1_DTTD chieng chan Tham lai 29-9-2009" xfId="963"/>
    <cellStyle name="Dziesietny_Invoices2001Slovakia_01_Nha so 1_Dien_Book1_Ke hoach 2010 (theo doi 11-8-2010)" xfId="964"/>
    <cellStyle name="Dziesiętny_Invoices2001Slovakia_01_Nha so 1_Dien_Book1_Ke hoach 2010 (theo doi 11-8-2010)" xfId="965"/>
    <cellStyle name="Dziesietny_Invoices2001Slovakia_01_Nha so 1_Dien_Book1_Ke hoach 2010 (theo doi 11-8-2010)_No XDCB P.THO.xls 6 2015" xfId="966"/>
    <cellStyle name="Dziesiętny_Invoices2001Slovakia_01_Nha so 1_Dien_Book1_Ke hoach 2010 (theo doi 11-8-2010)_No XDCB P.THO.xls 6 2015" xfId="967"/>
    <cellStyle name="Dziesietny_Invoices2001Slovakia_01_Nha so 1_Dien_Book1_ke hoach dau thau 30-6-2010" xfId="968"/>
    <cellStyle name="Dziesiętny_Invoices2001Slovakia_01_Nha so 1_Dien_Book1_ke hoach dau thau 30-6-2010" xfId="969"/>
    <cellStyle name="Dziesietny_Invoices2001Slovakia_01_Nha so 1_Dien_Book1_ke hoach dau thau 30-6-2010_No XDCB P.THO.xls 6 2015" xfId="970"/>
    <cellStyle name="Dziesiętny_Invoices2001Slovakia_01_Nha so 1_Dien_Book1_ke hoach dau thau 30-6-2010_No XDCB P.THO.xls 6 2015" xfId="971"/>
    <cellStyle name="Dziesietny_Invoices2001Slovakia_01_Nha so 1_Dien_Copy of KH PHAN BO VON ĐỐI ỨNG NAM 2011 (30 TY phuong án gop WB)" xfId="972"/>
    <cellStyle name="Dziesiętny_Invoices2001Slovakia_01_Nha so 1_Dien_Copy of KH PHAN BO VON ĐỐI ỨNG NAM 2011 (30 TY phuong án gop WB)" xfId="973"/>
    <cellStyle name="Dziesietny_Invoices2001Slovakia_01_Nha so 1_Dien_Copy of KH PHAN BO VON ĐỐI ỨNG NAM 2011 (30 TY phuong án gop WB)_No XDCB P.THO.xls 6 2015" xfId="974"/>
    <cellStyle name="Dziesiętny_Invoices2001Slovakia_01_Nha so 1_Dien_Copy of KH PHAN BO VON ĐỐI ỨNG NAM 2011 (30 TY phuong án gop WB)_No XDCB P.THO.xls 6 2015" xfId="975"/>
    <cellStyle name="Dziesietny_Invoices2001Slovakia_01_Nha so 1_Dien_DTTD chieng chan Tham lai 29-9-2009" xfId="976"/>
    <cellStyle name="Dziesiętny_Invoices2001Slovakia_01_Nha so 1_Dien_DTTD chieng chan Tham lai 29-9-2009" xfId="977"/>
    <cellStyle name="Dziesietny_Invoices2001Slovakia_01_Nha so 1_Dien_DTTD chieng chan Tham lai 29-9-2009_No XDCB P.THO.xls 6 2015" xfId="978"/>
    <cellStyle name="Dziesiętny_Invoices2001Slovakia_01_Nha so 1_Dien_DTTD chieng chan Tham lai 29-9-2009_No XDCB P.THO.xls 6 2015" xfId="979"/>
    <cellStyle name="Dziesietny_Invoices2001Slovakia_01_Nha so 1_Dien_Du toan nuoc San Thang (GD2)" xfId="980"/>
    <cellStyle name="Dziesiętny_Invoices2001Slovakia_01_Nha so 1_Dien_Du toan nuoc San Thang (GD2)" xfId="981"/>
    <cellStyle name="Dziesietny_Invoices2001Slovakia_01_Nha so 1_Dien_Ke hoach 2010 (theo doi 11-8-2010)" xfId="982"/>
    <cellStyle name="Dziesiętny_Invoices2001Slovakia_01_Nha so 1_Dien_Ke hoach 2010 (theo doi 11-8-2010)" xfId="983"/>
    <cellStyle name="Dziesietny_Invoices2001Slovakia_01_Nha so 1_Dien_ke hoach dau thau 30-6-2010" xfId="984"/>
    <cellStyle name="Dziesiętny_Invoices2001Slovakia_01_Nha so 1_Dien_ke hoach dau thau 30-6-2010" xfId="985"/>
    <cellStyle name="Dziesietny_Invoices2001Slovakia_01_Nha so 1_Dien_KH Von 2012 gui BKH 1" xfId="986"/>
    <cellStyle name="Dziesiętny_Invoices2001Slovakia_01_Nha so 1_Dien_KH Von 2012 gui BKH 1" xfId="987"/>
    <cellStyle name="Dziesietny_Invoices2001Slovakia_01_Nha so 1_Dien_KH Von 2012 gui BKH 1_No XDCB P.THO.xls 6 2015" xfId="988"/>
    <cellStyle name="Dziesiętny_Invoices2001Slovakia_01_Nha so 1_Dien_KH Von 2012 gui BKH 1_No XDCB P.THO.xls 6 2015" xfId="989"/>
    <cellStyle name="Dziesietny_Invoices2001Slovakia_01_Nha so 1_Dien_QD ke hoach dau thau" xfId="990"/>
    <cellStyle name="Dziesiętny_Invoices2001Slovakia_01_Nha so 1_Dien_QD ke hoach dau thau" xfId="991"/>
    <cellStyle name="Dziesietny_Invoices2001Slovakia_01_Nha so 1_Dien_tinh toan hoang ha" xfId="992"/>
    <cellStyle name="Dziesiętny_Invoices2001Slovakia_01_Nha so 1_Dien_tinh toan hoang ha" xfId="993"/>
    <cellStyle name="Dziesietny_Invoices2001Slovakia_01_Nha so 1_Dien_Tong von ĐTPT" xfId="994"/>
    <cellStyle name="Dziesiętny_Invoices2001Slovakia_01_Nha so 1_Dien_Tong von ĐTPT" xfId="995"/>
    <cellStyle name="Dziesietny_Invoices2001Slovakia_10_Nha so 10_Dien1" xfId="996"/>
    <cellStyle name="Dziesiętny_Invoices2001Slovakia_10_Nha so 10_Dien1" xfId="997"/>
    <cellStyle name="Dziesietny_Invoices2001Slovakia_10_Nha so 10_Dien1_bieu ke hoach dau thau" xfId="998"/>
    <cellStyle name="Dziesiętny_Invoices2001Slovakia_10_Nha so 10_Dien1_bieu ke hoach dau thau" xfId="999"/>
    <cellStyle name="Dziesietny_Invoices2001Slovakia_10_Nha so 10_Dien1_bieu ke hoach dau thau truong mam non SKH" xfId="1000"/>
    <cellStyle name="Dziesiętny_Invoices2001Slovakia_10_Nha so 10_Dien1_bieu ke hoach dau thau truong mam non SKH" xfId="1001"/>
    <cellStyle name="Dziesietny_Invoices2001Slovakia_10_Nha so 10_Dien1_bieu tong hop lai kh von 2011 gui phong TH-KTDN" xfId="1002"/>
    <cellStyle name="Dziesiętny_Invoices2001Slovakia_10_Nha so 10_Dien1_bieu tong hop lai kh von 2011 gui phong TH-KTDN" xfId="1003"/>
    <cellStyle name="Dziesietny_Invoices2001Slovakia_10_Nha so 10_Dien1_bieu tong hop lai kh von 2011 gui phong TH-KTDN_No XDCB P.THO.xls 6 2015" xfId="1004"/>
    <cellStyle name="Dziesiętny_Invoices2001Slovakia_10_Nha so 10_Dien1_bieu tong hop lai kh von 2011 gui phong TH-KTDN_No XDCB P.THO.xls 6 2015" xfId="1005"/>
    <cellStyle name="Dziesietny_Invoices2001Slovakia_10_Nha so 10_Dien1_Book1" xfId="1006"/>
    <cellStyle name="Dziesiętny_Invoices2001Slovakia_10_Nha so 10_Dien1_Book1" xfId="1007"/>
    <cellStyle name="Dziesietny_Invoices2001Slovakia_10_Nha so 10_Dien1_Book1_1" xfId="1008"/>
    <cellStyle name="Dziesiętny_Invoices2001Slovakia_10_Nha so 10_Dien1_Book1_1" xfId="1009"/>
    <cellStyle name="Dziesietny_Invoices2001Slovakia_10_Nha so 10_Dien1_Book1_DTTD chieng chan Tham lai 29-9-2009" xfId="1010"/>
    <cellStyle name="Dziesiętny_Invoices2001Slovakia_10_Nha so 10_Dien1_Book1_DTTD chieng chan Tham lai 29-9-2009" xfId="1011"/>
    <cellStyle name="Dziesietny_Invoices2001Slovakia_10_Nha so 10_Dien1_Book1_Ke hoach 2010 (theo doi 11-8-2010)" xfId="1012"/>
    <cellStyle name="Dziesiętny_Invoices2001Slovakia_10_Nha so 10_Dien1_Book1_Ke hoach 2010 (theo doi 11-8-2010)" xfId="1013"/>
    <cellStyle name="Dziesietny_Invoices2001Slovakia_10_Nha so 10_Dien1_Book1_Ke hoach 2010 (theo doi 11-8-2010)_No XDCB P.THO.xls 6 2015" xfId="1014"/>
    <cellStyle name="Dziesiętny_Invoices2001Slovakia_10_Nha so 10_Dien1_Book1_Ke hoach 2010 (theo doi 11-8-2010)_No XDCB P.THO.xls 6 2015" xfId="1015"/>
    <cellStyle name="Dziesietny_Invoices2001Slovakia_10_Nha so 10_Dien1_Book1_ke hoach dau thau 30-6-2010" xfId="1016"/>
    <cellStyle name="Dziesiętny_Invoices2001Slovakia_10_Nha so 10_Dien1_Book1_ke hoach dau thau 30-6-2010" xfId="1017"/>
    <cellStyle name="Dziesietny_Invoices2001Slovakia_10_Nha so 10_Dien1_Book1_ke hoach dau thau 30-6-2010_No XDCB P.THO.xls 6 2015" xfId="1018"/>
    <cellStyle name="Dziesiętny_Invoices2001Slovakia_10_Nha so 10_Dien1_Book1_ke hoach dau thau 30-6-2010_No XDCB P.THO.xls 6 2015" xfId="1019"/>
    <cellStyle name="Dziesietny_Invoices2001Slovakia_10_Nha so 10_Dien1_Copy of KH PHAN BO VON ĐỐI ỨNG NAM 2011 (30 TY phuong án gop WB)" xfId="1020"/>
    <cellStyle name="Dziesiętny_Invoices2001Slovakia_10_Nha so 10_Dien1_Copy of KH PHAN BO VON ĐỐI ỨNG NAM 2011 (30 TY phuong án gop WB)" xfId="1021"/>
    <cellStyle name="Dziesietny_Invoices2001Slovakia_10_Nha so 10_Dien1_Copy of KH PHAN BO VON ĐỐI ỨNG NAM 2011 (30 TY phuong án gop WB)_No XDCB P.THO.xls 6 2015" xfId="1022"/>
    <cellStyle name="Dziesiętny_Invoices2001Slovakia_10_Nha so 10_Dien1_Copy of KH PHAN BO VON ĐỐI ỨNG NAM 2011 (30 TY phuong án gop WB)_No XDCB P.THO.xls 6 2015" xfId="1023"/>
    <cellStyle name="Dziesietny_Invoices2001Slovakia_10_Nha so 10_Dien1_DTTD chieng chan Tham lai 29-9-2009" xfId="1024"/>
    <cellStyle name="Dziesiętny_Invoices2001Slovakia_10_Nha so 10_Dien1_DTTD chieng chan Tham lai 29-9-2009" xfId="1025"/>
    <cellStyle name="Dziesietny_Invoices2001Slovakia_10_Nha so 10_Dien1_DTTD chieng chan Tham lai 29-9-2009_No XDCB P.THO.xls 6 2015" xfId="1026"/>
    <cellStyle name="Dziesiętny_Invoices2001Slovakia_10_Nha so 10_Dien1_DTTD chieng chan Tham lai 29-9-2009_No XDCB P.THO.xls 6 2015" xfId="1027"/>
    <cellStyle name="Dziesietny_Invoices2001Slovakia_10_Nha so 10_Dien1_Du toan nuoc San Thang (GD2)" xfId="1028"/>
    <cellStyle name="Dziesiętny_Invoices2001Slovakia_10_Nha so 10_Dien1_Du toan nuoc San Thang (GD2)" xfId="1029"/>
    <cellStyle name="Dziesietny_Invoices2001Slovakia_10_Nha so 10_Dien1_Ke hoach 2010 (theo doi 11-8-2010)" xfId="1030"/>
    <cellStyle name="Dziesiętny_Invoices2001Slovakia_10_Nha so 10_Dien1_Ke hoach 2010 (theo doi 11-8-2010)" xfId="1031"/>
    <cellStyle name="Dziesietny_Invoices2001Slovakia_10_Nha so 10_Dien1_ke hoach dau thau 30-6-2010" xfId="1032"/>
    <cellStyle name="Dziesiętny_Invoices2001Slovakia_10_Nha so 10_Dien1_ke hoach dau thau 30-6-2010" xfId="1033"/>
    <cellStyle name="Dziesietny_Invoices2001Slovakia_10_Nha so 10_Dien1_KH Von 2012 gui BKH 1" xfId="1034"/>
    <cellStyle name="Dziesiętny_Invoices2001Slovakia_10_Nha so 10_Dien1_KH Von 2012 gui BKH 1" xfId="1035"/>
    <cellStyle name="Dziesietny_Invoices2001Slovakia_10_Nha so 10_Dien1_KH Von 2012 gui BKH 1_No XDCB P.THO.xls 6 2015" xfId="1036"/>
    <cellStyle name="Dziesiętny_Invoices2001Slovakia_10_Nha so 10_Dien1_KH Von 2012 gui BKH 1_No XDCB P.THO.xls 6 2015" xfId="1037"/>
    <cellStyle name="Dziesietny_Invoices2001Slovakia_10_Nha so 10_Dien1_QD ke hoach dau thau" xfId="1038"/>
    <cellStyle name="Dziesiętny_Invoices2001Slovakia_10_Nha so 10_Dien1_QD ke hoach dau thau" xfId="1039"/>
    <cellStyle name="Dziesietny_Invoices2001Slovakia_10_Nha so 10_Dien1_tinh toan hoang ha" xfId="1040"/>
    <cellStyle name="Dziesiętny_Invoices2001Slovakia_10_Nha so 10_Dien1_tinh toan hoang ha" xfId="1041"/>
    <cellStyle name="Dziesietny_Invoices2001Slovakia_10_Nha so 10_Dien1_Tong von ĐTPT" xfId="1042"/>
    <cellStyle name="Dziesiętny_Invoices2001Slovakia_10_Nha so 10_Dien1_Tong von ĐTPT" xfId="1043"/>
    <cellStyle name="Dziesietny_Invoices2001Slovakia_bang so sanh gia tri" xfId="1044"/>
    <cellStyle name="Dziesiętny_Invoices2001Slovakia_bieu ke hoach dau thau" xfId="1045"/>
    <cellStyle name="Dziesietny_Invoices2001Slovakia_bieu tong hop lai kh von 2011 gui phong TH-KTDN" xfId="1046"/>
    <cellStyle name="Dziesiętny_Invoices2001Slovakia_bieu tong hop lai kh von 2011 gui phong TH-KTDN" xfId="1047"/>
    <cellStyle name="Dziesietny_Invoices2001Slovakia_bieu tong hop lai kh von 2011 gui phong TH-KTDN_No XDCB P.THO.xls 6 2015" xfId="1048"/>
    <cellStyle name="Dziesiętny_Invoices2001Slovakia_bieu tong hop lai kh von 2011 gui phong TH-KTDN_No XDCB P.THO.xls 6 2015" xfId="1049"/>
    <cellStyle name="Dziesietny_Invoices2001Slovakia_Book1" xfId="1050"/>
    <cellStyle name="Dziesiętny_Invoices2001Slovakia_Book1" xfId="1051"/>
    <cellStyle name="Dziesietny_Invoices2001Slovakia_Book1_1" xfId="1052"/>
    <cellStyle name="Dziesiętny_Invoices2001Slovakia_Book1_1" xfId="1053"/>
    <cellStyle name="Dziesietny_Invoices2001Slovakia_Book1_1_bieu ke hoach dau thau" xfId="1054"/>
    <cellStyle name="Dziesiętny_Invoices2001Slovakia_Book1_1_bieu ke hoach dau thau" xfId="1055"/>
    <cellStyle name="Dziesietny_Invoices2001Slovakia_Book1_1_bieu ke hoach dau thau truong mam non SKH" xfId="1056"/>
    <cellStyle name="Dziesiętny_Invoices2001Slovakia_Book1_1_bieu ke hoach dau thau truong mam non SKH" xfId="1057"/>
    <cellStyle name="Dziesietny_Invoices2001Slovakia_Book1_1_bieu tong hop lai kh von 2011 gui phong TH-KTDN" xfId="1058"/>
    <cellStyle name="Dziesiętny_Invoices2001Slovakia_Book1_1_bieu tong hop lai kh von 2011 gui phong TH-KTDN" xfId="1059"/>
    <cellStyle name="Dziesietny_Invoices2001Slovakia_Book1_1_bieu tong hop lai kh von 2011 gui phong TH-KTDN_No XDCB P.THO.xls 6 2015" xfId="1060"/>
    <cellStyle name="Dziesiętny_Invoices2001Slovakia_Book1_1_bieu tong hop lai kh von 2011 gui phong TH-KTDN_No XDCB P.THO.xls 6 2015" xfId="1061"/>
    <cellStyle name="Dziesietny_Invoices2001Slovakia_Book1_1_Book1" xfId="1062"/>
    <cellStyle name="Dziesiętny_Invoices2001Slovakia_Book1_1_Book1" xfId="1063"/>
    <cellStyle name="Dziesietny_Invoices2001Slovakia_Book1_1_Book1_1" xfId="1064"/>
    <cellStyle name="Dziesiętny_Invoices2001Slovakia_Book1_1_Book1_1" xfId="1065"/>
    <cellStyle name="Dziesietny_Invoices2001Slovakia_Book1_1_Book1_1_DTTD chieng chan Tham lai 29-9-2009" xfId="1066"/>
    <cellStyle name="Dziesiętny_Invoices2001Slovakia_Book1_1_Book1_1_DTTD chieng chan Tham lai 29-9-2009" xfId="1067"/>
    <cellStyle name="Dziesietny_Invoices2001Slovakia_Book1_1_Book1_1_Ke hoach 2010 (theo doi 11-8-2010)" xfId="1068"/>
    <cellStyle name="Dziesiętny_Invoices2001Slovakia_Book1_1_Book1_1_Ke hoach 2010 (theo doi 11-8-2010)" xfId="1069"/>
    <cellStyle name="Dziesietny_Invoices2001Slovakia_Book1_1_Book1_1_Ke hoach 2010 (theo doi 11-8-2010)_No XDCB P.THO.xls 6 2015" xfId="1070"/>
    <cellStyle name="Dziesiętny_Invoices2001Slovakia_Book1_1_Book1_1_Ke hoach 2010 (theo doi 11-8-2010)_No XDCB P.THO.xls 6 2015" xfId="1071"/>
    <cellStyle name="Dziesietny_Invoices2001Slovakia_Book1_1_Book1_1_ke hoach dau thau 30-6-2010" xfId="1072"/>
    <cellStyle name="Dziesiętny_Invoices2001Slovakia_Book1_1_Book1_1_ke hoach dau thau 30-6-2010" xfId="1073"/>
    <cellStyle name="Dziesietny_Invoices2001Slovakia_Book1_1_Book1_1_ke hoach dau thau 30-6-2010_No XDCB P.THO.xls 6 2015" xfId="1074"/>
    <cellStyle name="Dziesiętny_Invoices2001Slovakia_Book1_1_Book1_1_ke hoach dau thau 30-6-2010_No XDCB P.THO.xls 6 2015" xfId="1075"/>
    <cellStyle name="Dziesietny_Invoices2001Slovakia_Book1_1_Book1_2" xfId="1076"/>
    <cellStyle name="Dziesiętny_Invoices2001Slovakia_Book1_1_Book1_2" xfId="1077"/>
    <cellStyle name="Dziesietny_Invoices2001Slovakia_Book1_1_Book1_2_ke hoach dau thau 30-6-2010" xfId="1078"/>
    <cellStyle name="Dziesiętny_Invoices2001Slovakia_Book1_1_Book1_2_ke hoach dau thau 30-6-2010" xfId="1079"/>
    <cellStyle name="Dziesietny_Invoices2001Slovakia_Book1_1_Book1_3" xfId="1080"/>
    <cellStyle name="Dziesiętny_Invoices2001Slovakia_Book1_1_Book1_3" xfId="1081"/>
    <cellStyle name="Dziesietny_Invoices2001Slovakia_Book1_1_Book1_bieu ke hoach dau thau" xfId="1082"/>
    <cellStyle name="Dziesiętny_Invoices2001Slovakia_Book1_1_Book1_bieu ke hoach dau thau" xfId="1083"/>
    <cellStyle name="Dziesietny_Invoices2001Slovakia_Book1_1_Book1_bieu ke hoach dau thau truong mam non SKH" xfId="1084"/>
    <cellStyle name="Dziesiętny_Invoices2001Slovakia_Book1_1_Book1_bieu ke hoach dau thau truong mam non SKH" xfId="1085"/>
    <cellStyle name="Dziesietny_Invoices2001Slovakia_Book1_1_Book1_bieu tong hop lai kh von 2011 gui phong TH-KTDN" xfId="1086"/>
    <cellStyle name="Dziesiętny_Invoices2001Slovakia_Book1_1_Book1_bieu tong hop lai kh von 2011 gui phong TH-KTDN" xfId="1087"/>
    <cellStyle name="Dziesietny_Invoices2001Slovakia_Book1_1_Book1_bieu tong hop lai kh von 2011 gui phong TH-KTDN_No XDCB P.THO.xls 6 2015" xfId="1088"/>
    <cellStyle name="Dziesiętny_Invoices2001Slovakia_Book1_1_Book1_bieu tong hop lai kh von 2011 gui phong TH-KTDN_No XDCB P.THO.xls 6 2015" xfId="1089"/>
    <cellStyle name="Dziesietny_Invoices2001Slovakia_Book1_1_Book1_Book1" xfId="1090"/>
    <cellStyle name="Dziesiętny_Invoices2001Slovakia_Book1_1_Book1_Book1" xfId="1091"/>
    <cellStyle name="Dziesietny_Invoices2001Slovakia_Book1_1_Book1_Book1_1" xfId="1092"/>
    <cellStyle name="Dziesiętny_Invoices2001Slovakia_Book1_1_Book1_Book1_1" xfId="1093"/>
    <cellStyle name="Dziesietny_Invoices2001Slovakia_Book1_1_Book1_Book1_DTTD chieng chan Tham lai 29-9-2009" xfId="1094"/>
    <cellStyle name="Dziesiętny_Invoices2001Slovakia_Book1_1_Book1_Book1_DTTD chieng chan Tham lai 29-9-2009" xfId="1095"/>
    <cellStyle name="Dziesietny_Invoices2001Slovakia_Book1_1_Book1_Book1_Ke hoach 2010 (theo doi 11-8-2010)" xfId="1096"/>
    <cellStyle name="Dziesiętny_Invoices2001Slovakia_Book1_1_Book1_Book1_Ke hoach 2010 (theo doi 11-8-2010)" xfId="1097"/>
    <cellStyle name="Dziesietny_Invoices2001Slovakia_Book1_1_Book1_Book1_Ke hoach 2010 (theo doi 11-8-2010)_No XDCB P.THO.xls 6 2015" xfId="1098"/>
    <cellStyle name="Dziesiętny_Invoices2001Slovakia_Book1_1_Book1_Book1_Ke hoach 2010 (theo doi 11-8-2010)_No XDCB P.THO.xls 6 2015" xfId="1099"/>
    <cellStyle name="Dziesietny_Invoices2001Slovakia_Book1_1_Book1_Book1_ke hoach dau thau 30-6-2010" xfId="1100"/>
    <cellStyle name="Dziesiętny_Invoices2001Slovakia_Book1_1_Book1_Book1_ke hoach dau thau 30-6-2010" xfId="1101"/>
    <cellStyle name="Dziesietny_Invoices2001Slovakia_Book1_1_Book1_Book1_ke hoach dau thau 30-6-2010_No XDCB P.THO.xls 6 2015" xfId="1102"/>
    <cellStyle name="Dziesiętny_Invoices2001Slovakia_Book1_1_Book1_Book1_ke hoach dau thau 30-6-2010_No XDCB P.THO.xls 6 2015" xfId="1103"/>
    <cellStyle name="Dziesietny_Invoices2001Slovakia_Book1_1_Book1_Copy of KH PHAN BO VON ĐỐI ỨNG NAM 2011 (30 TY phuong án gop WB)" xfId="1104"/>
    <cellStyle name="Dziesiętny_Invoices2001Slovakia_Book1_1_Book1_Copy of KH PHAN BO VON ĐỐI ỨNG NAM 2011 (30 TY phuong án gop WB)" xfId="1105"/>
    <cellStyle name="Dziesietny_Invoices2001Slovakia_Book1_1_Book1_Copy of KH PHAN BO VON ĐỐI ỨNG NAM 2011 (30 TY phuong án gop WB)_No XDCB P.THO.xls 6 2015" xfId="1106"/>
    <cellStyle name="Dziesiętny_Invoices2001Slovakia_Book1_1_Book1_Copy of KH PHAN BO VON ĐỐI ỨNG NAM 2011 (30 TY phuong án gop WB)_No XDCB P.THO.xls 6 2015" xfId="1107"/>
    <cellStyle name="Dziesietny_Invoices2001Slovakia_Book1_1_Book1_DTTD chieng chan Tham lai 29-9-2009" xfId="1108"/>
    <cellStyle name="Dziesiętny_Invoices2001Slovakia_Book1_1_Book1_DTTD chieng chan Tham lai 29-9-2009" xfId="1109"/>
    <cellStyle name="Dziesietny_Invoices2001Slovakia_Book1_1_Book1_DTTD chieng chan Tham lai 29-9-2009_No XDCB P.THO.xls 6 2015" xfId="1110"/>
    <cellStyle name="Dziesiętny_Invoices2001Slovakia_Book1_1_Book1_DTTD chieng chan Tham lai 29-9-2009_No XDCB P.THO.xls 6 2015" xfId="1111"/>
    <cellStyle name="Dziesietny_Invoices2001Slovakia_Book1_1_Book1_Du toan nuoc San Thang (GD2)" xfId="1112"/>
    <cellStyle name="Dziesiętny_Invoices2001Slovakia_Book1_1_Book1_Du toan nuoc San Thang (GD2)" xfId="1113"/>
    <cellStyle name="Dziesietny_Invoices2001Slovakia_Book1_1_Book1_Ke hoach 2010 (theo doi 11-8-2010)" xfId="1114"/>
    <cellStyle name="Dziesiętny_Invoices2001Slovakia_Book1_1_Book1_Ke hoach 2010 (theo doi 11-8-2010)" xfId="1115"/>
    <cellStyle name="Dziesietny_Invoices2001Slovakia_Book1_1_Book1_ke hoach dau thau 30-6-2010" xfId="1116"/>
    <cellStyle name="Dziesiętny_Invoices2001Slovakia_Book1_1_Book1_ke hoach dau thau 30-6-2010" xfId="1117"/>
    <cellStyle name="Dziesietny_Invoices2001Slovakia_Book1_1_Book1_KH Von 2012 gui BKH 1" xfId="1118"/>
    <cellStyle name="Dziesiętny_Invoices2001Slovakia_Book1_1_Book1_KH Von 2012 gui BKH 1" xfId="1119"/>
    <cellStyle name="Dziesietny_Invoices2001Slovakia_Book1_1_Book1_KH Von 2012 gui BKH 1_No XDCB P.THO.xls 6 2015" xfId="1120"/>
    <cellStyle name="Dziesiętny_Invoices2001Slovakia_Book1_1_Book1_KH Von 2012 gui BKH 1_No XDCB P.THO.xls 6 2015" xfId="1121"/>
    <cellStyle name="Dziesietny_Invoices2001Slovakia_Book1_1_Book1_QD ke hoach dau thau" xfId="1122"/>
    <cellStyle name="Dziesiętny_Invoices2001Slovakia_Book1_1_Book1_QD ke hoach dau thau" xfId="1123"/>
    <cellStyle name="Dziesietny_Invoices2001Slovakia_Book1_1_Book1_tinh toan hoang ha" xfId="1124"/>
    <cellStyle name="Dziesiętny_Invoices2001Slovakia_Book1_1_Book1_tinh toan hoang ha" xfId="1125"/>
    <cellStyle name="Dziesietny_Invoices2001Slovakia_Book1_1_Book1_Tong von ĐTPT" xfId="1126"/>
    <cellStyle name="Dziesiętny_Invoices2001Slovakia_Book1_1_Book1_Tong von ĐTPT" xfId="1127"/>
    <cellStyle name="Dziesietny_Invoices2001Slovakia_Book1_1_Copy of KH PHAN BO VON ĐỐI ỨNG NAM 2011 (30 TY phuong án gop WB)" xfId="1128"/>
    <cellStyle name="Dziesiętny_Invoices2001Slovakia_Book1_1_Copy of KH PHAN BO VON ĐỐI ỨNG NAM 2011 (30 TY phuong án gop WB)" xfId="1129"/>
    <cellStyle name="Dziesietny_Invoices2001Slovakia_Book1_1_Copy of KH PHAN BO VON ĐỐI ỨNG NAM 2011 (30 TY phuong án gop WB)_No XDCB P.THO.xls 6 2015" xfId="1130"/>
    <cellStyle name="Dziesiętny_Invoices2001Slovakia_Book1_1_Copy of KH PHAN BO VON ĐỐI ỨNG NAM 2011 (30 TY phuong án gop WB)_No XDCB P.THO.xls 6 2015" xfId="1131"/>
    <cellStyle name="Dziesietny_Invoices2001Slovakia_Book1_1_DTTD chieng chan Tham lai 29-9-2009" xfId="1132"/>
    <cellStyle name="Dziesiętny_Invoices2001Slovakia_Book1_1_DTTD chieng chan Tham lai 29-9-2009" xfId="1133"/>
    <cellStyle name="Dziesietny_Invoices2001Slovakia_Book1_1_DTTD chieng chan Tham lai 29-9-2009_No XDCB P.THO.xls 6 2015" xfId="1134"/>
    <cellStyle name="Dziesiętny_Invoices2001Slovakia_Book1_1_DTTD chieng chan Tham lai 29-9-2009_No XDCB P.THO.xls 6 2015" xfId="1135"/>
    <cellStyle name="Dziesietny_Invoices2001Slovakia_Book1_1_Du toan nuoc San Thang (GD2)" xfId="1136"/>
    <cellStyle name="Dziesiętny_Invoices2001Slovakia_Book1_1_Du toan nuoc San Thang (GD2)" xfId="1137"/>
    <cellStyle name="Dziesietny_Invoices2001Slovakia_Book1_1_Ke hoach 2010 (theo doi 11-8-2010)" xfId="1138"/>
    <cellStyle name="Dziesiętny_Invoices2001Slovakia_Book1_1_Ke hoach 2010 (theo doi 11-8-2010)" xfId="1139"/>
    <cellStyle name="Dziesietny_Invoices2001Slovakia_Book1_1_Ke hoach 2010 ngay 31-01" xfId="1140"/>
    <cellStyle name="Dziesiętny_Invoices2001Slovakia_Book1_1_Ke hoach 2010 ngay 31-01" xfId="1141"/>
    <cellStyle name="Dziesietny_Invoices2001Slovakia_Book1_1_ke hoach dau thau 30-6-2010" xfId="1142"/>
    <cellStyle name="Dziesiętny_Invoices2001Slovakia_Book1_1_ke hoach dau thau 30-6-2010" xfId="1143"/>
    <cellStyle name="Dziesietny_Invoices2001Slovakia_Book1_1_KH Von 2012 gui BKH 1" xfId="1144"/>
    <cellStyle name="Dziesiętny_Invoices2001Slovakia_Book1_1_KH Von 2012 gui BKH 1" xfId="1145"/>
    <cellStyle name="Dziesietny_Invoices2001Slovakia_Book1_1_KH Von 2012 gui BKH 1_No XDCB P.THO.xls 6 2015" xfId="1146"/>
    <cellStyle name="Dziesiętny_Invoices2001Slovakia_Book1_1_KH Von 2012 gui BKH 1_No XDCB P.THO.xls 6 2015" xfId="1147"/>
    <cellStyle name="Dziesietny_Invoices2001Slovakia_Book1_1_KH Von 2012 gui BKH 2" xfId="1148"/>
    <cellStyle name="Dziesiętny_Invoices2001Slovakia_Book1_1_KH Von 2012 gui BKH 2" xfId="1149"/>
    <cellStyle name="Dziesietny_Invoices2001Slovakia_Book1_1_QD ke hoach dau thau" xfId="1150"/>
    <cellStyle name="Dziesiętny_Invoices2001Slovakia_Book1_1_QD ke hoach dau thau" xfId="1151"/>
    <cellStyle name="Dziesietny_Invoices2001Slovakia_Book1_1_Ra soat KH von 2011 (Huy-11-11-11)" xfId="1152"/>
    <cellStyle name="Dziesiętny_Invoices2001Slovakia_Book1_1_Ra soat KH von 2011 (Huy-11-11-11)" xfId="1153"/>
    <cellStyle name="Dziesietny_Invoices2001Slovakia_Book1_1_tinh toan hoang ha" xfId="1154"/>
    <cellStyle name="Dziesiętny_Invoices2001Slovakia_Book1_1_tinh toan hoang ha" xfId="1155"/>
    <cellStyle name="Dziesietny_Invoices2001Slovakia_Book1_1_Tong von ĐTPT" xfId="1156"/>
    <cellStyle name="Dziesiętny_Invoices2001Slovakia_Book1_1_Tong von ĐTPT" xfId="1157"/>
    <cellStyle name="Dziesietny_Invoices2001Slovakia_Book1_1_Viec Huy dang lam" xfId="1158"/>
    <cellStyle name="Dziesiętny_Invoices2001Slovakia_Book1_1_Viec Huy dang lam" xfId="1159"/>
    <cellStyle name="Dziesietny_Invoices2001Slovakia_Book1_2" xfId="1160"/>
    <cellStyle name="Dziesiętny_Invoices2001Slovakia_Book1_2" xfId="1161"/>
    <cellStyle name="Dziesietny_Invoices2001Slovakia_Book1_2_bieu ke hoach dau thau" xfId="1162"/>
    <cellStyle name="Dziesiętny_Invoices2001Slovakia_Book1_2_bieu ke hoach dau thau" xfId="1163"/>
    <cellStyle name="Dziesietny_Invoices2001Slovakia_Book1_2_bieu ke hoach dau thau truong mam non SKH" xfId="1164"/>
    <cellStyle name="Dziesiętny_Invoices2001Slovakia_Book1_2_bieu ke hoach dau thau truong mam non SKH" xfId="1165"/>
    <cellStyle name="Dziesietny_Invoices2001Slovakia_Book1_2_bieu tong hop lai kh von 2011 gui phong TH-KTDN" xfId="1166"/>
    <cellStyle name="Dziesiętny_Invoices2001Slovakia_Book1_2_bieu tong hop lai kh von 2011 gui phong TH-KTDN" xfId="1167"/>
    <cellStyle name="Dziesietny_Invoices2001Slovakia_Book1_2_bieu tong hop lai kh von 2011 gui phong TH-KTDN_No XDCB P.THO.xls 6 2015" xfId="1168"/>
    <cellStyle name="Dziesiętny_Invoices2001Slovakia_Book1_2_bieu tong hop lai kh von 2011 gui phong TH-KTDN_No XDCB P.THO.xls 6 2015" xfId="1169"/>
    <cellStyle name="Dziesietny_Invoices2001Slovakia_Book1_2_Book1" xfId="1170"/>
    <cellStyle name="Dziesiętny_Invoices2001Slovakia_Book1_2_Book1" xfId="1171"/>
    <cellStyle name="Dziesietny_Invoices2001Slovakia_Book1_2_Book1_1" xfId="1172"/>
    <cellStyle name="Dziesiętny_Invoices2001Slovakia_Book1_2_Book1_1" xfId="1173"/>
    <cellStyle name="Dziesietny_Invoices2001Slovakia_Book1_2_Book1_Ke hoach 2010 (theo doi 11-8-2010)" xfId="1174"/>
    <cellStyle name="Dziesiętny_Invoices2001Slovakia_Book1_2_Book1_Ke hoach 2010 (theo doi 11-8-2010)" xfId="1175"/>
    <cellStyle name="Dziesietny_Invoices2001Slovakia_Book1_2_Book1_Ke hoach 2010 (theo doi 11-8-2010)_No XDCB P.THO.xls 6 2015" xfId="1176"/>
    <cellStyle name="Dziesiętny_Invoices2001Slovakia_Book1_2_Book1_Ke hoach 2010 (theo doi 11-8-2010)_No XDCB P.THO.xls 6 2015" xfId="1177"/>
    <cellStyle name="Dziesietny_Invoices2001Slovakia_Book1_2_Book1_ke hoach dau thau 30-6-2010" xfId="1178"/>
    <cellStyle name="Dziesiętny_Invoices2001Slovakia_Book1_2_Book1_ke hoach dau thau 30-6-2010" xfId="1179"/>
    <cellStyle name="Dziesietny_Invoices2001Slovakia_Book1_2_Book1_ke hoach dau thau 30-6-2010_No XDCB P.THO.xls 6 2015" xfId="1180"/>
    <cellStyle name="Dziesiętny_Invoices2001Slovakia_Book1_2_Book1_ke hoach dau thau 30-6-2010_No XDCB P.THO.xls 6 2015" xfId="1181"/>
    <cellStyle name="Dziesietny_Invoices2001Slovakia_Book1_2_Copy of KH PHAN BO VON ĐỐI ỨNG NAM 2011 (30 TY phuong án gop WB)" xfId="1182"/>
    <cellStyle name="Dziesiętny_Invoices2001Slovakia_Book1_2_Copy of KH PHAN BO VON ĐỐI ỨNG NAM 2011 (30 TY phuong án gop WB)" xfId="1183"/>
    <cellStyle name="Dziesietny_Invoices2001Slovakia_Book1_2_Copy of KH PHAN BO VON ĐỐI ỨNG NAM 2011 (30 TY phuong án gop WB)_No XDCB P.THO.xls 6 2015" xfId="1184"/>
    <cellStyle name="Dziesiętny_Invoices2001Slovakia_Book1_2_Copy of KH PHAN BO VON ĐỐI ỨNG NAM 2011 (30 TY phuong án gop WB)_No XDCB P.THO.xls 6 2015" xfId="1185"/>
    <cellStyle name="Dziesietny_Invoices2001Slovakia_Book1_2_DTTD chieng chan Tham lai 29-9-2009" xfId="1186"/>
    <cellStyle name="Dziesiętny_Invoices2001Slovakia_Book1_2_DTTD chieng chan Tham lai 29-9-2009" xfId="1187"/>
    <cellStyle name="Dziesietny_Invoices2001Slovakia_Book1_2_DTTD chieng chan Tham lai 29-9-2009_No XDCB P.THO.xls 6 2015" xfId="1188"/>
    <cellStyle name="Dziesiętny_Invoices2001Slovakia_Book1_2_DTTD chieng chan Tham lai 29-9-2009_No XDCB P.THO.xls 6 2015" xfId="1189"/>
    <cellStyle name="Dziesietny_Invoices2001Slovakia_Book1_2_Du toan nuoc San Thang (GD2)" xfId="1190"/>
    <cellStyle name="Dziesiętny_Invoices2001Slovakia_Book1_2_Du toan nuoc San Thang (GD2)" xfId="1191"/>
    <cellStyle name="Dziesietny_Invoices2001Slovakia_Book1_2_Ke hoach 2010 (theo doi 11-8-2010)" xfId="1192"/>
    <cellStyle name="Dziesiętny_Invoices2001Slovakia_Book1_2_Ke hoach 2010 (theo doi 11-8-2010)" xfId="1193"/>
    <cellStyle name="Dziesietny_Invoices2001Slovakia_Book1_2_Ke hoach 2010 ngay 31-01" xfId="1194"/>
    <cellStyle name="Dziesiętny_Invoices2001Slovakia_Book1_2_Ke hoach 2010 ngay 31-01" xfId="1195"/>
    <cellStyle name="Dziesietny_Invoices2001Slovakia_Book1_2_ke hoach dau thau 30-6-2010" xfId="1196"/>
    <cellStyle name="Dziesiętny_Invoices2001Slovakia_Book1_2_ke hoach dau thau 30-6-2010" xfId="1197"/>
    <cellStyle name="Dziesietny_Invoices2001Slovakia_Book1_2_KH Von 2012 gui BKH 1" xfId="1198"/>
    <cellStyle name="Dziesiętny_Invoices2001Slovakia_Book1_2_KH Von 2012 gui BKH 1" xfId="1199"/>
    <cellStyle name="Dziesietny_Invoices2001Slovakia_Book1_2_KH Von 2012 gui BKH 1_No XDCB P.THO.xls 6 2015" xfId="1200"/>
    <cellStyle name="Dziesiętny_Invoices2001Slovakia_Book1_2_KH Von 2012 gui BKH 1_No XDCB P.THO.xls 6 2015" xfId="1201"/>
    <cellStyle name="Dziesietny_Invoices2001Slovakia_Book1_2_KH Von 2012 gui BKH 2" xfId="1202"/>
    <cellStyle name="Dziesiętny_Invoices2001Slovakia_Book1_2_KH Von 2012 gui BKH 2" xfId="1203"/>
    <cellStyle name="Dziesietny_Invoices2001Slovakia_Book1_2_QD ke hoach dau thau" xfId="1204"/>
    <cellStyle name="Dziesiętny_Invoices2001Slovakia_Book1_2_QD ke hoach dau thau" xfId="1205"/>
    <cellStyle name="Dziesietny_Invoices2001Slovakia_Book1_2_Ra soat KH von 2011 (Huy-11-11-11)" xfId="1206"/>
    <cellStyle name="Dziesiętny_Invoices2001Slovakia_Book1_2_Ra soat KH von 2011 (Huy-11-11-11)" xfId="1207"/>
    <cellStyle name="Dziesietny_Invoices2001Slovakia_Book1_2_tinh toan hoang ha" xfId="1208"/>
    <cellStyle name="Dziesiętny_Invoices2001Slovakia_Book1_2_tinh toan hoang ha" xfId="1209"/>
    <cellStyle name="Dziesietny_Invoices2001Slovakia_Book1_2_Tong von ĐTPT" xfId="1210"/>
    <cellStyle name="Dziesiętny_Invoices2001Slovakia_Book1_2_Tong von ĐTPT" xfId="1211"/>
    <cellStyle name="Dziesietny_Invoices2001Slovakia_Book1_2_Viec Huy dang lam" xfId="1212"/>
    <cellStyle name="Dziesiętny_Invoices2001Slovakia_Book1_2_Viec Huy dang lam" xfId="1213"/>
    <cellStyle name="Dziesietny_Invoices2001Slovakia_Book1_3" xfId="1214"/>
    <cellStyle name="Dziesiętny_Invoices2001Slovakia_Book1_3" xfId="1215"/>
    <cellStyle name="Dziesietny_Invoices2001Slovakia_Book1_No XDCB P.THO.xls 6 2015" xfId="1216"/>
    <cellStyle name="Dziesiętny_Invoices2001Slovakia_Book1_Tong hop Cac tuyen(9-1-06)_bieu tong hop lai kh von 2011 gui phong TH-KTDN" xfId="1217"/>
    <cellStyle name="Dziesietny_Invoices2001Slovakia_Book1_Tong hop Cac tuyen(9-1-06)_Copy of KH PHAN BO VON ĐỐI ỨNG NAM 2011 (30 TY phuong án gop WB)" xfId="1218"/>
    <cellStyle name="Dziesiętny_Invoices2001Slovakia_Book1_Tong hop Cac tuyen(9-1-06)_Copy of KH PHAN BO VON ĐỐI ỨNG NAM 2011 (30 TY phuong án gop WB)" xfId="1219"/>
    <cellStyle name="Dziesietny_Invoices2001Slovakia_Book1_Tong hop Cac tuyen(9-1-06)_Ke hoach 2010 (theo doi 11-8-2010)" xfId="1220"/>
    <cellStyle name="Dziesiętny_Invoices2001Slovakia_Book1_Tong hop Cac tuyen(9-1-06)_Ke hoach 2010 (theo doi 11-8-2010)" xfId="1221"/>
    <cellStyle name="Dziesietny_Invoices2001Slovakia_Book1_Tong hop Cac tuyen(9-1-06)_KH Von 2012 gui BKH 1" xfId="1222"/>
    <cellStyle name="Dziesiętny_Invoices2001Slovakia_Book1_Tong hop Cac tuyen(9-1-06)_KH Von 2012 gui BKH 1" xfId="1223"/>
    <cellStyle name="Dziesietny_Invoices2001Slovakia_Book1_Tong hop Cac tuyen(9-1-06)_QD ke hoach dau thau" xfId="1224"/>
    <cellStyle name="Dziesiętny_Invoices2001Slovakia_Book1_Tong hop Cac tuyen(9-1-06)_QD ke hoach dau thau" xfId="1225"/>
    <cellStyle name="Dziesietny_Invoices2001Slovakia_Book1_Tong hop Cac tuyen(9-1-06)_Tong von ĐTPT" xfId="1226"/>
    <cellStyle name="Dziesiętny_Invoices2001Slovakia_Book1_Tong hop Cac tuyen(9-1-06)_Tong von ĐTPT" xfId="1227"/>
    <cellStyle name="Dziesietny_Invoices2001Slovakia_Book1_ung truoc 2011 NSTW Thanh Hoa + Nge An gui Thu 12-5" xfId="1228"/>
    <cellStyle name="Dziesiętny_Invoices2001Slovakia_Book1_ung truoc 2011 NSTW Thanh Hoa + Nge An gui Thu 12-5" xfId="1229"/>
    <cellStyle name="Dziesietny_Invoices2001Slovakia_Chi tieu KH nam 2009" xfId="1230"/>
    <cellStyle name="Dziesiętny_Invoices2001Slovakia_Chi tieu KH nam 2009" xfId="1231"/>
    <cellStyle name="Dziesietny_Invoices2001Slovakia_Copy of KH PHAN BO VON ĐỐI ỨNG NAM 2011 (30 TY phuong án gop WB)" xfId="1232"/>
    <cellStyle name="Dziesiętny_Invoices2001Slovakia_Copy of KH PHAN BO VON ĐỐI ỨNG NAM 2011 (30 TY phuong án gop WB)" xfId="1233"/>
    <cellStyle name="Dziesietny_Invoices2001Slovakia_Copy of KH PHAN BO VON ĐỐI ỨNG NAM 2011 (30 TY phuong án gop WB)_No XDCB P.THO.xls 6 2015" xfId="1234"/>
    <cellStyle name="Dziesiętny_Invoices2001Slovakia_Copy of KH PHAN BO VON ĐỐI ỨNG NAM 2011 (30 TY phuong án gop WB)_No XDCB P.THO.xls 6 2015" xfId="1235"/>
    <cellStyle name="Dziesietny_Invoices2001Slovakia_DT 1751 Muong Khoa" xfId="1236"/>
    <cellStyle name="Dziesiętny_Invoices2001Slovakia_DT 1751 Muong Khoa" xfId="1237"/>
    <cellStyle name="Dziesietny_Invoices2001Slovakia_DT Nam vai" xfId="1238"/>
    <cellStyle name="Dziesiętny_Invoices2001Slovakia_DT tieu hoc diem TDC ban Cho 28-02-09" xfId="1239"/>
    <cellStyle name="Dziesietny_Invoices2001Slovakia_DTTD chieng chan Tham lai 29-9-2009" xfId="1240"/>
    <cellStyle name="Dziesiętny_Invoices2001Slovakia_DTTD chieng chan Tham lai 29-9-2009" xfId="1241"/>
    <cellStyle name="Dziesietny_Invoices2001Slovakia_DTTD chieng chan Tham lai 29-9-2009_No XDCB P.THO.xls 6 2015" xfId="1242"/>
    <cellStyle name="Dziesiętny_Invoices2001Slovakia_DTTD chieng chan Tham lai 29-9-2009_No XDCB P.THO.xls 6 2015" xfId="1243"/>
    <cellStyle name="Dziesietny_Invoices2001Slovakia_d-uong+TDT" xfId="1244"/>
    <cellStyle name="Dziesiętny_Invoices2001Slovakia_GVL" xfId="1245"/>
    <cellStyle name="Dziesietny_Invoices2001Slovakia_Ke hoach 2010 (theo doi 11-8-2010)" xfId="1246"/>
    <cellStyle name="Dziesiętny_Invoices2001Slovakia_Ke hoach 2010 (theo doi 11-8-2010)" xfId="1247"/>
    <cellStyle name="Dziesietny_Invoices2001Slovakia_ke hoach dau thau 30-6-2010" xfId="1248"/>
    <cellStyle name="Dziesiętny_Invoices2001Slovakia_ke hoach dau thau 30-6-2010" xfId="1249"/>
    <cellStyle name="Dziesietny_Invoices2001Slovakia_KL K.C mat duong" xfId="1250"/>
    <cellStyle name="Dziesiętny_Invoices2001Slovakia_Nha bao ve(28-7-05)" xfId="1251"/>
    <cellStyle name="Dziesietny_Invoices2001Slovakia_NHA de xe nguyen du" xfId="1252"/>
    <cellStyle name="Dziesiętny_Invoices2001Slovakia_NHA de xe nguyen du" xfId="1253"/>
    <cellStyle name="Dziesietny_Invoices2001Slovakia_Nhalamviec VTC(25-1-05)" xfId="1254"/>
    <cellStyle name="Dziesiętny_Invoices2001Slovakia_Nhalamviec VTC(25-1-05)" xfId="1255"/>
    <cellStyle name="Dziesietny_Invoices2001Slovakia_Nhu cau von ung truoc 2011 Tha h Hoa + Nge An gui TW" xfId="1256"/>
    <cellStyle name="Dziesiętny_Invoices2001Slovakia_QD ke hoach dau thau" xfId="1257"/>
    <cellStyle name="Dziesietny_Invoices2001Slovakia_Ra soat KH von 2011 (Huy-11-11-11)" xfId="1258"/>
    <cellStyle name="Dziesiętny_Invoices2001Slovakia_Ra soat KH von 2011 (Huy-11-11-11)" xfId="1259"/>
    <cellStyle name="Dziesietny_Invoices2001Slovakia_Sheet2" xfId="1260"/>
    <cellStyle name="Dziesiętny_Invoices2001Slovakia_Sheet2" xfId="1261"/>
    <cellStyle name="Dziesietny_Invoices2001Slovakia_TDT KHANH HOA" xfId="1262"/>
    <cellStyle name="Dziesiętny_Invoices2001Slovakia_TDT KHANH HOA" xfId="1263"/>
    <cellStyle name="Dziesietny_Invoices2001Slovakia_TDT KHANH HOA_bieu ke hoach dau thau" xfId="1264"/>
    <cellStyle name="Dziesiętny_Invoices2001Slovakia_TDT KHANH HOA_bieu ke hoach dau thau" xfId="1265"/>
    <cellStyle name="Dziesietny_Invoices2001Slovakia_TDT KHANH HOA_bieu ke hoach dau thau truong mam non SKH" xfId="1266"/>
    <cellStyle name="Dziesiętny_Invoices2001Slovakia_TDT KHANH HOA_bieu ke hoach dau thau truong mam non SKH" xfId="1267"/>
    <cellStyle name="Dziesietny_Invoices2001Slovakia_TDT KHANH HOA_bieu tong hop lai kh von 2011 gui phong TH-KTDN" xfId="1268"/>
    <cellStyle name="Dziesiętny_Invoices2001Slovakia_TDT KHANH HOA_bieu tong hop lai kh von 2011 gui phong TH-KTDN" xfId="1269"/>
    <cellStyle name="Dziesietny_Invoices2001Slovakia_TDT KHANH HOA_bieu tong hop lai kh von 2011 gui phong TH-KTDN_No XDCB P.THO.xls 6 2015" xfId="1270"/>
    <cellStyle name="Dziesiętny_Invoices2001Slovakia_TDT KHANH HOA_bieu tong hop lai kh von 2011 gui phong TH-KTDN_No XDCB P.THO.xls 6 2015" xfId="1271"/>
    <cellStyle name="Dziesietny_Invoices2001Slovakia_TDT KHANH HOA_Book1" xfId="1272"/>
    <cellStyle name="Dziesiętny_Invoices2001Slovakia_TDT KHANH HOA_Book1" xfId="1273"/>
    <cellStyle name="Dziesietny_Invoices2001Slovakia_TDT KHANH HOA_Book1_1" xfId="1274"/>
    <cellStyle name="Dziesiętny_Invoices2001Slovakia_TDT KHANH HOA_Book1_1" xfId="1275"/>
    <cellStyle name="Dziesietny_Invoices2001Slovakia_TDT KHANH HOA_Book1_1_ke hoach dau thau 30-6-2010" xfId="1276"/>
    <cellStyle name="Dziesiętny_Invoices2001Slovakia_TDT KHANH HOA_Book1_1_ke hoach dau thau 30-6-2010" xfId="1277"/>
    <cellStyle name="Dziesietny_Invoices2001Slovakia_TDT KHANH HOA_Book1_2" xfId="1278"/>
    <cellStyle name="Dziesiętny_Invoices2001Slovakia_TDT KHANH HOA_Book1_2" xfId="1279"/>
    <cellStyle name="Dziesietny_Invoices2001Slovakia_TDT KHANH HOA_Book1_Book1" xfId="1280"/>
    <cellStyle name="Dziesiętny_Invoices2001Slovakia_TDT KHANH HOA_Book1_Book1" xfId="1281"/>
    <cellStyle name="Dziesietny_Invoices2001Slovakia_TDT KHANH HOA_Book1_DTTD chieng chan Tham lai 29-9-2009" xfId="1282"/>
    <cellStyle name="Dziesiętny_Invoices2001Slovakia_TDT KHANH HOA_Book1_DTTD chieng chan Tham lai 29-9-2009" xfId="1283"/>
    <cellStyle name="Dziesietny_Invoices2001Slovakia_TDT KHANH HOA_Book1_Ke hoach 2010 (theo doi 11-8-2010)" xfId="1284"/>
    <cellStyle name="Dziesiętny_Invoices2001Slovakia_TDT KHANH HOA_Book1_Ke hoach 2010 (theo doi 11-8-2010)" xfId="1285"/>
    <cellStyle name="Dziesietny_Invoices2001Slovakia_TDT KHANH HOA_Book1_ke hoach dau thau 30-6-2010" xfId="1286"/>
    <cellStyle name="Dziesiętny_Invoices2001Slovakia_TDT KHANH HOA_Book1_ke hoach dau thau 30-6-2010" xfId="1287"/>
    <cellStyle name="Dziesietny_Invoices2001Slovakia_TDT KHANH HOA_Book1_ke hoach dau thau 30-6-2010_No XDCB P.THO.xls 6 2015" xfId="1288"/>
    <cellStyle name="Dziesiętny_Invoices2001Slovakia_TDT KHANH HOA_Book1_ke hoach dau thau 30-6-2010_No XDCB P.THO.xls 6 2015" xfId="1289"/>
    <cellStyle name="Dziesietny_Invoices2001Slovakia_TDT KHANH HOA_Book1_KH Von 2012 gui BKH 1" xfId="1290"/>
    <cellStyle name="Dziesiętny_Invoices2001Slovakia_TDT KHANH HOA_Book1_KH Von 2012 gui BKH 1" xfId="1291"/>
    <cellStyle name="Dziesietny_Invoices2001Slovakia_TDT KHANH HOA_Book1_KH Von 2012 gui BKH 2" xfId="1292"/>
    <cellStyle name="Dziesiętny_Invoices2001Slovakia_TDT KHANH HOA_Book1_KH Von 2012 gui BKH 2" xfId="1293"/>
    <cellStyle name="Dziesietny_Invoices2001Slovakia_TDT KHANH HOA_Chi tieu KH nam 2009" xfId="1294"/>
    <cellStyle name="Dziesiętny_Invoices2001Slovakia_TDT KHANH HOA_Chi tieu KH nam 2009" xfId="1295"/>
    <cellStyle name="Dziesietny_Invoices2001Slovakia_TDT KHANH HOA_Copy of KH PHAN BO VON ĐỐI ỨNG NAM 2011 (30 TY phuong án gop WB)" xfId="1296"/>
    <cellStyle name="Dziesiętny_Invoices2001Slovakia_TDT KHANH HOA_Copy of KH PHAN BO VON ĐỐI ỨNG NAM 2011 (30 TY phuong án gop WB)" xfId="1297"/>
    <cellStyle name="Dziesietny_Invoices2001Slovakia_TDT KHANH HOA_Copy of KH PHAN BO VON ĐỐI ỨNG NAM 2011 (30 TY phuong án gop WB)_No XDCB P.THO.xls 6 2015" xfId="1298"/>
    <cellStyle name="Dziesiętny_Invoices2001Slovakia_TDT KHANH HOA_Copy of KH PHAN BO VON ĐỐI ỨNG NAM 2011 (30 TY phuong án gop WB)_No XDCB P.THO.xls 6 2015" xfId="1299"/>
    <cellStyle name="Dziesietny_Invoices2001Slovakia_TDT KHANH HOA_DT 1751 Muong Khoa" xfId="1300"/>
    <cellStyle name="Dziesiętny_Invoices2001Slovakia_TDT KHANH HOA_DT 1751 Muong Khoa" xfId="1301"/>
    <cellStyle name="Dziesietny_Invoices2001Slovakia_TDT KHANH HOA_DT tieu hoc diem TDC ban Cho 28-02-09" xfId="1302"/>
    <cellStyle name="Dziesiętny_Invoices2001Slovakia_TDT KHANH HOA_DT tieu hoc diem TDC ban Cho 28-02-09" xfId="1303"/>
    <cellStyle name="Dziesietny_Invoices2001Slovakia_TDT KHANH HOA_DTTD chieng chan Tham lai 29-9-2009" xfId="1304"/>
    <cellStyle name="Dziesiętny_Invoices2001Slovakia_TDT KHANH HOA_DTTD chieng chan Tham lai 29-9-2009" xfId="1305"/>
    <cellStyle name="Dziesietny_Invoices2001Slovakia_TDT KHANH HOA_DTTD chieng chan Tham lai 29-9-2009_No XDCB P.THO.xls 6 2015" xfId="1306"/>
    <cellStyle name="Dziesiętny_Invoices2001Slovakia_TDT KHANH HOA_DTTD chieng chan Tham lai 29-9-2009_No XDCB P.THO.xls 6 2015" xfId="1307"/>
    <cellStyle name="Dziesietny_Invoices2001Slovakia_TDT KHANH HOA_Du toan nuoc San Thang (GD2)" xfId="1308"/>
    <cellStyle name="Dziesiętny_Invoices2001Slovakia_TDT KHANH HOA_Du toan nuoc San Thang (GD2)" xfId="1309"/>
    <cellStyle name="Dziesietny_Invoices2001Slovakia_TDT KHANH HOA_GVL" xfId="1310"/>
    <cellStyle name="Dziesiętny_Invoices2001Slovakia_TDT KHANH HOA_GVL" xfId="1311"/>
    <cellStyle name="Dziesietny_Invoices2001Slovakia_TDT KHANH HOA_GVL_No XDCB P.THO.xls 6 2015" xfId="1312"/>
    <cellStyle name="Dziesiętny_Invoices2001Slovakia_TDT KHANH HOA_GVL_No XDCB P.THO.xls 6 2015" xfId="1313"/>
    <cellStyle name="Dziesietny_Invoices2001Slovakia_TDT KHANH HOA_ke hoach dau thau 30-6-2010" xfId="1314"/>
    <cellStyle name="Dziesiętny_Invoices2001Slovakia_TDT KHANH HOA_ke hoach dau thau 30-6-2010" xfId="1315"/>
    <cellStyle name="Dziesietny_Invoices2001Slovakia_TDT KHANH HOA_KH Von 2012 gui BKH 1" xfId="1316"/>
    <cellStyle name="Dziesiętny_Invoices2001Slovakia_TDT KHANH HOA_KH Von 2012 gui BKH 1" xfId="1317"/>
    <cellStyle name="Dziesietny_Invoices2001Slovakia_TDT KHANH HOA_KH Von 2012 gui BKH 1_No XDCB P.THO.xls 6 2015" xfId="1318"/>
    <cellStyle name="Dziesiętny_Invoices2001Slovakia_TDT KHANH HOA_KH Von 2012 gui BKH 1_No XDCB P.THO.xls 6 2015" xfId="1319"/>
    <cellStyle name="Dziesietny_Invoices2001Slovakia_TDT KHANH HOA_QD ke hoach dau thau" xfId="1320"/>
    <cellStyle name="Dziesiętny_Invoices2001Slovakia_TDT KHANH HOA_QD ke hoach dau thau" xfId="1321"/>
    <cellStyle name="Dziesietny_Invoices2001Slovakia_TDT KHANH HOA_Ra soat KH von 2011 (Huy-11-11-11)" xfId="1322"/>
    <cellStyle name="Dziesiętny_Invoices2001Slovakia_TDT KHANH HOA_Ra soat KH von 2011 (Huy-11-11-11)" xfId="1323"/>
    <cellStyle name="Dziesietny_Invoices2001Slovakia_TDT KHANH HOA_Sheet2" xfId="1324"/>
    <cellStyle name="Dziesiętny_Invoices2001Slovakia_TDT KHANH HOA_Sheet2" xfId="1325"/>
    <cellStyle name="Dziesietny_Invoices2001Slovakia_TDT KHANH HOA_Tienluong" xfId="1326"/>
    <cellStyle name="Dziesiętny_Invoices2001Slovakia_TDT KHANH HOA_Tienluong" xfId="1327"/>
    <cellStyle name="Dziesietny_Invoices2001Slovakia_TDT KHANH HOA_tinh toan hoang ha" xfId="1328"/>
    <cellStyle name="Dziesiętny_Invoices2001Slovakia_TDT KHANH HOA_tinh toan hoang ha" xfId="1329"/>
    <cellStyle name="Dziesietny_Invoices2001Slovakia_TDT KHANH HOA_Tong hop Cac tuyen(9-1-06)" xfId="1330"/>
    <cellStyle name="Dziesiętny_Invoices2001Slovakia_TDT KHANH HOA_Tong hop Cac tuyen(9-1-06)" xfId="1331"/>
    <cellStyle name="Dziesietny_Invoices2001Slovakia_TDT KHANH HOA_Tong hop Cac tuyen(9-1-06)_bieu tong hop lai kh von 2011 gui phong TH-KTDN" xfId="1332"/>
    <cellStyle name="Dziesiętny_Invoices2001Slovakia_TDT KHANH HOA_Tong hop Cac tuyen(9-1-06)_bieu tong hop lai kh von 2011 gui phong TH-KTDN" xfId="1333"/>
    <cellStyle name="Dziesietny_Invoices2001Slovakia_TDT KHANH HOA_Tong hop Cac tuyen(9-1-06)_Copy of KH PHAN BO VON ĐỐI ỨNG NAM 2011 (30 TY phuong án gop WB)" xfId="1334"/>
    <cellStyle name="Dziesiętny_Invoices2001Slovakia_TDT KHANH HOA_Tong hop Cac tuyen(9-1-06)_Copy of KH PHAN BO VON ĐỐI ỨNG NAM 2011 (30 TY phuong án gop WB)" xfId="1335"/>
    <cellStyle name="Dziesietny_Invoices2001Slovakia_TDT KHANH HOA_Tong hop Cac tuyen(9-1-06)_Ke hoach 2010 (theo doi 11-8-2010)" xfId="1336"/>
    <cellStyle name="Dziesiętny_Invoices2001Slovakia_TDT KHANH HOA_Tong hop Cac tuyen(9-1-06)_Ke hoach 2010 (theo doi 11-8-2010)" xfId="1337"/>
    <cellStyle name="Dziesietny_Invoices2001Slovakia_TDT KHANH HOA_Tong hop Cac tuyen(9-1-06)_KH Von 2012 gui BKH 1" xfId="1338"/>
    <cellStyle name="Dziesiętny_Invoices2001Slovakia_TDT KHANH HOA_Tong hop Cac tuyen(9-1-06)_KH Von 2012 gui BKH 1" xfId="1339"/>
    <cellStyle name="Dziesietny_Invoices2001Slovakia_TDT KHANH HOA_Tong hop Cac tuyen(9-1-06)_QD ke hoach dau thau" xfId="1340"/>
    <cellStyle name="Dziesiętny_Invoices2001Slovakia_TDT KHANH HOA_Tong hop Cac tuyen(9-1-06)_QD ke hoach dau thau" xfId="1341"/>
    <cellStyle name="Dziesietny_Invoices2001Slovakia_TDT KHANH HOA_Tong hop Cac tuyen(9-1-06)_Tong von ĐTPT" xfId="1342"/>
    <cellStyle name="Dziesiętny_Invoices2001Slovakia_TDT KHANH HOA_Tong hop Cac tuyen(9-1-06)_Tong von ĐTPT" xfId="1343"/>
    <cellStyle name="Dziesietny_Invoices2001Slovakia_TDT KHANH HOA_Tong von ĐTPT" xfId="1344"/>
    <cellStyle name="Dziesiętny_Invoices2001Slovakia_TDT KHANH HOA_Tong von ĐTPT" xfId="1345"/>
    <cellStyle name="Dziesietny_Invoices2001Slovakia_TDT KHANH HOA_TU VAN THUY LOI THAM  PHE" xfId="1346"/>
    <cellStyle name="Dziesiętny_Invoices2001Slovakia_TDT KHANH HOA_TU VAN THUY LOI THAM  PHE" xfId="1347"/>
    <cellStyle name="Dziesietny_Invoices2001Slovakia_TDT KHANH HOA_Viec Huy dang lam" xfId="1348"/>
    <cellStyle name="Dziesiętny_Invoices2001Slovakia_TDT KHANH HOA_Viec Huy dang lam" xfId="1349"/>
    <cellStyle name="Dziesietny_Invoices2001Slovakia_TDT quangngai" xfId="1350"/>
    <cellStyle name="Dziesiętny_Invoices2001Slovakia_TDT quangngai" xfId="1351"/>
    <cellStyle name="Dziesietny_Invoices2001Slovakia_Tienluong" xfId="1352"/>
    <cellStyle name="Dziesiętny_Invoices2001Slovakia_Tienluong" xfId="1353"/>
    <cellStyle name="Dziesietny_Invoices2001Slovakia_TMDT(10-5-06)" xfId="1354"/>
    <cellStyle name="Dziesiętny_Invoices2001Slovakia_Tong von ĐTPT" xfId="1355"/>
    <cellStyle name="Dziesietny_Invoices2001Slovakia_Viec Huy dang lam" xfId="1356"/>
    <cellStyle name="Dziesiętny_Invoices2001Slovakia_Viec Huy dang lam" xfId="1357"/>
    <cellStyle name="e" xfId="1358"/>
    <cellStyle name="E&amp;Y House" xfId="1359"/>
    <cellStyle name="e_bieu ke hoach dau thau" xfId="1360"/>
    <cellStyle name="e_bieu ke hoach dau thau truong mam non SKH" xfId="1361"/>
    <cellStyle name="e_Book1" xfId="1362"/>
    <cellStyle name="e_DT tieu hoc diem TDC ban Cho 28-02-09" xfId="1363"/>
    <cellStyle name="e_Du toan" xfId="1364"/>
    <cellStyle name="e_Du toan nuoc San Thang (GD2)" xfId="1365"/>
    <cellStyle name="e_Du toan_No XDCB P.THO.xls 6 2015" xfId="1366"/>
    <cellStyle name="e_HD TT1" xfId="1367"/>
    <cellStyle name="e_HD TT1_No XDCB P.THO.xls 6 2015" xfId="1368"/>
    <cellStyle name="e_Nha lop hoc 8 P" xfId="1369"/>
    <cellStyle name="e_Nha lop hoc 8 P_No XDCB P.THO.xls 6 2015" xfId="1370"/>
    <cellStyle name="e_Tienluong" xfId="1371"/>
    <cellStyle name="Enter Currency (0)" xfId="1372"/>
    <cellStyle name="Enter Currency (2)" xfId="1373"/>
    <cellStyle name="Enter Units (0)" xfId="1374"/>
    <cellStyle name="Enter Units (1)" xfId="1375"/>
    <cellStyle name="Enter Units (2)" xfId="1376"/>
    <cellStyle name="Entered" xfId="1377"/>
    <cellStyle name="Euro" xfId="1378"/>
    <cellStyle name="Explanatory Text 2" xfId="1379"/>
    <cellStyle name="f" xfId="1380"/>
    <cellStyle name="f_bieu ke hoach dau thau" xfId="1381"/>
    <cellStyle name="f_bieu ke hoach dau thau truong mam non SKH" xfId="1382"/>
    <cellStyle name="f_Book1" xfId="1383"/>
    <cellStyle name="f_DT tieu hoc diem TDC ban Cho 28-02-09" xfId="1384"/>
    <cellStyle name="f_Du toan" xfId="1385"/>
    <cellStyle name="f_Du toan nuoc San Thang (GD2)" xfId="1386"/>
    <cellStyle name="f_Du toan_No XDCB P.THO.xls 6 2015" xfId="1387"/>
    <cellStyle name="f_HD TT1" xfId="1388"/>
    <cellStyle name="f_HD TT1_No XDCB P.THO.xls 6 2015" xfId="1389"/>
    <cellStyle name="f_Nha lop hoc 8 P" xfId="1390"/>
    <cellStyle name="f_Nha lop hoc 8 P_No XDCB P.THO.xls 6 2015" xfId="1391"/>
    <cellStyle name="f_Tienluong" xfId="1392"/>
    <cellStyle name="f1" xfId="1393"/>
    <cellStyle name="f2" xfId="1394"/>
    <cellStyle name="F3" xfId="1395"/>
    <cellStyle name="F4" xfId="1396"/>
    <cellStyle name="F5" xfId="1397"/>
    <cellStyle name="F6" xfId="1398"/>
    <cellStyle name="F7" xfId="1399"/>
    <cellStyle name="F8" xfId="1400"/>
    <cellStyle name="Fixed" xfId="1401"/>
    <cellStyle name="gia" xfId="1402"/>
    <cellStyle name="Good 2" xfId="1403"/>
    <cellStyle name="Grey" xfId="1404"/>
    <cellStyle name="Group" xfId="1405"/>
    <cellStyle name="H" xfId="1406"/>
    <cellStyle name="H_D-A-VU" xfId="1407"/>
    <cellStyle name="H_D-A-VU_No XDCB P.THO.xls 6 2015" xfId="1408"/>
    <cellStyle name="H_HSTHAU" xfId="1409"/>
    <cellStyle name="H_HSTHAU_No XDCB P.THO.xls 6 2015" xfId="1410"/>
    <cellStyle name="H_Ket du ung NS" xfId="1411"/>
    <cellStyle name="H_KH Von 2012 gui BKH 1" xfId="1412"/>
    <cellStyle name="H_KH Von 2012 gui BKH 1_No XDCB P.THO.xls 6 2015" xfId="1413"/>
    <cellStyle name="H_KH Von 2012 gui BKH 2" xfId="1414"/>
    <cellStyle name="H_KH Von 2012 gui BKH 2_No XDCB P.THO.xls 6 2015" xfId="1415"/>
    <cellStyle name="ha" xfId="1416"/>
    <cellStyle name="Head 1" xfId="1417"/>
    <cellStyle name="HEADER" xfId="1418"/>
    <cellStyle name="Header1" xfId="1419"/>
    <cellStyle name="Header2" xfId="1420"/>
    <cellStyle name="Heading" xfId="1421"/>
    <cellStyle name="Heading 1 2" xfId="1422"/>
    <cellStyle name="Heading 2 2" xfId="1423"/>
    <cellStyle name="Heading 3 2" xfId="1424"/>
    <cellStyle name="Heading 4 2" xfId="1425"/>
    <cellStyle name="Heading1" xfId="1426"/>
    <cellStyle name="Heading2" xfId="1427"/>
    <cellStyle name="HEADINGS" xfId="1428"/>
    <cellStyle name="HEADINGSTOP" xfId="1429"/>
    <cellStyle name="headoption" xfId="1430"/>
    <cellStyle name="Hoa-Scholl" xfId="1431"/>
    <cellStyle name="HUY" xfId="1432"/>
    <cellStyle name="i phÝ kh¸c_B¶ng 2" xfId="1433"/>
    <cellStyle name="I.3" xfId="1434"/>
    <cellStyle name="I.3?b_x000c_Comma [0]_II?_x0012_Comma [0]_laroux_2?_x0012_Comma [0]_larou_x001c_Comma [0]_laroux_3_¼­¿ï-¾È»ê?$Comma [0]" xfId="1435"/>
    <cellStyle name="i·0" xfId="1436"/>
    <cellStyle name="ï-¾È»ê_BiÓu TB" xfId="1437"/>
    <cellStyle name="Indent" xfId="1438"/>
    <cellStyle name="Input [yellow]" xfId="1440"/>
    <cellStyle name="Input 2" xfId="1439"/>
    <cellStyle name="Input 3" xfId="3395"/>
    <cellStyle name="Input 4" xfId="3398"/>
    <cellStyle name="Input 5" xfId="3396"/>
    <cellStyle name="Input 6" xfId="3399"/>
    <cellStyle name="Input 7" xfId="3397"/>
    <cellStyle name="Input 8" xfId="3408"/>
    <cellStyle name="Input Cells" xfId="1441"/>
    <cellStyle name="k" xfId="1442"/>
    <cellStyle name="k_TONG HOP KINH PHI" xfId="1443"/>
    <cellStyle name="k_TONG HOP KINH PHI_No XDCB P.THO.xls 6 2015" xfId="1444"/>
    <cellStyle name="k_ÿÿÿÿÿ" xfId="1445"/>
    <cellStyle name="k_ÿÿÿÿÿ_1" xfId="1446"/>
    <cellStyle name="k_ÿÿÿÿÿ_2" xfId="1447"/>
    <cellStyle name="k_ÿÿÿÿÿ_2_No XDCB P.THO.xls 6 2015" xfId="1448"/>
    <cellStyle name="k_ÿÿÿÿÿ_No XDCB P.THO.xls 6 2015" xfId="1449"/>
    <cellStyle name="k1" xfId="1450"/>
    <cellStyle name="k2" xfId="1451"/>
    <cellStyle name="kh¸c_Bang Chi tieu" xfId="1452"/>
    <cellStyle name="khanh" xfId="1453"/>
    <cellStyle name="khung" xfId="1454"/>
    <cellStyle name="Ledger 17 x 11 in" xfId="1455"/>
    <cellStyle name="left" xfId="1456"/>
    <cellStyle name="Line" xfId="1457"/>
    <cellStyle name="Link Currency (0)" xfId="1458"/>
    <cellStyle name="Link Currency (2)" xfId="1459"/>
    <cellStyle name="Link Units (0)" xfId="1460"/>
    <cellStyle name="Link Units (1)" xfId="1461"/>
    <cellStyle name="Link Units (2)" xfId="1462"/>
    <cellStyle name="Linked Cell 2" xfId="1463"/>
    <cellStyle name="Linked Cells" xfId="1464"/>
    <cellStyle name="Loai CBDT" xfId="1465"/>
    <cellStyle name="Loai CT" xfId="1466"/>
    <cellStyle name="Loai GD" xfId="1467"/>
    <cellStyle name="luc" xfId="1468"/>
    <cellStyle name="luc2" xfId="1469"/>
    <cellStyle name="MAU" xfId="1470"/>
    <cellStyle name="Millares [0]_Well Timing" xfId="1471"/>
    <cellStyle name="Millares_Well Timing" xfId="1472"/>
    <cellStyle name="Milliers [0]_      " xfId="1473"/>
    <cellStyle name="Milliers_      " xfId="1474"/>
    <cellStyle name="Môc" xfId="1475"/>
    <cellStyle name="Môc 2" xfId="3409"/>
    <cellStyle name="Model" xfId="1476"/>
    <cellStyle name="moi" xfId="1477"/>
    <cellStyle name="Mon?aire [0]_      " xfId="1478"/>
    <cellStyle name="Mon?aire_      " xfId="1479"/>
    <cellStyle name="Moneda [0]_Well Timing" xfId="1480"/>
    <cellStyle name="Moneda_Well Timing" xfId="1481"/>
    <cellStyle name="Monétaire [0]_      " xfId="1482"/>
    <cellStyle name="Monétaire_      " xfId="1483"/>
    <cellStyle name="n" xfId="1484"/>
    <cellStyle name="n_bieu ke hoach dau thau" xfId="1485"/>
    <cellStyle name="n_bieu ke hoach dau thau truong mam non SKH" xfId="1486"/>
    <cellStyle name="n_Book1" xfId="1487"/>
    <cellStyle name="n_Bu_Gia" xfId="1488"/>
    <cellStyle name="n_DT tieu hoc diem TDC ban Cho 28-02-09" xfId="1489"/>
    <cellStyle name="n_Du toan" xfId="1490"/>
    <cellStyle name="n_Du toan nuoc San Thang (GD2)" xfId="1491"/>
    <cellStyle name="n_Du toan_No XDCB P.THO.xls 6 2015" xfId="1492"/>
    <cellStyle name="n_Nha lop hoc 8 P" xfId="1493"/>
    <cellStyle name="n_Nha lop hoc 8 P_No XDCB P.THO.xls 6 2015" xfId="1494"/>
    <cellStyle name="n_Tienluong" xfId="1495"/>
    <cellStyle name="n_Tram y te chan nua TD" xfId="1496"/>
    <cellStyle name="n_Tram y te chan nua TD_No XDCB P.THO.xls 6 2015" xfId="1497"/>
    <cellStyle name="n1" xfId="1498"/>
    <cellStyle name="Neutral 2" xfId="1499"/>
    <cellStyle name="New" xfId="1500"/>
    <cellStyle name="New Times Roman" xfId="1501"/>
    <cellStyle name="New_bieu ke hoach dau thau" xfId="1502"/>
    <cellStyle name="nga" xfId="1503"/>
    <cellStyle name="no dec" xfId="1504"/>
    <cellStyle name="ÑONVÒ" xfId="1505"/>
    <cellStyle name="Normal" xfId="0" builtinId="0"/>
    <cellStyle name="Normal - Style1" xfId="1506"/>
    <cellStyle name="Normal - 유형1" xfId="1507"/>
    <cellStyle name="Normal 10" xfId="1508"/>
    <cellStyle name="Normal 10 2" xfId="8"/>
    <cellStyle name="Normal 11" xfId="6"/>
    <cellStyle name="Normal 12" xfId="11"/>
    <cellStyle name="Normal 13" xfId="3371"/>
    <cellStyle name="Normal 14" xfId="3402"/>
    <cellStyle name="Normal 15" xfId="3403"/>
    <cellStyle name="Normal 16" xfId="3404"/>
    <cellStyle name="Normal 17" xfId="3405"/>
    <cellStyle name="Normal 18" xfId="3406"/>
    <cellStyle name="Normal 2" xfId="9"/>
    <cellStyle name="Normal 2 2" xfId="1510"/>
    <cellStyle name="Normal 2 3" xfId="1511"/>
    <cellStyle name="Normal 2 4" xfId="1509"/>
    <cellStyle name="Normal 2_4480 - Bieu XDKH 2014" xfId="1512"/>
    <cellStyle name="Normal 3" xfId="1513"/>
    <cellStyle name="Normal 3 2" xfId="1514"/>
    <cellStyle name="Normal 3_Bieu tong hop nhu cau ung 2011 da chon loc -Mien nui" xfId="1515"/>
    <cellStyle name="Normal 4" xfId="1516"/>
    <cellStyle name="Normal 5" xfId="1517"/>
    <cellStyle name="Normal 6" xfId="1518"/>
    <cellStyle name="Normal 7" xfId="1519"/>
    <cellStyle name="Normal 8" xfId="1520"/>
    <cellStyle name="Normal 9" xfId="1521"/>
    <cellStyle name="Normal_Sheet1" xfId="3"/>
    <cellStyle name="Normal1" xfId="1522"/>
    <cellStyle name="Normal8" xfId="1523"/>
    <cellStyle name="Normalny_Cennik obowiazuje od 06-08-2001 r (1)" xfId="1524"/>
    <cellStyle name="Note 2" xfId="1525"/>
    <cellStyle name="NWM" xfId="1526"/>
    <cellStyle name="Ò_x000d_Normal_123569" xfId="1527"/>
    <cellStyle name="Œ…‹æØ‚è [0.00]_ÆÂ¹²" xfId="1528"/>
    <cellStyle name="Œ…‹æØ‚è_laroux" xfId="1529"/>
    <cellStyle name="oft Excel]_x000d__x000a_Comment=open=/f ‚ðw’è‚·‚é‚ÆAƒ†[ƒU[’è‹`ŠÖ”‚ðŠÖ”“\‚è•t‚¯‚Ìˆê——‚É“o˜^‚·‚é‚±‚Æ‚ª‚Å‚«‚Ü‚·B_x000d__x000a_Maximized" xfId="1530"/>
    <cellStyle name="oft Excel]_x000d__x000a_Comment=open=/f ‚ðŽw’è‚·‚é‚ÆAƒ†[ƒU[’è‹`ŠÖ”‚ðŠÖ”“\‚è•t‚¯‚Ìˆê——‚É“o˜^‚·‚é‚±‚Æ‚ª‚Å‚«‚Ü‚·B_x000d__x000a_Maximized" xfId="1531"/>
    <cellStyle name="oft Excel]_x000d__x000a_Comment=The open=/f lines load custom functions into the Paste Function list._x000d__x000a_Maximized=2_x000d__x000a_Basics=1_x000d__x000a_A" xfId="1532"/>
    <cellStyle name="oft Excel]_x000d__x000a_Comment=The open=/f lines load custom functions into the Paste Function list._x000d__x000a_Maximized=3_x000d__x000a_Basics=1_x000d__x000a_A" xfId="1533"/>
    <cellStyle name="omma [0]_Mktg Prog" xfId="1534"/>
    <cellStyle name="ormal_Sheet1_1" xfId="1535"/>
    <cellStyle name="Output 2" xfId="1536"/>
    <cellStyle name="p" xfId="1537"/>
    <cellStyle name="paint" xfId="1538"/>
    <cellStyle name="Pattern" xfId="1539"/>
    <cellStyle name="per.style" xfId="1540"/>
    <cellStyle name="Percent [0]" xfId="1541"/>
    <cellStyle name="Percent [00]" xfId="1542"/>
    <cellStyle name="Percent [2]" xfId="1543"/>
    <cellStyle name="Percent 2" xfId="1544"/>
    <cellStyle name="PERCENTAGE" xfId="1545"/>
    <cellStyle name="PrePop Currency (0)" xfId="1546"/>
    <cellStyle name="PrePop Currency (2)" xfId="1547"/>
    <cellStyle name="PrePop Units (0)" xfId="1548"/>
    <cellStyle name="PrePop Units (1)" xfId="1549"/>
    <cellStyle name="PrePop Units (2)" xfId="1550"/>
    <cellStyle name="pricing" xfId="1551"/>
    <cellStyle name="PSChar" xfId="1552"/>
    <cellStyle name="PSHeading" xfId="1553"/>
    <cellStyle name="regstoresfromspecstores" xfId="1554"/>
    <cellStyle name="RevList" xfId="1555"/>
    <cellStyle name="rlink_tiªn l­în_x001b_Hyperlink_TONG HOP KINH PHI" xfId="1556"/>
    <cellStyle name="rmal_ADAdot" xfId="1557"/>
    <cellStyle name="S—_x0008_" xfId="1558"/>
    <cellStyle name="s]_x000d__x000a_spooler=yes_x000d__x000a_load=_x000d__x000a_Beep=yes_x000d__x000a_NullPort=None_x000d__x000a_BorderWidth=3_x000d__x000a_CursorBlinkRate=1200_x000d__x000a_DoubleClickSpeed=452_x000d__x000a_Programs=co" xfId="1559"/>
    <cellStyle name="SAPBEXaggData" xfId="1560"/>
    <cellStyle name="SAPBEXaggDataEmph" xfId="1561"/>
    <cellStyle name="SAPBEXaggItem" xfId="1562"/>
    <cellStyle name="SAPBEXchaText" xfId="1563"/>
    <cellStyle name="SAPBEXexcBad7" xfId="1564"/>
    <cellStyle name="SAPBEXexcBad8" xfId="1565"/>
    <cellStyle name="SAPBEXexcBad9" xfId="1566"/>
    <cellStyle name="SAPBEXexcCritical4" xfId="1567"/>
    <cellStyle name="SAPBEXexcCritical5" xfId="1568"/>
    <cellStyle name="SAPBEXexcCritical6" xfId="1569"/>
    <cellStyle name="SAPBEXexcGood1" xfId="1570"/>
    <cellStyle name="SAPBEXexcGood2" xfId="1571"/>
    <cellStyle name="SAPBEXexcGood3" xfId="1572"/>
    <cellStyle name="SAPBEXfilterDrill" xfId="1573"/>
    <cellStyle name="SAPBEXfilterItem" xfId="1574"/>
    <cellStyle name="SAPBEXfilterText" xfId="1575"/>
    <cellStyle name="SAPBEXformats" xfId="1576"/>
    <cellStyle name="SAPBEXheaderItem" xfId="1577"/>
    <cellStyle name="SAPBEXheaderText" xfId="1578"/>
    <cellStyle name="SAPBEXresData" xfId="1579"/>
    <cellStyle name="SAPBEXresDataEmph" xfId="1580"/>
    <cellStyle name="SAPBEXresItem" xfId="1581"/>
    <cellStyle name="SAPBEXstdData" xfId="1582"/>
    <cellStyle name="SAPBEXstdDataEmph" xfId="1583"/>
    <cellStyle name="SAPBEXstdItem" xfId="1584"/>
    <cellStyle name="SAPBEXtitle" xfId="1585"/>
    <cellStyle name="SAPBEXundefined" xfId="1586"/>
    <cellStyle name="serJet 1200 Series PCL 6" xfId="1587"/>
    <cellStyle name="SHADEDSTORES" xfId="1588"/>
    <cellStyle name="Siêu nối kết_BC TH 10 thang 2005 va KH 2006 XDCB" xfId="1589"/>
    <cellStyle name="songuyen" xfId="1590"/>
    <cellStyle name="Spaltenebene_1_主营业务利润明细表" xfId="1591"/>
    <cellStyle name="specstores" xfId="1592"/>
    <cellStyle name="Standard_9. Fixed assets-Additions list" xfId="1593"/>
    <cellStyle name="STTDG" xfId="1594"/>
    <cellStyle name="Style 1" xfId="4"/>
    <cellStyle name="Style 1 2" xfId="5"/>
    <cellStyle name="Style 10" xfId="1595"/>
    <cellStyle name="Style 11" xfId="1596"/>
    <cellStyle name="Style 12" xfId="1597"/>
    <cellStyle name="Style 13" xfId="1598"/>
    <cellStyle name="Style 14" xfId="1599"/>
    <cellStyle name="Style 15" xfId="1600"/>
    <cellStyle name="Style 16" xfId="1601"/>
    <cellStyle name="Style 17" xfId="1602"/>
    <cellStyle name="Style 18" xfId="1603"/>
    <cellStyle name="Style 19" xfId="1604"/>
    <cellStyle name="Style 2" xfId="1605"/>
    <cellStyle name="Style 20" xfId="1606"/>
    <cellStyle name="Style 21" xfId="1607"/>
    <cellStyle name="Style 22" xfId="1608"/>
    <cellStyle name="Style 23" xfId="1609"/>
    <cellStyle name="Style 24" xfId="1610"/>
    <cellStyle name="Style 25" xfId="1611"/>
    <cellStyle name="Style 26" xfId="1612"/>
    <cellStyle name="Style 27" xfId="1613"/>
    <cellStyle name="Style 28" xfId="1614"/>
    <cellStyle name="Style 29" xfId="1615"/>
    <cellStyle name="Style 3" xfId="1616"/>
    <cellStyle name="Style 30" xfId="1617"/>
    <cellStyle name="Style 31" xfId="1618"/>
    <cellStyle name="Style 32" xfId="1619"/>
    <cellStyle name="Style 33" xfId="1620"/>
    <cellStyle name="Style 34" xfId="1621"/>
    <cellStyle name="Style 35" xfId="1622"/>
    <cellStyle name="Style 36" xfId="1623"/>
    <cellStyle name="Style 37" xfId="1624"/>
    <cellStyle name="Style 38" xfId="1625"/>
    <cellStyle name="Style 39" xfId="1626"/>
    <cellStyle name="Style 4" xfId="1627"/>
    <cellStyle name="Style 40" xfId="1628"/>
    <cellStyle name="Style 41" xfId="1629"/>
    <cellStyle name="Style 42" xfId="1630"/>
    <cellStyle name="Style 43" xfId="1631"/>
    <cellStyle name="Style 44" xfId="1632"/>
    <cellStyle name="Style 5" xfId="1633"/>
    <cellStyle name="Style 6" xfId="1634"/>
    <cellStyle name="Style 7" xfId="1635"/>
    <cellStyle name="Style 8" xfId="1636"/>
    <cellStyle name="Style 9" xfId="1637"/>
    <cellStyle name="Style Date" xfId="1638"/>
    <cellStyle name="style_1" xfId="1639"/>
    <cellStyle name="subhead" xfId="1640"/>
    <cellStyle name="SubHeading" xfId="1641"/>
    <cellStyle name="Subtotal" xfId="1642"/>
    <cellStyle name="T" xfId="1643"/>
    <cellStyle name="T_09_BangTongHopKinhPhiNhaso9" xfId="1644"/>
    <cellStyle name="T_09_BangTongHopKinhPhiNhaso9_bieu ke hoach dau thau" xfId="1645"/>
    <cellStyle name="T_09_BangTongHopKinhPhiNhaso9_bieu ke hoach dau thau truong mam non SKH" xfId="1646"/>
    <cellStyle name="T_09_BangTongHopKinhPhiNhaso9_bieu ke hoach dau thau truong mam non SKH_No XDCB P.THO.xls 6 2015" xfId="1647"/>
    <cellStyle name="T_09_BangTongHopKinhPhiNhaso9_bieu ke hoach dau thau_No XDCB P.THO.xls 6 2015" xfId="1648"/>
    <cellStyle name="T_09_BangTongHopKinhPhiNhaso9_bieu tong hop lai kh von 2011 gui phong TH-KTDN" xfId="1649"/>
    <cellStyle name="T_09_BangTongHopKinhPhiNhaso9_bieu tong hop lai kh von 2011 gui phong TH-KTDN_No XDCB P.THO.xls 6 2015" xfId="1650"/>
    <cellStyle name="T_09_BangTongHopKinhPhiNhaso9_Book1" xfId="1651"/>
    <cellStyle name="T_09_BangTongHopKinhPhiNhaso9_Book1_1" xfId="1652"/>
    <cellStyle name="T_09_BangTongHopKinhPhiNhaso9_Book1_1_No XDCB P.THO.xls 6 2015" xfId="1653"/>
    <cellStyle name="T_09_BangTongHopKinhPhiNhaso9_Book1_DTTD chieng chan Tham lai 29-9-2009" xfId="1654"/>
    <cellStyle name="T_09_BangTongHopKinhPhiNhaso9_Book1_DTTD chieng chan Tham lai 29-9-2009_No XDCB P.THO.xls 6 2015" xfId="1655"/>
    <cellStyle name="T_09_BangTongHopKinhPhiNhaso9_Book1_Ke hoach 2010 (theo doi 11-8-2010)" xfId="1656"/>
    <cellStyle name="T_09_BangTongHopKinhPhiNhaso9_Book1_Ke hoach 2010 (theo doi 11-8-2010)_No XDCB P.THO.xls 6 2015" xfId="1657"/>
    <cellStyle name="T_09_BangTongHopKinhPhiNhaso9_Book1_ke hoach dau thau 30-6-2010" xfId="1658"/>
    <cellStyle name="T_09_BangTongHopKinhPhiNhaso9_Book1_ke hoach dau thau 30-6-2010_No XDCB P.THO.xls 6 2015" xfId="1659"/>
    <cellStyle name="T_09_BangTongHopKinhPhiNhaso9_Book1_No XDCB P.THO.xls 6 2015" xfId="1660"/>
    <cellStyle name="T_09_BangTongHopKinhPhiNhaso9_Copy of KH PHAN BO VON ĐỐI ỨNG NAM 2011 (30 TY phuong án gop WB)" xfId="1661"/>
    <cellStyle name="T_09_BangTongHopKinhPhiNhaso9_Copy of KH PHAN BO VON ĐỐI ỨNG NAM 2011 (30 TY phuong án gop WB)_No XDCB P.THO.xls 6 2015" xfId="1662"/>
    <cellStyle name="T_09_BangTongHopKinhPhiNhaso9_DTTD chieng chan Tham lai 29-9-2009" xfId="1663"/>
    <cellStyle name="T_09_BangTongHopKinhPhiNhaso9_DTTD chieng chan Tham lai 29-9-2009_No XDCB P.THO.xls 6 2015" xfId="1664"/>
    <cellStyle name="T_09_BangTongHopKinhPhiNhaso9_Du toan nuoc San Thang (GD2)" xfId="1665"/>
    <cellStyle name="T_09_BangTongHopKinhPhiNhaso9_Du toan nuoc San Thang (GD2)_No XDCB P.THO.xls 6 2015" xfId="1666"/>
    <cellStyle name="T_09_BangTongHopKinhPhiNhaso9_Ke hoach 2010 (theo doi 11-8-2010)" xfId="1667"/>
    <cellStyle name="T_09_BangTongHopKinhPhiNhaso9_Ke hoach 2010 (theo doi 11-8-2010)_No XDCB P.THO.xls 6 2015" xfId="1668"/>
    <cellStyle name="T_09_BangTongHopKinhPhiNhaso9_ke hoach dau thau 30-6-2010" xfId="1669"/>
    <cellStyle name="T_09_BangTongHopKinhPhiNhaso9_ke hoach dau thau 30-6-2010_No XDCB P.THO.xls 6 2015" xfId="1670"/>
    <cellStyle name="T_09_BangTongHopKinhPhiNhaso9_KH Von 2012 gui BKH 1" xfId="1671"/>
    <cellStyle name="T_09_BangTongHopKinhPhiNhaso9_KH Von 2012 gui BKH 1_No XDCB P.THO.xls 6 2015" xfId="1672"/>
    <cellStyle name="T_09_BangTongHopKinhPhiNhaso9_No XDCB P.THO.xls 6 2015" xfId="1673"/>
    <cellStyle name="T_09_BangTongHopKinhPhiNhaso9_QD ke hoach dau thau" xfId="1674"/>
    <cellStyle name="T_09_BangTongHopKinhPhiNhaso9_QD ke hoach dau thau_No XDCB P.THO.xls 6 2015" xfId="1675"/>
    <cellStyle name="T_09_BangTongHopKinhPhiNhaso9_Ra soat KH von 2011 (Huy-11-11-11)" xfId="1676"/>
    <cellStyle name="T_09_BangTongHopKinhPhiNhaso9_Ra soat KH von 2011 (Huy-11-11-11)_No XDCB P.THO.xls 6 2015" xfId="1677"/>
    <cellStyle name="T_09_BangTongHopKinhPhiNhaso9_tinh toan hoang ha" xfId="1678"/>
    <cellStyle name="T_09_BangTongHopKinhPhiNhaso9_tinh toan hoang ha_No XDCB P.THO.xls 6 2015" xfId="1679"/>
    <cellStyle name="T_09_BangTongHopKinhPhiNhaso9_Tong von ĐTPT" xfId="1680"/>
    <cellStyle name="T_09_BangTongHopKinhPhiNhaso9_Tong von ĐTPT_No XDCB P.THO.xls 6 2015" xfId="1681"/>
    <cellStyle name="T_09_BangTongHopKinhPhiNhaso9_Viec Huy dang lam" xfId="1682"/>
    <cellStyle name="T_09_BangTongHopKinhPhiNhaso9_Viec Huy dang lam_CT 134" xfId="1683"/>
    <cellStyle name="T_09a_PhanMongNhaSo9" xfId="1684"/>
    <cellStyle name="T_09a_PhanMongNhaSo9_bieu ke hoach dau thau" xfId="1685"/>
    <cellStyle name="T_09a_PhanMongNhaSo9_bieu ke hoach dau thau truong mam non SKH" xfId="1686"/>
    <cellStyle name="T_09a_PhanMongNhaSo9_bieu ke hoach dau thau truong mam non SKH_No XDCB P.THO.xls 6 2015" xfId="1687"/>
    <cellStyle name="T_09a_PhanMongNhaSo9_bieu ke hoach dau thau_No XDCB P.THO.xls 6 2015" xfId="1688"/>
    <cellStyle name="T_09a_PhanMongNhaSo9_bieu tong hop lai kh von 2011 gui phong TH-KTDN" xfId="1689"/>
    <cellStyle name="T_09a_PhanMongNhaSo9_bieu tong hop lai kh von 2011 gui phong TH-KTDN_No XDCB P.THO.xls 6 2015" xfId="1690"/>
    <cellStyle name="T_09a_PhanMongNhaSo9_Book1" xfId="1691"/>
    <cellStyle name="T_09a_PhanMongNhaSo9_Book1_Ke hoach 2010 (theo doi 11-8-2010)" xfId="1692"/>
    <cellStyle name="T_09a_PhanMongNhaSo9_Book1_Ke hoach 2010 (theo doi 11-8-2010)_No XDCB P.THO.xls 6 2015" xfId="1693"/>
    <cellStyle name="T_09a_PhanMongNhaSo9_Book1_ke hoach dau thau 30-6-2010" xfId="1694"/>
    <cellStyle name="T_09a_PhanMongNhaSo9_Book1_ke hoach dau thau 30-6-2010_No XDCB P.THO.xls 6 2015" xfId="1695"/>
    <cellStyle name="T_09a_PhanMongNhaSo9_Book1_No XDCB P.THO.xls 6 2015" xfId="1696"/>
    <cellStyle name="T_09a_PhanMongNhaSo9_Copy of KH PHAN BO VON ĐỐI ỨNG NAM 2011 (30 TY phuong án gop WB)" xfId="1697"/>
    <cellStyle name="T_09a_PhanMongNhaSo9_Copy of KH PHAN BO VON ĐỐI ỨNG NAM 2011 (30 TY phuong án gop WB)_No XDCB P.THO.xls 6 2015" xfId="1698"/>
    <cellStyle name="T_09a_PhanMongNhaSo9_DTTD chieng chan Tham lai 29-9-2009" xfId="1699"/>
    <cellStyle name="T_09a_PhanMongNhaSo9_DTTD chieng chan Tham lai 29-9-2009_No XDCB P.THO.xls 6 2015" xfId="1700"/>
    <cellStyle name="T_09a_PhanMongNhaSo9_Du toan nuoc San Thang (GD2)" xfId="1701"/>
    <cellStyle name="T_09a_PhanMongNhaSo9_Du toan nuoc San Thang (GD2)_No XDCB P.THO.xls 6 2015" xfId="1702"/>
    <cellStyle name="T_09a_PhanMongNhaSo9_Ke hoach 2010 (theo doi 11-8-2010)" xfId="1703"/>
    <cellStyle name="T_09a_PhanMongNhaSo9_Ke hoach 2010 (theo doi 11-8-2010)_No XDCB P.THO.xls 6 2015" xfId="1704"/>
    <cellStyle name="T_09a_PhanMongNhaSo9_ke hoach dau thau 30-6-2010" xfId="1705"/>
    <cellStyle name="T_09a_PhanMongNhaSo9_ke hoach dau thau 30-6-2010_No XDCB P.THO.xls 6 2015" xfId="1706"/>
    <cellStyle name="T_09a_PhanMongNhaSo9_KH Von 2012 gui BKH 1" xfId="1707"/>
    <cellStyle name="T_09a_PhanMongNhaSo9_KH Von 2012 gui BKH 1_No XDCB P.THO.xls 6 2015" xfId="1708"/>
    <cellStyle name="T_09a_PhanMongNhaSo9_No XDCB P.THO.xls 6 2015" xfId="1709"/>
    <cellStyle name="T_09a_PhanMongNhaSo9_QD ke hoach dau thau" xfId="1710"/>
    <cellStyle name="T_09a_PhanMongNhaSo9_QD ke hoach dau thau_No XDCB P.THO.xls 6 2015" xfId="1711"/>
    <cellStyle name="T_09a_PhanMongNhaSo9_Ra soat KH von 2011 (Huy-11-11-11)" xfId="1712"/>
    <cellStyle name="T_09a_PhanMongNhaSo9_Ra soat KH von 2011 (Huy-11-11-11)_No XDCB P.THO.xls 6 2015" xfId="1713"/>
    <cellStyle name="T_09a_PhanMongNhaSo9_tinh toan hoang ha" xfId="1714"/>
    <cellStyle name="T_09a_PhanMongNhaSo9_tinh toan hoang ha_No XDCB P.THO.xls 6 2015" xfId="1715"/>
    <cellStyle name="T_09a_PhanMongNhaSo9_Tong von ĐTPT" xfId="1716"/>
    <cellStyle name="T_09a_PhanMongNhaSo9_Tong von ĐTPT_No XDCB P.THO.xls 6 2015" xfId="1717"/>
    <cellStyle name="T_09a_PhanMongNhaSo9_Viec Huy dang lam" xfId="1718"/>
    <cellStyle name="T_09a_PhanMongNhaSo9_Viec Huy dang lam_CT 134" xfId="1719"/>
    <cellStyle name="T_09b_PhanThannhaso9" xfId="1720"/>
    <cellStyle name="T_09b_PhanThannhaso9_bieu ke hoach dau thau" xfId="1721"/>
    <cellStyle name="T_09b_PhanThannhaso9_bieu ke hoach dau thau truong mam non SKH" xfId="1722"/>
    <cellStyle name="T_09b_PhanThannhaso9_bieu ke hoach dau thau truong mam non SKH_No XDCB P.THO.xls 6 2015" xfId="1723"/>
    <cellStyle name="T_09b_PhanThannhaso9_bieu ke hoach dau thau_No XDCB P.THO.xls 6 2015" xfId="1724"/>
    <cellStyle name="T_09b_PhanThannhaso9_bieu tong hop lai kh von 2011 gui phong TH-KTDN" xfId="1725"/>
    <cellStyle name="T_09b_PhanThannhaso9_bieu tong hop lai kh von 2011 gui phong TH-KTDN_No XDCB P.THO.xls 6 2015" xfId="1726"/>
    <cellStyle name="T_09b_PhanThannhaso9_Book1" xfId="1727"/>
    <cellStyle name="T_09b_PhanThannhaso9_Book1_Ke hoach 2010 (theo doi 11-8-2010)" xfId="1728"/>
    <cellStyle name="T_09b_PhanThannhaso9_Book1_Ke hoach 2010 (theo doi 11-8-2010)_No XDCB P.THO.xls 6 2015" xfId="1729"/>
    <cellStyle name="T_09b_PhanThannhaso9_Book1_ke hoach dau thau 30-6-2010" xfId="1730"/>
    <cellStyle name="T_09b_PhanThannhaso9_Book1_ke hoach dau thau 30-6-2010_No XDCB P.THO.xls 6 2015" xfId="1731"/>
    <cellStyle name="T_09b_PhanThannhaso9_Book1_No XDCB P.THO.xls 6 2015" xfId="1732"/>
    <cellStyle name="T_09b_PhanThannhaso9_Copy of KH PHAN BO VON ĐỐI ỨNG NAM 2011 (30 TY phuong án gop WB)" xfId="1733"/>
    <cellStyle name="T_09b_PhanThannhaso9_Copy of KH PHAN BO VON ĐỐI ỨNG NAM 2011 (30 TY phuong án gop WB)_No XDCB P.THO.xls 6 2015" xfId="1734"/>
    <cellStyle name="T_09b_PhanThannhaso9_DTTD chieng chan Tham lai 29-9-2009" xfId="1735"/>
    <cellStyle name="T_09b_PhanThannhaso9_DTTD chieng chan Tham lai 29-9-2009_No XDCB P.THO.xls 6 2015" xfId="1736"/>
    <cellStyle name="T_09b_PhanThannhaso9_Du toan nuoc San Thang (GD2)" xfId="1737"/>
    <cellStyle name="T_09b_PhanThannhaso9_Du toan nuoc San Thang (GD2)_No XDCB P.THO.xls 6 2015" xfId="1738"/>
    <cellStyle name="T_09b_PhanThannhaso9_Ke hoach 2010 (theo doi 11-8-2010)" xfId="1739"/>
    <cellStyle name="T_09b_PhanThannhaso9_Ke hoach 2010 (theo doi 11-8-2010)_No XDCB P.THO.xls 6 2015" xfId="1740"/>
    <cellStyle name="T_09b_PhanThannhaso9_ke hoach dau thau 30-6-2010" xfId="1741"/>
    <cellStyle name="T_09b_PhanThannhaso9_ke hoach dau thau 30-6-2010_No XDCB P.THO.xls 6 2015" xfId="1742"/>
    <cellStyle name="T_09b_PhanThannhaso9_KH Von 2012 gui BKH 1" xfId="1743"/>
    <cellStyle name="T_09b_PhanThannhaso9_KH Von 2012 gui BKH 1_No XDCB P.THO.xls 6 2015" xfId="1744"/>
    <cellStyle name="T_09b_PhanThannhaso9_No XDCB P.THO.xls 6 2015" xfId="1745"/>
    <cellStyle name="T_09b_PhanThannhaso9_QD ke hoach dau thau" xfId="1746"/>
    <cellStyle name="T_09b_PhanThannhaso9_QD ke hoach dau thau_No XDCB P.THO.xls 6 2015" xfId="1747"/>
    <cellStyle name="T_09b_PhanThannhaso9_Ra soat KH von 2011 (Huy-11-11-11)" xfId="1748"/>
    <cellStyle name="T_09b_PhanThannhaso9_Ra soat KH von 2011 (Huy-11-11-11)_No XDCB P.THO.xls 6 2015" xfId="1749"/>
    <cellStyle name="T_09b_PhanThannhaso9_tinh toan hoang ha" xfId="1750"/>
    <cellStyle name="T_09b_PhanThannhaso9_tinh toan hoang ha_No XDCB P.THO.xls 6 2015" xfId="1751"/>
    <cellStyle name="T_09b_PhanThannhaso9_Tong von ĐTPT" xfId="1752"/>
    <cellStyle name="T_09b_PhanThannhaso9_Tong von ĐTPT_No XDCB P.THO.xls 6 2015" xfId="1753"/>
    <cellStyle name="T_09b_PhanThannhaso9_Viec Huy dang lam" xfId="1754"/>
    <cellStyle name="T_09b_PhanThannhaso9_Viec Huy dang lam_CT 134" xfId="1755"/>
    <cellStyle name="T_09c_PhandienNhaso9" xfId="1756"/>
    <cellStyle name="T_09c_PhandienNhaso9_bieu ke hoach dau thau" xfId="1757"/>
    <cellStyle name="T_09c_PhandienNhaso9_bieu ke hoach dau thau truong mam non SKH" xfId="1758"/>
    <cellStyle name="T_09c_PhandienNhaso9_bieu ke hoach dau thau truong mam non SKH_No XDCB P.THO.xls 6 2015" xfId="1759"/>
    <cellStyle name="T_09c_PhandienNhaso9_bieu ke hoach dau thau_No XDCB P.THO.xls 6 2015" xfId="1760"/>
    <cellStyle name="T_09c_PhandienNhaso9_bieu tong hop lai kh von 2011 gui phong TH-KTDN" xfId="1761"/>
    <cellStyle name="T_09c_PhandienNhaso9_bieu tong hop lai kh von 2011 gui phong TH-KTDN_No XDCB P.THO.xls 6 2015" xfId="1762"/>
    <cellStyle name="T_09c_PhandienNhaso9_Book1" xfId="1763"/>
    <cellStyle name="T_09c_PhandienNhaso9_Book1_Ke hoach 2010 (theo doi 11-8-2010)" xfId="1764"/>
    <cellStyle name="T_09c_PhandienNhaso9_Book1_Ke hoach 2010 (theo doi 11-8-2010)_No XDCB P.THO.xls 6 2015" xfId="1765"/>
    <cellStyle name="T_09c_PhandienNhaso9_Book1_ke hoach dau thau 30-6-2010" xfId="1766"/>
    <cellStyle name="T_09c_PhandienNhaso9_Book1_ke hoach dau thau 30-6-2010_No XDCB P.THO.xls 6 2015" xfId="1767"/>
    <cellStyle name="T_09c_PhandienNhaso9_Book1_No XDCB P.THO.xls 6 2015" xfId="1768"/>
    <cellStyle name="T_09c_PhandienNhaso9_Copy of KH PHAN BO VON ĐỐI ỨNG NAM 2011 (30 TY phuong án gop WB)" xfId="1769"/>
    <cellStyle name="T_09c_PhandienNhaso9_Copy of KH PHAN BO VON ĐỐI ỨNG NAM 2011 (30 TY phuong án gop WB)_No XDCB P.THO.xls 6 2015" xfId="1770"/>
    <cellStyle name="T_09c_PhandienNhaso9_DTTD chieng chan Tham lai 29-9-2009" xfId="1771"/>
    <cellStyle name="T_09c_PhandienNhaso9_DTTD chieng chan Tham lai 29-9-2009_No XDCB P.THO.xls 6 2015" xfId="1772"/>
    <cellStyle name="T_09c_PhandienNhaso9_Du toan nuoc San Thang (GD2)" xfId="1773"/>
    <cellStyle name="T_09c_PhandienNhaso9_Du toan nuoc San Thang (GD2)_No XDCB P.THO.xls 6 2015" xfId="1774"/>
    <cellStyle name="T_09c_PhandienNhaso9_Ke hoach 2010 (theo doi 11-8-2010)" xfId="1775"/>
    <cellStyle name="T_09c_PhandienNhaso9_Ke hoach 2010 (theo doi 11-8-2010)_No XDCB P.THO.xls 6 2015" xfId="1776"/>
    <cellStyle name="T_09c_PhandienNhaso9_ke hoach dau thau 30-6-2010" xfId="1777"/>
    <cellStyle name="T_09c_PhandienNhaso9_ke hoach dau thau 30-6-2010_No XDCB P.THO.xls 6 2015" xfId="1778"/>
    <cellStyle name="T_09c_PhandienNhaso9_KH Von 2012 gui BKH 1" xfId="1779"/>
    <cellStyle name="T_09c_PhandienNhaso9_KH Von 2012 gui BKH 1_No XDCB P.THO.xls 6 2015" xfId="1780"/>
    <cellStyle name="T_09c_PhandienNhaso9_No XDCB P.THO.xls 6 2015" xfId="1781"/>
    <cellStyle name="T_09c_PhandienNhaso9_QD ke hoach dau thau" xfId="1782"/>
    <cellStyle name="T_09c_PhandienNhaso9_QD ke hoach dau thau_No XDCB P.THO.xls 6 2015" xfId="1783"/>
    <cellStyle name="T_09c_PhandienNhaso9_Ra soat KH von 2011 (Huy-11-11-11)" xfId="1784"/>
    <cellStyle name="T_09c_PhandienNhaso9_Ra soat KH von 2011 (Huy-11-11-11)_No XDCB P.THO.xls 6 2015" xfId="1785"/>
    <cellStyle name="T_09c_PhandienNhaso9_tinh toan hoang ha" xfId="1786"/>
    <cellStyle name="T_09c_PhandienNhaso9_tinh toan hoang ha_No XDCB P.THO.xls 6 2015" xfId="1787"/>
    <cellStyle name="T_09c_PhandienNhaso9_Tong von ĐTPT" xfId="1788"/>
    <cellStyle name="T_09c_PhandienNhaso9_Tong von ĐTPT_No XDCB P.THO.xls 6 2015" xfId="1789"/>
    <cellStyle name="T_09c_PhandienNhaso9_Viec Huy dang lam" xfId="1790"/>
    <cellStyle name="T_09c_PhandienNhaso9_Viec Huy dang lam_CT 134" xfId="1791"/>
    <cellStyle name="T_09d_Phannuocnhaso9" xfId="1792"/>
    <cellStyle name="T_09d_Phannuocnhaso9_bieu ke hoach dau thau" xfId="1793"/>
    <cellStyle name="T_09d_Phannuocnhaso9_bieu ke hoach dau thau truong mam non SKH" xfId="1794"/>
    <cellStyle name="T_09d_Phannuocnhaso9_bieu ke hoach dau thau truong mam non SKH_No XDCB P.THO.xls 6 2015" xfId="1795"/>
    <cellStyle name="T_09d_Phannuocnhaso9_bieu ke hoach dau thau_No XDCB P.THO.xls 6 2015" xfId="1796"/>
    <cellStyle name="T_09d_Phannuocnhaso9_bieu tong hop lai kh von 2011 gui phong TH-KTDN" xfId="1797"/>
    <cellStyle name="T_09d_Phannuocnhaso9_bieu tong hop lai kh von 2011 gui phong TH-KTDN_No XDCB P.THO.xls 6 2015" xfId="1798"/>
    <cellStyle name="T_09d_Phannuocnhaso9_Book1" xfId="1799"/>
    <cellStyle name="T_09d_Phannuocnhaso9_Book1_Ke hoach 2010 (theo doi 11-8-2010)" xfId="1800"/>
    <cellStyle name="T_09d_Phannuocnhaso9_Book1_Ke hoach 2010 (theo doi 11-8-2010)_No XDCB P.THO.xls 6 2015" xfId="1801"/>
    <cellStyle name="T_09d_Phannuocnhaso9_Book1_ke hoach dau thau 30-6-2010" xfId="1802"/>
    <cellStyle name="T_09d_Phannuocnhaso9_Book1_ke hoach dau thau 30-6-2010_No XDCB P.THO.xls 6 2015" xfId="1803"/>
    <cellStyle name="T_09d_Phannuocnhaso9_Book1_No XDCB P.THO.xls 6 2015" xfId="1804"/>
    <cellStyle name="T_09d_Phannuocnhaso9_Copy of KH PHAN BO VON ĐỐI ỨNG NAM 2011 (30 TY phuong án gop WB)" xfId="1805"/>
    <cellStyle name="T_09d_Phannuocnhaso9_Copy of KH PHAN BO VON ĐỐI ỨNG NAM 2011 (30 TY phuong án gop WB)_No XDCB P.THO.xls 6 2015" xfId="1806"/>
    <cellStyle name="T_09d_Phannuocnhaso9_DTTD chieng chan Tham lai 29-9-2009" xfId="1807"/>
    <cellStyle name="T_09d_Phannuocnhaso9_DTTD chieng chan Tham lai 29-9-2009_No XDCB P.THO.xls 6 2015" xfId="1808"/>
    <cellStyle name="T_09d_Phannuocnhaso9_Du toan nuoc San Thang (GD2)" xfId="1809"/>
    <cellStyle name="T_09d_Phannuocnhaso9_Du toan nuoc San Thang (GD2)_No XDCB P.THO.xls 6 2015" xfId="1810"/>
    <cellStyle name="T_09d_Phannuocnhaso9_Ke hoach 2010 (theo doi 11-8-2010)" xfId="1811"/>
    <cellStyle name="T_09d_Phannuocnhaso9_Ke hoach 2010 (theo doi 11-8-2010)_No XDCB P.THO.xls 6 2015" xfId="1812"/>
    <cellStyle name="T_09d_Phannuocnhaso9_ke hoach dau thau 30-6-2010" xfId="1813"/>
    <cellStyle name="T_09d_Phannuocnhaso9_ke hoach dau thau 30-6-2010_No XDCB P.THO.xls 6 2015" xfId="1814"/>
    <cellStyle name="T_09d_Phannuocnhaso9_KH Von 2012 gui BKH 1" xfId="1815"/>
    <cellStyle name="T_09d_Phannuocnhaso9_KH Von 2012 gui BKH 1_No XDCB P.THO.xls 6 2015" xfId="1816"/>
    <cellStyle name="T_09d_Phannuocnhaso9_No XDCB P.THO.xls 6 2015" xfId="1817"/>
    <cellStyle name="T_09d_Phannuocnhaso9_QD ke hoach dau thau" xfId="1818"/>
    <cellStyle name="T_09d_Phannuocnhaso9_QD ke hoach dau thau_No XDCB P.THO.xls 6 2015" xfId="1819"/>
    <cellStyle name="T_09d_Phannuocnhaso9_Ra soat KH von 2011 (Huy-11-11-11)" xfId="1820"/>
    <cellStyle name="T_09d_Phannuocnhaso9_Ra soat KH von 2011 (Huy-11-11-11)_No XDCB P.THO.xls 6 2015" xfId="1821"/>
    <cellStyle name="T_09d_Phannuocnhaso9_tinh toan hoang ha" xfId="1822"/>
    <cellStyle name="T_09d_Phannuocnhaso9_tinh toan hoang ha_No XDCB P.THO.xls 6 2015" xfId="1823"/>
    <cellStyle name="T_09d_Phannuocnhaso9_Tong von ĐTPT" xfId="1824"/>
    <cellStyle name="T_09d_Phannuocnhaso9_Tong von ĐTPT_No XDCB P.THO.xls 6 2015" xfId="1825"/>
    <cellStyle name="T_09d_Phannuocnhaso9_Viec Huy dang lam" xfId="1826"/>
    <cellStyle name="T_09d_Phannuocnhaso9_Viec Huy dang lam_CT 134" xfId="1827"/>
    <cellStyle name="T_09f_TienluongThannhaso9" xfId="1828"/>
    <cellStyle name="T_09f_TienluongThannhaso9_bieu ke hoach dau thau" xfId="1829"/>
    <cellStyle name="T_09f_TienluongThannhaso9_bieu ke hoach dau thau truong mam non SKH" xfId="1830"/>
    <cellStyle name="T_09f_TienluongThannhaso9_bieu ke hoach dau thau truong mam non SKH_No XDCB P.THO.xls 6 2015" xfId="1831"/>
    <cellStyle name="T_09f_TienluongThannhaso9_bieu ke hoach dau thau_No XDCB P.THO.xls 6 2015" xfId="1832"/>
    <cellStyle name="T_09f_TienluongThannhaso9_bieu tong hop lai kh von 2011 gui phong TH-KTDN" xfId="1833"/>
    <cellStyle name="T_09f_TienluongThannhaso9_bieu tong hop lai kh von 2011 gui phong TH-KTDN_No XDCB P.THO.xls 6 2015" xfId="1834"/>
    <cellStyle name="T_09f_TienluongThannhaso9_Book1" xfId="1835"/>
    <cellStyle name="T_09f_TienluongThannhaso9_Book1_Ke hoach 2010 (theo doi 11-8-2010)" xfId="1836"/>
    <cellStyle name="T_09f_TienluongThannhaso9_Book1_Ke hoach 2010 (theo doi 11-8-2010)_No XDCB P.THO.xls 6 2015" xfId="1837"/>
    <cellStyle name="T_09f_TienluongThannhaso9_Book1_ke hoach dau thau 30-6-2010" xfId="1838"/>
    <cellStyle name="T_09f_TienluongThannhaso9_Book1_ke hoach dau thau 30-6-2010_No XDCB P.THO.xls 6 2015" xfId="1839"/>
    <cellStyle name="T_09f_TienluongThannhaso9_Book1_No XDCB P.THO.xls 6 2015" xfId="1840"/>
    <cellStyle name="T_09f_TienluongThannhaso9_Copy of KH PHAN BO VON ĐỐI ỨNG NAM 2011 (30 TY phuong án gop WB)" xfId="1841"/>
    <cellStyle name="T_09f_TienluongThannhaso9_Copy of KH PHAN BO VON ĐỐI ỨNG NAM 2011 (30 TY phuong án gop WB)_No XDCB P.THO.xls 6 2015" xfId="1842"/>
    <cellStyle name="T_09f_TienluongThannhaso9_DTTD chieng chan Tham lai 29-9-2009" xfId="1843"/>
    <cellStyle name="T_09f_TienluongThannhaso9_DTTD chieng chan Tham lai 29-9-2009_No XDCB P.THO.xls 6 2015" xfId="1844"/>
    <cellStyle name="T_09f_TienluongThannhaso9_Du toan nuoc San Thang (GD2)" xfId="1845"/>
    <cellStyle name="T_09f_TienluongThannhaso9_Du toan nuoc San Thang (GD2)_No XDCB P.THO.xls 6 2015" xfId="1846"/>
    <cellStyle name="T_09f_TienluongThannhaso9_Ke hoach 2010 (theo doi 11-8-2010)" xfId="1847"/>
    <cellStyle name="T_09f_TienluongThannhaso9_Ke hoach 2010 (theo doi 11-8-2010)_No XDCB P.THO.xls 6 2015" xfId="1848"/>
    <cellStyle name="T_09f_TienluongThannhaso9_ke hoach dau thau 30-6-2010" xfId="1849"/>
    <cellStyle name="T_09f_TienluongThannhaso9_ke hoach dau thau 30-6-2010_No XDCB P.THO.xls 6 2015" xfId="1850"/>
    <cellStyle name="T_09f_TienluongThannhaso9_KH Von 2012 gui BKH 1" xfId="1851"/>
    <cellStyle name="T_09f_TienluongThannhaso9_KH Von 2012 gui BKH 1_No XDCB P.THO.xls 6 2015" xfId="1852"/>
    <cellStyle name="T_09f_TienluongThannhaso9_No XDCB P.THO.xls 6 2015" xfId="1853"/>
    <cellStyle name="T_09f_TienluongThannhaso9_QD ke hoach dau thau" xfId="1854"/>
    <cellStyle name="T_09f_TienluongThannhaso9_QD ke hoach dau thau_No XDCB P.THO.xls 6 2015" xfId="1855"/>
    <cellStyle name="T_09f_TienluongThannhaso9_Ra soat KH von 2011 (Huy-11-11-11)" xfId="1856"/>
    <cellStyle name="T_09f_TienluongThannhaso9_Ra soat KH von 2011 (Huy-11-11-11)_No XDCB P.THO.xls 6 2015" xfId="1857"/>
    <cellStyle name="T_09f_TienluongThannhaso9_tinh toan hoang ha" xfId="1858"/>
    <cellStyle name="T_09f_TienluongThannhaso9_tinh toan hoang ha_No XDCB P.THO.xls 6 2015" xfId="1859"/>
    <cellStyle name="T_09f_TienluongThannhaso9_Tong von ĐTPT" xfId="1860"/>
    <cellStyle name="T_09f_TienluongThannhaso9_Tong von ĐTPT_No XDCB P.THO.xls 6 2015" xfId="1861"/>
    <cellStyle name="T_09f_TienluongThannhaso9_Viec Huy dang lam" xfId="1862"/>
    <cellStyle name="T_09f_TienluongThannhaso9_Viec Huy dang lam_CT 134" xfId="1863"/>
    <cellStyle name="T_10b_PhanThanNhaSo10" xfId="1864"/>
    <cellStyle name="T_10b_PhanThanNhaSo10_bieu ke hoach dau thau" xfId="1865"/>
    <cellStyle name="T_10b_PhanThanNhaSo10_bieu ke hoach dau thau truong mam non SKH" xfId="1866"/>
    <cellStyle name="T_10b_PhanThanNhaSo10_bieu ke hoach dau thau truong mam non SKH_No XDCB P.THO.xls 6 2015" xfId="1867"/>
    <cellStyle name="T_10b_PhanThanNhaSo10_bieu ke hoach dau thau_No XDCB P.THO.xls 6 2015" xfId="1868"/>
    <cellStyle name="T_10b_PhanThanNhaSo10_bieu tong hop lai kh von 2011 gui phong TH-KTDN" xfId="1869"/>
    <cellStyle name="T_10b_PhanThanNhaSo10_bieu tong hop lai kh von 2011 gui phong TH-KTDN_No XDCB P.THO.xls 6 2015" xfId="1870"/>
    <cellStyle name="T_10b_PhanThanNhaSo10_Book1" xfId="1871"/>
    <cellStyle name="T_10b_PhanThanNhaSo10_Book1_Ke hoach 2010 (theo doi 11-8-2010)" xfId="1872"/>
    <cellStyle name="T_10b_PhanThanNhaSo10_Book1_Ke hoach 2010 (theo doi 11-8-2010)_No XDCB P.THO.xls 6 2015" xfId="1873"/>
    <cellStyle name="T_10b_PhanThanNhaSo10_Book1_ke hoach dau thau 30-6-2010" xfId="1874"/>
    <cellStyle name="T_10b_PhanThanNhaSo10_Book1_ke hoach dau thau 30-6-2010_No XDCB P.THO.xls 6 2015" xfId="1875"/>
    <cellStyle name="T_10b_PhanThanNhaSo10_Book1_No XDCB P.THO.xls 6 2015" xfId="1876"/>
    <cellStyle name="T_10b_PhanThanNhaSo10_Copy of KH PHAN BO VON ĐỐI ỨNG NAM 2011 (30 TY phuong án gop WB)" xfId="1877"/>
    <cellStyle name="T_10b_PhanThanNhaSo10_Copy of KH PHAN BO VON ĐỐI ỨNG NAM 2011 (30 TY phuong án gop WB)_No XDCB P.THO.xls 6 2015" xfId="1878"/>
    <cellStyle name="T_10b_PhanThanNhaSo10_DTTD chieng chan Tham lai 29-9-2009" xfId="1879"/>
    <cellStyle name="T_10b_PhanThanNhaSo10_DTTD chieng chan Tham lai 29-9-2009_No XDCB P.THO.xls 6 2015" xfId="1880"/>
    <cellStyle name="T_10b_PhanThanNhaSo10_Du toan nuoc San Thang (GD2)" xfId="1881"/>
    <cellStyle name="T_10b_PhanThanNhaSo10_Du toan nuoc San Thang (GD2)_No XDCB P.THO.xls 6 2015" xfId="1882"/>
    <cellStyle name="T_10b_PhanThanNhaSo10_Ke hoach 2010 (theo doi 11-8-2010)" xfId="1883"/>
    <cellStyle name="T_10b_PhanThanNhaSo10_Ke hoach 2010 (theo doi 11-8-2010)_No XDCB P.THO.xls 6 2015" xfId="1884"/>
    <cellStyle name="T_10b_PhanThanNhaSo10_ke hoach dau thau 30-6-2010" xfId="1885"/>
    <cellStyle name="T_10b_PhanThanNhaSo10_ke hoach dau thau 30-6-2010_No XDCB P.THO.xls 6 2015" xfId="1886"/>
    <cellStyle name="T_10b_PhanThanNhaSo10_KH Von 2012 gui BKH 1" xfId="1887"/>
    <cellStyle name="T_10b_PhanThanNhaSo10_KH Von 2012 gui BKH 1_No XDCB P.THO.xls 6 2015" xfId="1888"/>
    <cellStyle name="T_10b_PhanThanNhaSo10_No XDCB P.THO.xls 6 2015" xfId="1889"/>
    <cellStyle name="T_10b_PhanThanNhaSo10_QD ke hoach dau thau" xfId="1890"/>
    <cellStyle name="T_10b_PhanThanNhaSo10_QD ke hoach dau thau_No XDCB P.THO.xls 6 2015" xfId="1891"/>
    <cellStyle name="T_10b_PhanThanNhaSo10_Ra soat KH von 2011 (Huy-11-11-11)" xfId="1892"/>
    <cellStyle name="T_10b_PhanThanNhaSo10_Ra soat KH von 2011 (Huy-11-11-11)_No XDCB P.THO.xls 6 2015" xfId="1893"/>
    <cellStyle name="T_10b_PhanThanNhaSo10_tinh toan hoang ha" xfId="1894"/>
    <cellStyle name="T_10b_PhanThanNhaSo10_tinh toan hoang ha_No XDCB P.THO.xls 6 2015" xfId="1895"/>
    <cellStyle name="T_10b_PhanThanNhaSo10_Tong von ĐTPT" xfId="1896"/>
    <cellStyle name="T_10b_PhanThanNhaSo10_Tong von ĐTPT_No XDCB P.THO.xls 6 2015" xfId="1897"/>
    <cellStyle name="T_10b_PhanThanNhaSo10_Viec Huy dang lam" xfId="1898"/>
    <cellStyle name="T_10b_PhanThanNhaSo10_Viec Huy dang lam_CT 134" xfId="1899"/>
    <cellStyle name="T_6 GIAN 3 TANG" xfId="1900"/>
    <cellStyle name="T_6 GIAN 3 TANG_No XDCB P.THO.xls 6 2015" xfId="1901"/>
    <cellStyle name="T_bao cao" xfId="1902"/>
    <cellStyle name="T_Bao cao kttb milk yomilkYAO-mien bac" xfId="1903"/>
    <cellStyle name="T_Bao cao kttb milk yomilkYAO-mien bac_CT 134" xfId="1904"/>
    <cellStyle name="T_Bao cao so lieu kiem toan nam 2007 sua" xfId="1905"/>
    <cellStyle name="T_Bao cao so lieu kiem toan nam 2007 sua_CT 134" xfId="1906"/>
    <cellStyle name="T_Bao cao TPCP" xfId="1907"/>
    <cellStyle name="T_Bao cao TPCP_No XDCB P.THO.xls 6 2015" xfId="1908"/>
    <cellStyle name="T_bao cao_No XDCB P.THO.xls 6 2015" xfId="1909"/>
    <cellStyle name="T_BBTNG-06" xfId="1910"/>
    <cellStyle name="T_BBTNG-06_No XDCB P.THO.xls 6 2015" xfId="1911"/>
    <cellStyle name="T_BC" xfId="1912"/>
    <cellStyle name="T_BC CTMT-2008 Ttinh" xfId="1913"/>
    <cellStyle name="T_BC CTMT-2008 Ttinh_CT 134" xfId="1914"/>
    <cellStyle name="T_bc_km_ngay" xfId="1915"/>
    <cellStyle name="T_bc_km_ngay_CT 134" xfId="1916"/>
    <cellStyle name="T_Bieu  KH CTMT QG trinh HDND" xfId="1917"/>
    <cellStyle name="T_Bieu  KH CTMT QG trinh HDND_No XDCB P.THO.xls 6 2015" xfId="1918"/>
    <cellStyle name="T_Bieu chi tieu KH 2008 10_12 IN" xfId="1919"/>
    <cellStyle name="T_Bieu chi tieu KH 2008 10_12 IN_No XDCB P.THO.xls 6 2015" xfId="1920"/>
    <cellStyle name="T_bieu ke hoach dau thau" xfId="1921"/>
    <cellStyle name="T_bieu ke hoach dau thau truong mam non SKH" xfId="1922"/>
    <cellStyle name="T_bieu ke hoach dau thau truong mam non SKH_No XDCB P.THO.xls 6 2015" xfId="1923"/>
    <cellStyle name="T_bieu ke hoach dau thau_No XDCB P.THO.xls 6 2015" xfId="1924"/>
    <cellStyle name="T_Bieu mau danh muc du an thuoc CTMTQG nam 2008" xfId="1925"/>
    <cellStyle name="T_Bieu mau danh muc du an thuoc CTMTQG nam 2008_CT 134" xfId="1926"/>
    <cellStyle name="T_bieu tong hop lai kh von 2011 gui phong TH-KTDN" xfId="1927"/>
    <cellStyle name="T_bieu tong hop lai kh von 2011 gui phong TH-KTDN_No XDCB P.THO.xls 6 2015" xfId="1928"/>
    <cellStyle name="T_Bieu tong hop nhu cau ung 2011 da chon loc -Mien nui" xfId="1929"/>
    <cellStyle name="T_Bieu tong hop nhu cau ung 2011 da chon loc -Mien nui_CT 134" xfId="1930"/>
    <cellStyle name="T_Book1" xfId="1931"/>
    <cellStyle name="T_Book1_09_BangTongHopKinhPhiNhaso9" xfId="1932"/>
    <cellStyle name="T_Book1_09_BangTongHopKinhPhiNhaso9_bieu ke hoach dau thau" xfId="1933"/>
    <cellStyle name="T_Book1_09_BangTongHopKinhPhiNhaso9_bieu ke hoach dau thau truong mam non SKH" xfId="1934"/>
    <cellStyle name="T_Book1_09_BangTongHopKinhPhiNhaso9_bieu tong hop lai kh von 2011 gui phong TH-KTDN" xfId="1935"/>
    <cellStyle name="T_Book1_09_BangTongHopKinhPhiNhaso9_Book1" xfId="1936"/>
    <cellStyle name="T_Book1_09_BangTongHopKinhPhiNhaso9_Book1_Ke hoach 2010 (theo doi 11-8-2010)" xfId="1937"/>
    <cellStyle name="T_Book1_09_BangTongHopKinhPhiNhaso9_Book1_ke hoach dau thau 30-6-2010" xfId="1938"/>
    <cellStyle name="T_Book1_09_BangTongHopKinhPhiNhaso9_Copy of KH PHAN BO VON ĐỐI ỨNG NAM 2011 (30 TY phuong án gop WB)" xfId="1939"/>
    <cellStyle name="T_Book1_09_BangTongHopKinhPhiNhaso9_DTTD chieng chan Tham lai 29-9-2009" xfId="1940"/>
    <cellStyle name="T_Book1_09_BangTongHopKinhPhiNhaso9_Du toan nuoc San Thang (GD2)" xfId="1941"/>
    <cellStyle name="T_Book1_09_BangTongHopKinhPhiNhaso9_Ke hoach 2010 (theo doi 11-8-2010)" xfId="1942"/>
    <cellStyle name="T_Book1_09_BangTongHopKinhPhiNhaso9_ke hoach dau thau 30-6-2010" xfId="1943"/>
    <cellStyle name="T_Book1_09_BangTongHopKinhPhiNhaso9_KH Von 2012 gui BKH 1" xfId="1944"/>
    <cellStyle name="T_Book1_09_BangTongHopKinhPhiNhaso9_QD ke hoach dau thau" xfId="1945"/>
    <cellStyle name="T_Book1_09_BangTongHopKinhPhiNhaso9_Ra soat KH von 2011 (Huy-11-11-11)" xfId="1946"/>
    <cellStyle name="T_Book1_09_BangTongHopKinhPhiNhaso9_tinh toan hoang ha" xfId="1947"/>
    <cellStyle name="T_Book1_09_BangTongHopKinhPhiNhaso9_Tong von ĐTPT" xfId="1948"/>
    <cellStyle name="T_Book1_09_BangTongHopKinhPhiNhaso9_Viec Huy dang lam" xfId="1949"/>
    <cellStyle name="T_Book1_09a_PhanMongNhaSo9" xfId="1950"/>
    <cellStyle name="T_Book1_09a_PhanMongNhaSo9_bieu ke hoach dau thau" xfId="1951"/>
    <cellStyle name="T_Book1_09a_PhanMongNhaSo9_bieu ke hoach dau thau truong mam non SKH" xfId="1952"/>
    <cellStyle name="T_Book1_09a_PhanMongNhaSo9_bieu ke hoach dau thau truong mam non SKH_No XDCB P.THO.xls 6 2015" xfId="1953"/>
    <cellStyle name="T_Book1_09a_PhanMongNhaSo9_bieu ke hoach dau thau_No XDCB P.THO.xls 6 2015" xfId="1954"/>
    <cellStyle name="T_Book1_09a_PhanMongNhaSo9_bieu tong hop lai kh von 2011 gui phong TH-KTDN" xfId="1955"/>
    <cellStyle name="T_Book1_09a_PhanMongNhaSo9_bieu tong hop lai kh von 2011 gui phong TH-KTDN_No XDCB P.THO.xls 6 2015" xfId="1956"/>
    <cellStyle name="T_Book1_09a_PhanMongNhaSo9_Book1" xfId="1957"/>
    <cellStyle name="T_Book1_09a_PhanMongNhaSo9_Book1_Ke hoach 2010 (theo doi 11-8-2010)" xfId="1958"/>
    <cellStyle name="T_Book1_09a_PhanMongNhaSo9_Book1_Ke hoach 2010 (theo doi 11-8-2010)_No XDCB P.THO.xls 6 2015" xfId="1959"/>
    <cellStyle name="T_Book1_09a_PhanMongNhaSo9_Book1_ke hoach dau thau 30-6-2010" xfId="1960"/>
    <cellStyle name="T_Book1_09a_PhanMongNhaSo9_Book1_ke hoach dau thau 30-6-2010_No XDCB P.THO.xls 6 2015" xfId="1961"/>
    <cellStyle name="T_Book1_09a_PhanMongNhaSo9_Book1_No XDCB P.THO.xls 6 2015" xfId="1962"/>
    <cellStyle name="T_Book1_09a_PhanMongNhaSo9_Copy of KH PHAN BO VON ĐỐI ỨNG NAM 2011 (30 TY phuong án gop WB)" xfId="1963"/>
    <cellStyle name="T_Book1_09a_PhanMongNhaSo9_Copy of KH PHAN BO VON ĐỐI ỨNG NAM 2011 (30 TY phuong án gop WB)_No XDCB P.THO.xls 6 2015" xfId="1964"/>
    <cellStyle name="T_Book1_09a_PhanMongNhaSo9_DTTD chieng chan Tham lai 29-9-2009" xfId="1965"/>
    <cellStyle name="T_Book1_09a_PhanMongNhaSo9_DTTD chieng chan Tham lai 29-9-2009_No XDCB P.THO.xls 6 2015" xfId="1966"/>
    <cellStyle name="T_Book1_09a_PhanMongNhaSo9_Du toan nuoc San Thang (GD2)" xfId="1967"/>
    <cellStyle name="T_Book1_09a_PhanMongNhaSo9_Du toan nuoc San Thang (GD2)_No XDCB P.THO.xls 6 2015" xfId="1968"/>
    <cellStyle name="T_Book1_09a_PhanMongNhaSo9_Ke hoach 2010 (theo doi 11-8-2010)" xfId="1969"/>
    <cellStyle name="T_Book1_09a_PhanMongNhaSo9_Ke hoach 2010 (theo doi 11-8-2010)_No XDCB P.THO.xls 6 2015" xfId="1970"/>
    <cellStyle name="T_Book1_09a_PhanMongNhaSo9_ke hoach dau thau 30-6-2010" xfId="1971"/>
    <cellStyle name="T_Book1_09a_PhanMongNhaSo9_ke hoach dau thau 30-6-2010_No XDCB P.THO.xls 6 2015" xfId="1972"/>
    <cellStyle name="T_Book1_09a_PhanMongNhaSo9_KH Von 2012 gui BKH 1" xfId="1973"/>
    <cellStyle name="T_Book1_09a_PhanMongNhaSo9_KH Von 2012 gui BKH 1_No XDCB P.THO.xls 6 2015" xfId="1974"/>
    <cellStyle name="T_Book1_09a_PhanMongNhaSo9_No XDCB P.THO.xls 6 2015" xfId="1975"/>
    <cellStyle name="T_Book1_09a_PhanMongNhaSo9_QD ke hoach dau thau" xfId="1976"/>
    <cellStyle name="T_Book1_09a_PhanMongNhaSo9_QD ke hoach dau thau_No XDCB P.THO.xls 6 2015" xfId="1977"/>
    <cellStyle name="T_Book1_09a_PhanMongNhaSo9_Ra soat KH von 2011 (Huy-11-11-11)" xfId="1978"/>
    <cellStyle name="T_Book1_09a_PhanMongNhaSo9_Ra soat KH von 2011 (Huy-11-11-11)_No XDCB P.THO.xls 6 2015" xfId="1979"/>
    <cellStyle name="T_Book1_09a_PhanMongNhaSo9_tinh toan hoang ha" xfId="1980"/>
    <cellStyle name="T_Book1_09a_PhanMongNhaSo9_tinh toan hoang ha_No XDCB P.THO.xls 6 2015" xfId="1981"/>
    <cellStyle name="T_Book1_09a_PhanMongNhaSo9_Tong von ĐTPT" xfId="1982"/>
    <cellStyle name="T_Book1_09a_PhanMongNhaSo9_Tong von ĐTPT_No XDCB P.THO.xls 6 2015" xfId="1983"/>
    <cellStyle name="T_Book1_09a_PhanMongNhaSo9_Viec Huy dang lam" xfId="1984"/>
    <cellStyle name="T_Book1_09a_PhanMongNhaSo9_Viec Huy dang lam_CT 134" xfId="1985"/>
    <cellStyle name="T_Book1_09b_PhanThannhaso9" xfId="1986"/>
    <cellStyle name="T_Book1_09b_PhanThannhaso9_bieu ke hoach dau thau" xfId="1987"/>
    <cellStyle name="T_Book1_09b_PhanThannhaso9_bieu ke hoach dau thau truong mam non SKH" xfId="1988"/>
    <cellStyle name="T_Book1_09b_PhanThannhaso9_bieu ke hoach dau thau truong mam non SKH_No XDCB P.THO.xls 6 2015" xfId="1989"/>
    <cellStyle name="T_Book1_09b_PhanThannhaso9_bieu ke hoach dau thau_No XDCB P.THO.xls 6 2015" xfId="1990"/>
    <cellStyle name="T_Book1_09b_PhanThannhaso9_bieu tong hop lai kh von 2011 gui phong TH-KTDN" xfId="1991"/>
    <cellStyle name="T_Book1_09b_PhanThannhaso9_bieu tong hop lai kh von 2011 gui phong TH-KTDN_No XDCB P.THO.xls 6 2015" xfId="1992"/>
    <cellStyle name="T_Book1_09b_PhanThannhaso9_Book1" xfId="1993"/>
    <cellStyle name="T_Book1_09b_PhanThannhaso9_Book1_Ke hoach 2010 (theo doi 11-8-2010)" xfId="1994"/>
    <cellStyle name="T_Book1_09b_PhanThannhaso9_Book1_Ke hoach 2010 (theo doi 11-8-2010)_No XDCB P.THO.xls 6 2015" xfId="1995"/>
    <cellStyle name="T_Book1_09b_PhanThannhaso9_Book1_ke hoach dau thau 30-6-2010" xfId="1996"/>
    <cellStyle name="T_Book1_09b_PhanThannhaso9_Book1_ke hoach dau thau 30-6-2010_No XDCB P.THO.xls 6 2015" xfId="1997"/>
    <cellStyle name="T_Book1_09b_PhanThannhaso9_Book1_No XDCB P.THO.xls 6 2015" xfId="1998"/>
    <cellStyle name="T_Book1_09b_PhanThannhaso9_Copy of KH PHAN BO VON ĐỐI ỨNG NAM 2011 (30 TY phuong án gop WB)" xfId="1999"/>
    <cellStyle name="T_Book1_09b_PhanThannhaso9_Copy of KH PHAN BO VON ĐỐI ỨNG NAM 2011 (30 TY phuong án gop WB)_No XDCB P.THO.xls 6 2015" xfId="2000"/>
    <cellStyle name="T_Book1_09b_PhanThannhaso9_DTTD chieng chan Tham lai 29-9-2009" xfId="2001"/>
    <cellStyle name="T_Book1_09b_PhanThannhaso9_DTTD chieng chan Tham lai 29-9-2009_No XDCB P.THO.xls 6 2015" xfId="2002"/>
    <cellStyle name="T_Book1_09b_PhanThannhaso9_Du toan nuoc San Thang (GD2)" xfId="2003"/>
    <cellStyle name="T_Book1_09b_PhanThannhaso9_Du toan nuoc San Thang (GD2)_No XDCB P.THO.xls 6 2015" xfId="2004"/>
    <cellStyle name="T_Book1_09b_PhanThannhaso9_Ke hoach 2010 (theo doi 11-8-2010)" xfId="2005"/>
    <cellStyle name="T_Book1_09b_PhanThannhaso9_Ke hoach 2010 (theo doi 11-8-2010)_No XDCB P.THO.xls 6 2015" xfId="2006"/>
    <cellStyle name="T_Book1_09b_PhanThannhaso9_ke hoach dau thau 30-6-2010" xfId="2007"/>
    <cellStyle name="T_Book1_09b_PhanThannhaso9_ke hoach dau thau 30-6-2010_No XDCB P.THO.xls 6 2015" xfId="2008"/>
    <cellStyle name="T_Book1_09b_PhanThannhaso9_KH Von 2012 gui BKH 1" xfId="2009"/>
    <cellStyle name="T_Book1_09b_PhanThannhaso9_KH Von 2012 gui BKH 1_No XDCB P.THO.xls 6 2015" xfId="2010"/>
    <cellStyle name="T_Book1_09b_PhanThannhaso9_No XDCB P.THO.xls 6 2015" xfId="2011"/>
    <cellStyle name="T_Book1_09b_PhanThannhaso9_QD ke hoach dau thau" xfId="2012"/>
    <cellStyle name="T_Book1_09b_PhanThannhaso9_QD ke hoach dau thau_No XDCB P.THO.xls 6 2015" xfId="2013"/>
    <cellStyle name="T_Book1_09b_PhanThannhaso9_Ra soat KH von 2011 (Huy-11-11-11)" xfId="2014"/>
    <cellStyle name="T_Book1_09b_PhanThannhaso9_Ra soat KH von 2011 (Huy-11-11-11)_No XDCB P.THO.xls 6 2015" xfId="2015"/>
    <cellStyle name="T_Book1_09b_PhanThannhaso9_tinh toan hoang ha" xfId="2016"/>
    <cellStyle name="T_Book1_09b_PhanThannhaso9_tinh toan hoang ha_No XDCB P.THO.xls 6 2015" xfId="2017"/>
    <cellStyle name="T_Book1_09b_PhanThannhaso9_Tong von ĐTPT" xfId="2018"/>
    <cellStyle name="T_Book1_09b_PhanThannhaso9_Tong von ĐTPT_No XDCB P.THO.xls 6 2015" xfId="2019"/>
    <cellStyle name="T_Book1_09b_PhanThannhaso9_Viec Huy dang lam" xfId="2020"/>
    <cellStyle name="T_Book1_09b_PhanThannhaso9_Viec Huy dang lam_CT 134" xfId="2021"/>
    <cellStyle name="T_Book1_09c_PhandienNhaso9" xfId="2022"/>
    <cellStyle name="T_Book1_09c_PhandienNhaso9_bieu ke hoach dau thau" xfId="2023"/>
    <cellStyle name="T_Book1_09c_PhandienNhaso9_bieu ke hoach dau thau truong mam non SKH" xfId="2024"/>
    <cellStyle name="T_Book1_09c_PhandienNhaso9_bieu ke hoach dau thau truong mam non SKH_No XDCB P.THO.xls 6 2015" xfId="2025"/>
    <cellStyle name="T_Book1_09c_PhandienNhaso9_bieu ke hoach dau thau_No XDCB P.THO.xls 6 2015" xfId="2026"/>
    <cellStyle name="T_Book1_09c_PhandienNhaso9_bieu tong hop lai kh von 2011 gui phong TH-KTDN" xfId="2027"/>
    <cellStyle name="T_Book1_09c_PhandienNhaso9_bieu tong hop lai kh von 2011 gui phong TH-KTDN_No XDCB P.THO.xls 6 2015" xfId="2028"/>
    <cellStyle name="T_Book1_09c_PhandienNhaso9_Book1" xfId="2029"/>
    <cellStyle name="T_Book1_09c_PhandienNhaso9_Book1_Ke hoach 2010 (theo doi 11-8-2010)" xfId="2030"/>
    <cellStyle name="T_Book1_09c_PhandienNhaso9_Book1_Ke hoach 2010 (theo doi 11-8-2010)_No XDCB P.THO.xls 6 2015" xfId="2031"/>
    <cellStyle name="T_Book1_09c_PhandienNhaso9_Book1_ke hoach dau thau 30-6-2010" xfId="2032"/>
    <cellStyle name="T_Book1_09c_PhandienNhaso9_Book1_ke hoach dau thau 30-6-2010_No XDCB P.THO.xls 6 2015" xfId="2033"/>
    <cellStyle name="T_Book1_09c_PhandienNhaso9_Book1_No XDCB P.THO.xls 6 2015" xfId="2034"/>
    <cellStyle name="T_Book1_09c_PhandienNhaso9_Copy of KH PHAN BO VON ĐỐI ỨNG NAM 2011 (30 TY phuong án gop WB)" xfId="2035"/>
    <cellStyle name="T_Book1_09c_PhandienNhaso9_Copy of KH PHAN BO VON ĐỐI ỨNG NAM 2011 (30 TY phuong án gop WB)_No XDCB P.THO.xls 6 2015" xfId="2036"/>
    <cellStyle name="T_Book1_09c_PhandienNhaso9_DTTD chieng chan Tham lai 29-9-2009" xfId="2037"/>
    <cellStyle name="T_Book1_09c_PhandienNhaso9_DTTD chieng chan Tham lai 29-9-2009_No XDCB P.THO.xls 6 2015" xfId="2038"/>
    <cellStyle name="T_Book1_09c_PhandienNhaso9_Du toan nuoc San Thang (GD2)" xfId="2039"/>
    <cellStyle name="T_Book1_09c_PhandienNhaso9_Du toan nuoc San Thang (GD2)_No XDCB P.THO.xls 6 2015" xfId="2040"/>
    <cellStyle name="T_Book1_09c_PhandienNhaso9_Ke hoach 2010 (theo doi 11-8-2010)" xfId="2041"/>
    <cellStyle name="T_Book1_09c_PhandienNhaso9_Ke hoach 2010 (theo doi 11-8-2010)_No XDCB P.THO.xls 6 2015" xfId="2042"/>
    <cellStyle name="T_Book1_09c_PhandienNhaso9_ke hoach dau thau 30-6-2010" xfId="2043"/>
    <cellStyle name="T_Book1_09c_PhandienNhaso9_ke hoach dau thau 30-6-2010_No XDCB P.THO.xls 6 2015" xfId="2044"/>
    <cellStyle name="T_Book1_09c_PhandienNhaso9_KH Von 2012 gui BKH 1" xfId="2045"/>
    <cellStyle name="T_Book1_09c_PhandienNhaso9_KH Von 2012 gui BKH 1_No XDCB P.THO.xls 6 2015" xfId="2046"/>
    <cellStyle name="T_Book1_09c_PhandienNhaso9_No XDCB P.THO.xls 6 2015" xfId="2047"/>
    <cellStyle name="T_Book1_09c_PhandienNhaso9_QD ke hoach dau thau" xfId="2048"/>
    <cellStyle name="T_Book1_09c_PhandienNhaso9_QD ke hoach dau thau_No XDCB P.THO.xls 6 2015" xfId="2049"/>
    <cellStyle name="T_Book1_09c_PhandienNhaso9_Ra soat KH von 2011 (Huy-11-11-11)" xfId="2050"/>
    <cellStyle name="T_Book1_09c_PhandienNhaso9_Ra soat KH von 2011 (Huy-11-11-11)_No XDCB P.THO.xls 6 2015" xfId="2051"/>
    <cellStyle name="T_Book1_09c_PhandienNhaso9_tinh toan hoang ha" xfId="2052"/>
    <cellStyle name="T_Book1_09c_PhandienNhaso9_tinh toan hoang ha_No XDCB P.THO.xls 6 2015" xfId="2053"/>
    <cellStyle name="T_Book1_09c_PhandienNhaso9_Tong von ĐTPT" xfId="2054"/>
    <cellStyle name="T_Book1_09c_PhandienNhaso9_Tong von ĐTPT_No XDCB P.THO.xls 6 2015" xfId="2055"/>
    <cellStyle name="T_Book1_09c_PhandienNhaso9_Viec Huy dang lam" xfId="2056"/>
    <cellStyle name="T_Book1_09c_PhandienNhaso9_Viec Huy dang lam_CT 134" xfId="2057"/>
    <cellStyle name="T_Book1_09d_Phannuocnhaso9" xfId="2058"/>
    <cellStyle name="T_Book1_09d_Phannuocnhaso9_bieu ke hoach dau thau" xfId="2059"/>
    <cellStyle name="T_Book1_09d_Phannuocnhaso9_bieu ke hoach dau thau truong mam non SKH" xfId="2060"/>
    <cellStyle name="T_Book1_09d_Phannuocnhaso9_bieu ke hoach dau thau truong mam non SKH_No XDCB P.THO.xls 6 2015" xfId="2061"/>
    <cellStyle name="T_Book1_09d_Phannuocnhaso9_bieu ke hoach dau thau_No XDCB P.THO.xls 6 2015" xfId="2062"/>
    <cellStyle name="T_Book1_09d_Phannuocnhaso9_bieu tong hop lai kh von 2011 gui phong TH-KTDN" xfId="2063"/>
    <cellStyle name="T_Book1_09d_Phannuocnhaso9_bieu tong hop lai kh von 2011 gui phong TH-KTDN_No XDCB P.THO.xls 6 2015" xfId="2064"/>
    <cellStyle name="T_Book1_09d_Phannuocnhaso9_Book1" xfId="2065"/>
    <cellStyle name="T_Book1_09d_Phannuocnhaso9_Book1_Ke hoach 2010 (theo doi 11-8-2010)" xfId="2066"/>
    <cellStyle name="T_Book1_09d_Phannuocnhaso9_Book1_Ke hoach 2010 (theo doi 11-8-2010)_No XDCB P.THO.xls 6 2015" xfId="2067"/>
    <cellStyle name="T_Book1_09d_Phannuocnhaso9_Book1_ke hoach dau thau 30-6-2010" xfId="2068"/>
    <cellStyle name="T_Book1_09d_Phannuocnhaso9_Book1_ke hoach dau thau 30-6-2010_No XDCB P.THO.xls 6 2015" xfId="2069"/>
    <cellStyle name="T_Book1_09d_Phannuocnhaso9_Book1_No XDCB P.THO.xls 6 2015" xfId="2070"/>
    <cellStyle name="T_Book1_09d_Phannuocnhaso9_Copy of KH PHAN BO VON ĐỐI ỨNG NAM 2011 (30 TY phuong án gop WB)" xfId="2071"/>
    <cellStyle name="T_Book1_09d_Phannuocnhaso9_Copy of KH PHAN BO VON ĐỐI ỨNG NAM 2011 (30 TY phuong án gop WB)_No XDCB P.THO.xls 6 2015" xfId="2072"/>
    <cellStyle name="T_Book1_09d_Phannuocnhaso9_DTTD chieng chan Tham lai 29-9-2009" xfId="2073"/>
    <cellStyle name="T_Book1_09d_Phannuocnhaso9_DTTD chieng chan Tham lai 29-9-2009_No XDCB P.THO.xls 6 2015" xfId="2074"/>
    <cellStyle name="T_Book1_09d_Phannuocnhaso9_Du toan nuoc San Thang (GD2)" xfId="2075"/>
    <cellStyle name="T_Book1_09d_Phannuocnhaso9_Du toan nuoc San Thang (GD2)_No XDCB P.THO.xls 6 2015" xfId="2076"/>
    <cellStyle name="T_Book1_09d_Phannuocnhaso9_Ke hoach 2010 (theo doi 11-8-2010)" xfId="2077"/>
    <cellStyle name="T_Book1_09d_Phannuocnhaso9_Ke hoach 2010 (theo doi 11-8-2010)_No XDCB P.THO.xls 6 2015" xfId="2078"/>
    <cellStyle name="T_Book1_09d_Phannuocnhaso9_ke hoach dau thau 30-6-2010" xfId="2079"/>
    <cellStyle name="T_Book1_09d_Phannuocnhaso9_ke hoach dau thau 30-6-2010_No XDCB P.THO.xls 6 2015" xfId="2080"/>
    <cellStyle name="T_Book1_09d_Phannuocnhaso9_KH Von 2012 gui BKH 1" xfId="2081"/>
    <cellStyle name="T_Book1_09d_Phannuocnhaso9_KH Von 2012 gui BKH 1_No XDCB P.THO.xls 6 2015" xfId="2082"/>
    <cellStyle name="T_Book1_09d_Phannuocnhaso9_No XDCB P.THO.xls 6 2015" xfId="2083"/>
    <cellStyle name="T_Book1_09d_Phannuocnhaso9_QD ke hoach dau thau" xfId="2084"/>
    <cellStyle name="T_Book1_09d_Phannuocnhaso9_QD ke hoach dau thau_No XDCB P.THO.xls 6 2015" xfId="2085"/>
    <cellStyle name="T_Book1_09d_Phannuocnhaso9_Ra soat KH von 2011 (Huy-11-11-11)" xfId="2086"/>
    <cellStyle name="T_Book1_09d_Phannuocnhaso9_Ra soat KH von 2011 (Huy-11-11-11)_No XDCB P.THO.xls 6 2015" xfId="2087"/>
    <cellStyle name="T_Book1_09d_Phannuocnhaso9_tinh toan hoang ha" xfId="2088"/>
    <cellStyle name="T_Book1_09d_Phannuocnhaso9_tinh toan hoang ha_No XDCB P.THO.xls 6 2015" xfId="2089"/>
    <cellStyle name="T_Book1_09d_Phannuocnhaso9_Tong von ĐTPT" xfId="2090"/>
    <cellStyle name="T_Book1_09d_Phannuocnhaso9_Tong von ĐTPT_No XDCB P.THO.xls 6 2015" xfId="2091"/>
    <cellStyle name="T_Book1_09d_Phannuocnhaso9_Viec Huy dang lam" xfId="2092"/>
    <cellStyle name="T_Book1_09d_Phannuocnhaso9_Viec Huy dang lam_CT 134" xfId="2093"/>
    <cellStyle name="T_Book1_09f_TienluongThannhaso9" xfId="2094"/>
    <cellStyle name="T_Book1_09f_TienluongThannhaso9_bieu ke hoach dau thau" xfId="2095"/>
    <cellStyle name="T_Book1_09f_TienluongThannhaso9_bieu ke hoach dau thau truong mam non SKH" xfId="2096"/>
    <cellStyle name="T_Book1_09f_TienluongThannhaso9_bieu ke hoach dau thau truong mam non SKH_No XDCB P.THO.xls 6 2015" xfId="2097"/>
    <cellStyle name="T_Book1_09f_TienluongThannhaso9_bieu ke hoach dau thau_No XDCB P.THO.xls 6 2015" xfId="2098"/>
    <cellStyle name="T_Book1_09f_TienluongThannhaso9_bieu tong hop lai kh von 2011 gui phong TH-KTDN" xfId="2099"/>
    <cellStyle name="T_Book1_09f_TienluongThannhaso9_bieu tong hop lai kh von 2011 gui phong TH-KTDN_No XDCB P.THO.xls 6 2015" xfId="2100"/>
    <cellStyle name="T_Book1_09f_TienluongThannhaso9_Book1" xfId="2101"/>
    <cellStyle name="T_Book1_09f_TienluongThannhaso9_Book1_Ke hoach 2010 (theo doi 11-8-2010)" xfId="2102"/>
    <cellStyle name="T_Book1_09f_TienluongThannhaso9_Book1_Ke hoach 2010 (theo doi 11-8-2010)_No XDCB P.THO.xls 6 2015" xfId="2103"/>
    <cellStyle name="T_Book1_09f_TienluongThannhaso9_Book1_ke hoach dau thau 30-6-2010" xfId="2104"/>
    <cellStyle name="T_Book1_09f_TienluongThannhaso9_Book1_ke hoach dau thau 30-6-2010_No XDCB P.THO.xls 6 2015" xfId="2105"/>
    <cellStyle name="T_Book1_09f_TienluongThannhaso9_Book1_No XDCB P.THO.xls 6 2015" xfId="2106"/>
    <cellStyle name="T_Book1_09f_TienluongThannhaso9_Copy of KH PHAN BO VON ĐỐI ỨNG NAM 2011 (30 TY phuong án gop WB)" xfId="2107"/>
    <cellStyle name="T_Book1_09f_TienluongThannhaso9_Copy of KH PHAN BO VON ĐỐI ỨNG NAM 2011 (30 TY phuong án gop WB)_No XDCB P.THO.xls 6 2015" xfId="2108"/>
    <cellStyle name="T_Book1_09f_TienluongThannhaso9_DTTD chieng chan Tham lai 29-9-2009" xfId="2109"/>
    <cellStyle name="T_Book1_09f_TienluongThannhaso9_DTTD chieng chan Tham lai 29-9-2009_No XDCB P.THO.xls 6 2015" xfId="2110"/>
    <cellStyle name="T_Book1_09f_TienluongThannhaso9_Du toan nuoc San Thang (GD2)" xfId="2111"/>
    <cellStyle name="T_Book1_09f_TienluongThannhaso9_Du toan nuoc San Thang (GD2)_No XDCB P.THO.xls 6 2015" xfId="2112"/>
    <cellStyle name="T_Book1_09f_TienluongThannhaso9_Ke hoach 2010 (theo doi 11-8-2010)" xfId="2113"/>
    <cellStyle name="T_Book1_09f_TienluongThannhaso9_Ke hoach 2010 (theo doi 11-8-2010)_No XDCB P.THO.xls 6 2015" xfId="2114"/>
    <cellStyle name="T_Book1_09f_TienluongThannhaso9_ke hoach dau thau 30-6-2010" xfId="2115"/>
    <cellStyle name="T_Book1_09f_TienluongThannhaso9_ke hoach dau thau 30-6-2010_No XDCB P.THO.xls 6 2015" xfId="2116"/>
    <cellStyle name="T_Book1_09f_TienluongThannhaso9_KH Von 2012 gui BKH 1" xfId="2117"/>
    <cellStyle name="T_Book1_09f_TienluongThannhaso9_KH Von 2012 gui BKH 1_No XDCB P.THO.xls 6 2015" xfId="2118"/>
    <cellStyle name="T_Book1_09f_TienluongThannhaso9_No XDCB P.THO.xls 6 2015" xfId="2119"/>
    <cellStyle name="T_Book1_09f_TienluongThannhaso9_QD ke hoach dau thau" xfId="2120"/>
    <cellStyle name="T_Book1_09f_TienluongThannhaso9_QD ke hoach dau thau_No XDCB P.THO.xls 6 2015" xfId="2121"/>
    <cellStyle name="T_Book1_09f_TienluongThannhaso9_Ra soat KH von 2011 (Huy-11-11-11)" xfId="2122"/>
    <cellStyle name="T_Book1_09f_TienluongThannhaso9_Ra soat KH von 2011 (Huy-11-11-11)_No XDCB P.THO.xls 6 2015" xfId="2123"/>
    <cellStyle name="T_Book1_09f_TienluongThannhaso9_tinh toan hoang ha" xfId="2124"/>
    <cellStyle name="T_Book1_09f_TienluongThannhaso9_tinh toan hoang ha_No XDCB P.THO.xls 6 2015" xfId="2125"/>
    <cellStyle name="T_Book1_09f_TienluongThannhaso9_Tong von ĐTPT" xfId="2126"/>
    <cellStyle name="T_Book1_09f_TienluongThannhaso9_Tong von ĐTPT_No XDCB P.THO.xls 6 2015" xfId="2127"/>
    <cellStyle name="T_Book1_09f_TienluongThannhaso9_Viec Huy dang lam" xfId="2128"/>
    <cellStyle name="T_Book1_09f_TienluongThannhaso9_Viec Huy dang lam_CT 134" xfId="2129"/>
    <cellStyle name="T_Book1_1" xfId="2130"/>
    <cellStyle name="T_Book1_1_Bao cao TPCP" xfId="2131"/>
    <cellStyle name="T_Book1_1_Bao cao TPCP_No XDCB P.THO.xls 6 2015" xfId="2132"/>
    <cellStyle name="T_Book1_1_BC" xfId="2133"/>
    <cellStyle name="T_Book1_1_bieu ke hoach dau thau" xfId="2134"/>
    <cellStyle name="T_Book1_1_bieu ke hoach dau thau truong mam non SKH" xfId="2135"/>
    <cellStyle name="T_Book1_1_bieu ke hoach dau thau truong mam non SKH_No XDCB P.THO.xls 6 2015" xfId="2136"/>
    <cellStyle name="T_Book1_1_bieu ke hoach dau thau_No XDCB P.THO.xls 6 2015" xfId="2137"/>
    <cellStyle name="T_Book1_1_bieu tong hop lai kh von 2011 gui phong TH-KTDN" xfId="2138"/>
    <cellStyle name="T_Book1_1_bieu tong hop lai kh von 2011 gui phong TH-KTDN_No XDCB P.THO.xls 6 2015" xfId="2139"/>
    <cellStyle name="T_Book1_1_Bieu tong hop nhu cau ung 2011 da chon loc -Mien nui" xfId="2140"/>
    <cellStyle name="T_Book1_1_Bieu tong hop nhu cau ung 2011 da chon loc -Mien nui_CT 134" xfId="2141"/>
    <cellStyle name="T_Book1_1_Book1" xfId="2142"/>
    <cellStyle name="T_Book1_1_Book1_1" xfId="2143"/>
    <cellStyle name="T_Book1_1_Book1_1_Bao cao TPCP" xfId="2144"/>
    <cellStyle name="T_Book1_1_Book1_1_Ke hoach 2010 (theo doi 11-8-2010)" xfId="2145"/>
    <cellStyle name="T_Book1_1_Book1_1_ke hoach dau thau 30-6-2010" xfId="2146"/>
    <cellStyle name="T_Book1_1_Book1_1_ke hoach dau thau 30-6-2010_No XDCB P.THO.xls 6 2015" xfId="2147"/>
    <cellStyle name="T_Book1_1_Book1_1_No XDCB P.THO.xls 6 2015" xfId="2148"/>
    <cellStyle name="T_Book1_1_Book1_1_Ra soat KH von 2011 (Huy-11-11-11)" xfId="2149"/>
    <cellStyle name="T_Book1_1_Book1_1_Ra soat KH von 2011 (Huy-11-11-11)_No XDCB P.THO.xls 6 2015" xfId="2150"/>
    <cellStyle name="T_Book1_1_Book1_1_Viec Huy dang lam" xfId="2151"/>
    <cellStyle name="T_Book1_1_Book1_1_Viec Huy dang lam_No XDCB P.THO.xls 6 2015" xfId="2152"/>
    <cellStyle name="T_Book1_1_Book1_2" xfId="2153"/>
    <cellStyle name="T_Book1_1_Book1_2_Ke hoach 2010 (theo doi 11-8-2010)" xfId="2154"/>
    <cellStyle name="T_Book1_1_Book1_2_Ke hoach 2010 (theo doi 11-8-2010)_No XDCB P.THO.xls 6 2015" xfId="2155"/>
    <cellStyle name="T_Book1_1_Book1_2_No XDCB P.THO.xls 6 2015" xfId="2156"/>
    <cellStyle name="T_Book1_1_Book1_3" xfId="2157"/>
    <cellStyle name="T_Book1_1_Book1_3_No XDCB P.THO.xls 6 2015" xfId="2158"/>
    <cellStyle name="T_Book1_1_Book1_Bao cao TPCP" xfId="2159"/>
    <cellStyle name="T_Book1_1_Book1_Bao cao TPCP_No XDCB P.THO.xls 6 2015" xfId="2160"/>
    <cellStyle name="T_Book1_1_Book1_DTTD chieng chan Tham lai 29-9-2009" xfId="2161"/>
    <cellStyle name="T_Book1_1_Book1_Ke hoach 2010 (theo doi 11-8-2010)" xfId="2162"/>
    <cellStyle name="T_Book1_1_Book1_Ke hoach 2010 (theo doi 11-8-2010)_No XDCB P.THO.xls 6 2015" xfId="2163"/>
    <cellStyle name="T_Book1_1_Book1_ke hoach dau thau 30-6-2010" xfId="2164"/>
    <cellStyle name="T_Book1_1_Book1_ke hoach dau thau 30-6-2010_No XDCB P.THO.xls 6 2015" xfId="2165"/>
    <cellStyle name="T_Book1_1_Book1_KH Von 2012 gui BKH 1" xfId="2166"/>
    <cellStyle name="T_Book1_1_Book1_KH Von 2012 gui BKH 1_No XDCB P.THO.xls 6 2015" xfId="2167"/>
    <cellStyle name="T_Book1_1_Book1_KH Von 2012 gui BKH 2" xfId="2168"/>
    <cellStyle name="T_Book1_1_Book1_KH Von 2012 gui BKH 2_No XDCB P.THO.xls 6 2015" xfId="2169"/>
    <cellStyle name="T_Book1_1_Book1_No XDCB P.THO.xls 6 2015" xfId="2170"/>
    <cellStyle name="T_Book1_1_Book1_Ra soat KH von 2011 (Huy-11-11-11)" xfId="2171"/>
    <cellStyle name="T_Book1_1_Book1_Ra soat KH von 2011 (Huy-11-11-11)_No XDCB P.THO.xls 6 2015" xfId="2172"/>
    <cellStyle name="T_Book1_1_Book1_Viec Huy dang lam" xfId="2173"/>
    <cellStyle name="T_Book1_1_Book1_Viec Huy dang lam_CT 134" xfId="2174"/>
    <cellStyle name="T_Book1_1_Can ho 2p phai goc 0.5" xfId="2175"/>
    <cellStyle name="T_Book1_1_Chi tieu KH nam 2009" xfId="2176"/>
    <cellStyle name="T_Book1_1_Chi tieu KH nam 2009_No XDCB P.THO.xls 6 2015" xfId="2177"/>
    <cellStyle name="T_Book1_1_cong bo gia VLXD thang 4" xfId="2178"/>
    <cellStyle name="T_Book1_1_cong bo gia VLXD thang 4_No XDCB P.THO.xls 6 2015" xfId="2179"/>
    <cellStyle name="T_Book1_1_Copy of KH PHAN BO VON ĐỐI ỨNG NAM 2011 (30 TY phuong án gop WB)" xfId="2180"/>
    <cellStyle name="T_Book1_1_Copy of KH PHAN BO VON ĐỐI ỨNG NAM 2011 (30 TY phuong án gop WB)_No XDCB P.THO.xls 6 2015" xfId="2181"/>
    <cellStyle name="T_Book1_1_CPK" xfId="2182"/>
    <cellStyle name="T_Book1_1_CPK_bieu ke hoach dau thau" xfId="2183"/>
    <cellStyle name="T_Book1_1_CPK_bieu ke hoach dau thau truong mam non SKH" xfId="2184"/>
    <cellStyle name="T_Book1_1_CPK_bieu ke hoach dau thau truong mam non SKH_No XDCB P.THO.xls 6 2015" xfId="2185"/>
    <cellStyle name="T_Book1_1_CPK_bieu ke hoach dau thau_No XDCB P.THO.xls 6 2015" xfId="2186"/>
    <cellStyle name="T_Book1_1_CPK_bieu tong hop lai kh von 2011 gui phong TH-KTDN" xfId="2187"/>
    <cellStyle name="T_Book1_1_CPK_bieu tong hop lai kh von 2011 gui phong TH-KTDN_No XDCB P.THO.xls 6 2015" xfId="2188"/>
    <cellStyle name="T_Book1_1_CPK_Book1" xfId="2189"/>
    <cellStyle name="T_Book1_1_CPK_Book1_Ke hoach 2010 (theo doi 11-8-2010)" xfId="2190"/>
    <cellStyle name="T_Book1_1_CPK_Book1_Ke hoach 2010 (theo doi 11-8-2010)_No XDCB P.THO.xls 6 2015" xfId="2191"/>
    <cellStyle name="T_Book1_1_CPK_Book1_ke hoach dau thau 30-6-2010" xfId="2192"/>
    <cellStyle name="T_Book1_1_CPK_Book1_ke hoach dau thau 30-6-2010_No XDCB P.THO.xls 6 2015" xfId="2193"/>
    <cellStyle name="T_Book1_1_CPK_Book1_No XDCB P.THO.xls 6 2015" xfId="2194"/>
    <cellStyle name="T_Book1_1_CPK_Copy of KH PHAN BO VON ĐỐI ỨNG NAM 2011 (30 TY phuong án gop WB)" xfId="2195"/>
    <cellStyle name="T_Book1_1_CPK_Copy of KH PHAN BO VON ĐỐI ỨNG NAM 2011 (30 TY phuong án gop WB)_No XDCB P.THO.xls 6 2015" xfId="2196"/>
    <cellStyle name="T_Book1_1_CPK_DTTD chieng chan Tham lai 29-9-2009" xfId="2197"/>
    <cellStyle name="T_Book1_1_CPK_DTTD chieng chan Tham lai 29-9-2009_No XDCB P.THO.xls 6 2015" xfId="2198"/>
    <cellStyle name="T_Book1_1_CPK_Du toan nuoc San Thang (GD2)" xfId="2199"/>
    <cellStyle name="T_Book1_1_CPK_Du toan nuoc San Thang (GD2)_No XDCB P.THO.xls 6 2015" xfId="2200"/>
    <cellStyle name="T_Book1_1_CPK_Ke hoach 2010 (theo doi 11-8-2010)" xfId="2201"/>
    <cellStyle name="T_Book1_1_CPK_Ke hoach 2010 (theo doi 11-8-2010)_No XDCB P.THO.xls 6 2015" xfId="2202"/>
    <cellStyle name="T_Book1_1_CPK_ke hoach dau thau 30-6-2010" xfId="2203"/>
    <cellStyle name="T_Book1_1_CPK_ke hoach dau thau 30-6-2010_No XDCB P.THO.xls 6 2015" xfId="2204"/>
    <cellStyle name="T_Book1_1_CPK_KH Von 2012 gui BKH 1" xfId="2205"/>
    <cellStyle name="T_Book1_1_CPK_KH Von 2012 gui BKH 1_No XDCB P.THO.xls 6 2015" xfId="2206"/>
    <cellStyle name="T_Book1_1_CPK_No XDCB P.THO.xls 6 2015" xfId="2207"/>
    <cellStyle name="T_Book1_1_CPK_QD ke hoach dau thau" xfId="2208"/>
    <cellStyle name="T_Book1_1_CPK_QD ke hoach dau thau_No XDCB P.THO.xls 6 2015" xfId="2209"/>
    <cellStyle name="T_Book1_1_CPK_Ra soat KH von 2011 (Huy-11-11-11)" xfId="2210"/>
    <cellStyle name="T_Book1_1_CPK_Ra soat KH von 2011 (Huy-11-11-11)_No XDCB P.THO.xls 6 2015" xfId="2211"/>
    <cellStyle name="T_Book1_1_CPK_tinh toan hoang ha" xfId="2212"/>
    <cellStyle name="T_Book1_1_CPK_tinh toan hoang ha_No XDCB P.THO.xls 6 2015" xfId="2213"/>
    <cellStyle name="T_Book1_1_CPK_Tong von ĐTPT" xfId="2214"/>
    <cellStyle name="T_Book1_1_CPK_Tong von ĐTPT_No XDCB P.THO.xls 6 2015" xfId="2215"/>
    <cellStyle name="T_Book1_1_CPK_Viec Huy dang lam" xfId="2216"/>
    <cellStyle name="T_Book1_1_CPK_Viec Huy dang lam_CT 134" xfId="2217"/>
    <cellStyle name="T_Book1_1_DT 1751 Muong Khoa" xfId="2218"/>
    <cellStyle name="T_Book1_1_DT Nam vai" xfId="2219"/>
    <cellStyle name="T_Book1_1_DT Nam vai_bieu ke hoach dau thau" xfId="2220"/>
    <cellStyle name="T_Book1_1_DT Nam vai_bieu ke hoach dau thau truong mam non SKH" xfId="2221"/>
    <cellStyle name="T_Book1_1_DT Nam vai_Book1" xfId="2222"/>
    <cellStyle name="T_Book1_1_DT Nam vai_DTTD chieng chan Tham lai 29-9-2009" xfId="2223"/>
    <cellStyle name="T_Book1_1_DT Nam vai_Ke hoach 2010 (theo doi 11-8-2010)" xfId="2224"/>
    <cellStyle name="T_Book1_1_DT Nam vai_ke hoach dau thau 30-6-2010" xfId="2225"/>
    <cellStyle name="T_Book1_1_DT Nam vai_QD ke hoach dau thau" xfId="2226"/>
    <cellStyle name="T_Book1_1_DT Nam vai_tinh toan hoang ha" xfId="2227"/>
    <cellStyle name="T_Book1_1_DT NHA KHACH -12" xfId="2228"/>
    <cellStyle name="T_Book1_1_DT NHA KHACH -12_No XDCB P.THO.xls 6 2015" xfId="2229"/>
    <cellStyle name="T_Book1_1_DT tieu hoc diem TDC ban Cho 28-02-09" xfId="2230"/>
    <cellStyle name="T_Book1_1_DT tieu hoc diem TDC ban Cho 28-02-09_No XDCB P.THO.xls 6 2015" xfId="2231"/>
    <cellStyle name="T_Book1_1_DTTD chieng chan Tham lai 29-9-2009" xfId="2232"/>
    <cellStyle name="T_Book1_1_DTTD chieng chan Tham lai 29-9-2009_No XDCB P.THO.xls 6 2015" xfId="2233"/>
    <cellStyle name="T_Book1_1_Du toan nuoc San Thang (GD2)" xfId="2234"/>
    <cellStyle name="T_Book1_1_DuToan92009Luong650" xfId="2235"/>
    <cellStyle name="T_Book1_1_DuToan92009Luong650_CT 134" xfId="2236"/>
    <cellStyle name="T_Book1_1_GVL" xfId="2237"/>
    <cellStyle name="T_Book1_1_GVL_No XDCB P.THO.xls 6 2015" xfId="2238"/>
    <cellStyle name="T_Book1_1_HD TT1" xfId="2239"/>
    <cellStyle name="T_Book1_1_HD TT1_No XDCB P.THO.xls 6 2015" xfId="2240"/>
    <cellStyle name="T_Book1_1_Ke hoach 2010 ngay 14.4.10" xfId="2241"/>
    <cellStyle name="T_Book1_1_Ke hoach 2010 ngay 14.4.10_No XDCB P.THO.xls 6 2015" xfId="2242"/>
    <cellStyle name="T_Book1_1_Ke hoach 2010 ngay 31-01" xfId="2243"/>
    <cellStyle name="T_Book1_1_ke hoach dau thau 30-6-2010" xfId="2244"/>
    <cellStyle name="T_Book1_1_ke hoach dau thau 30-6-2010_No XDCB P.THO.xls 6 2015" xfId="2245"/>
    <cellStyle name="T_Book1_1_Ket du ung NS" xfId="2246"/>
    <cellStyle name="T_Book1_1_KH Von 2012 gui BKH 1" xfId="2247"/>
    <cellStyle name="T_Book1_1_KH Von 2012 gui BKH 1_No XDCB P.THO.xls 6 2015" xfId="2248"/>
    <cellStyle name="T_Book1_1_Nha lop hoc 8 P" xfId="2249"/>
    <cellStyle name="T_Book1_1_Nha lop hoc 8 P_No XDCB P.THO.xls 6 2015" xfId="2250"/>
    <cellStyle name="T_Book1_1_No XDCB P.THO.xls 6 2015" xfId="2251"/>
    <cellStyle name="T_Book1_1_QD ke hoach dau thau" xfId="2252"/>
    <cellStyle name="T_Book1_1_QD ke hoach dau thau_No XDCB P.THO.xls 6 2015" xfId="2253"/>
    <cellStyle name="T_Book1_1_Ra soat KH von 2011 (Huy-11-11-11)" xfId="2254"/>
    <cellStyle name="T_Book1_1_Ra soat KH von 2011 (Huy-11-11-11)_No XDCB P.THO.xls 6 2015" xfId="2255"/>
    <cellStyle name="T_Book1_1_Sheet2" xfId="2256"/>
    <cellStyle name="T_Book1_1_Thiet bi" xfId="2257"/>
    <cellStyle name="T_Book1_1_Thiet bi_bieu ke hoach dau thau" xfId="2258"/>
    <cellStyle name="T_Book1_1_Thiet bi_bieu ke hoach dau thau truong mam non SKH" xfId="2259"/>
    <cellStyle name="T_Book1_1_Thiet bi_bieu ke hoach dau thau truong mam non SKH_No XDCB P.THO.xls 6 2015" xfId="2260"/>
    <cellStyle name="T_Book1_1_Thiet bi_bieu ke hoach dau thau_No XDCB P.THO.xls 6 2015" xfId="2261"/>
    <cellStyle name="T_Book1_1_Thiet bi_bieu tong hop lai kh von 2011 gui phong TH-KTDN" xfId="2262"/>
    <cellStyle name="T_Book1_1_Thiet bi_bieu tong hop lai kh von 2011 gui phong TH-KTDN_No XDCB P.THO.xls 6 2015" xfId="2263"/>
    <cellStyle name="T_Book1_1_Thiet bi_Book1" xfId="2264"/>
    <cellStyle name="T_Book1_1_Thiet bi_Book1_Ke hoach 2010 (theo doi 11-8-2010)" xfId="2265"/>
    <cellStyle name="T_Book1_1_Thiet bi_Book1_Ke hoach 2010 (theo doi 11-8-2010)_No XDCB P.THO.xls 6 2015" xfId="2266"/>
    <cellStyle name="T_Book1_1_Thiet bi_Book1_ke hoach dau thau 30-6-2010" xfId="2267"/>
    <cellStyle name="T_Book1_1_Thiet bi_Book1_ke hoach dau thau 30-6-2010_No XDCB P.THO.xls 6 2015" xfId="2268"/>
    <cellStyle name="T_Book1_1_Thiet bi_Book1_No XDCB P.THO.xls 6 2015" xfId="2269"/>
    <cellStyle name="T_Book1_1_Thiet bi_Copy of KH PHAN BO VON ĐỐI ỨNG NAM 2011 (30 TY phuong án gop WB)" xfId="2270"/>
    <cellStyle name="T_Book1_1_Thiet bi_Copy of KH PHAN BO VON ĐỐI ỨNG NAM 2011 (30 TY phuong án gop WB)_No XDCB P.THO.xls 6 2015" xfId="2271"/>
    <cellStyle name="T_Book1_1_Thiet bi_DTTD chieng chan Tham lai 29-9-2009" xfId="2272"/>
    <cellStyle name="T_Book1_1_Thiet bi_DTTD chieng chan Tham lai 29-9-2009_No XDCB P.THO.xls 6 2015" xfId="2273"/>
    <cellStyle name="T_Book1_1_Thiet bi_Du toan nuoc San Thang (GD2)" xfId="2274"/>
    <cellStyle name="T_Book1_1_Thiet bi_Du toan nuoc San Thang (GD2)_No XDCB P.THO.xls 6 2015" xfId="2275"/>
    <cellStyle name="T_Book1_1_Thiet bi_Ke hoach 2010 (theo doi 11-8-2010)" xfId="2276"/>
    <cellStyle name="T_Book1_1_Thiet bi_Ke hoach 2010 (theo doi 11-8-2010)_No XDCB P.THO.xls 6 2015" xfId="2277"/>
    <cellStyle name="T_Book1_1_Thiet bi_ke hoach dau thau 30-6-2010" xfId="2278"/>
    <cellStyle name="T_Book1_1_Thiet bi_ke hoach dau thau 30-6-2010_No XDCB P.THO.xls 6 2015" xfId="2279"/>
    <cellStyle name="T_Book1_1_Thiet bi_KH Von 2012 gui BKH 1" xfId="2280"/>
    <cellStyle name="T_Book1_1_Thiet bi_KH Von 2012 gui BKH 1_No XDCB P.THO.xls 6 2015" xfId="2281"/>
    <cellStyle name="T_Book1_1_Thiet bi_No XDCB P.THO.xls 6 2015" xfId="2282"/>
    <cellStyle name="T_Book1_1_Thiet bi_QD ke hoach dau thau" xfId="2283"/>
    <cellStyle name="T_Book1_1_Thiet bi_QD ke hoach dau thau_No XDCB P.THO.xls 6 2015" xfId="2284"/>
    <cellStyle name="T_Book1_1_Thiet bi_Ra soat KH von 2011 (Huy-11-11-11)" xfId="2285"/>
    <cellStyle name="T_Book1_1_Thiet bi_Ra soat KH von 2011 (Huy-11-11-11)_No XDCB P.THO.xls 6 2015" xfId="2286"/>
    <cellStyle name="T_Book1_1_Thiet bi_tinh toan hoang ha" xfId="2287"/>
    <cellStyle name="T_Book1_1_Thiet bi_tinh toan hoang ha_No XDCB P.THO.xls 6 2015" xfId="2288"/>
    <cellStyle name="T_Book1_1_Thiet bi_Tong von ĐTPT" xfId="2289"/>
    <cellStyle name="T_Book1_1_Thiet bi_Tong von ĐTPT_No XDCB P.THO.xls 6 2015" xfId="2290"/>
    <cellStyle name="T_Book1_1_Thiet bi_Viec Huy dang lam" xfId="2291"/>
    <cellStyle name="T_Book1_1_Thiet bi_Viec Huy dang lam_CT 134" xfId="2292"/>
    <cellStyle name="T_Book1_1_Tienluong" xfId="2293"/>
    <cellStyle name="T_Book1_1_Tienluong_No XDCB P.THO.xls 6 2015" xfId="2294"/>
    <cellStyle name="T_Book1_1_tinh toan hoang ha" xfId="2295"/>
    <cellStyle name="T_Book1_1_tinh toan hoang ha_No XDCB P.THO.xls 6 2015" xfId="2296"/>
    <cellStyle name="T_Book1_1_Tong von ĐTPT" xfId="2297"/>
    <cellStyle name="T_Book1_1_Tong von ĐTPT_No XDCB P.THO.xls 6 2015" xfId="2298"/>
    <cellStyle name="T_Book1_1_TU VAN THUY LOI THAM  PHE" xfId="2299"/>
    <cellStyle name="T_Book1_1_TU VAN THUY LOI THAM  PHE_No XDCB P.THO.xls 6 2015" xfId="2300"/>
    <cellStyle name="T_Book1_1_Viec Huy dang lam" xfId="2301"/>
    <cellStyle name="T_Book1_10b_PhanThanNhaSo10" xfId="2302"/>
    <cellStyle name="T_Book1_10b_PhanThanNhaSo10_bieu ke hoach dau thau" xfId="2303"/>
    <cellStyle name="T_Book1_10b_PhanThanNhaSo10_bieu ke hoach dau thau truong mam non SKH" xfId="2304"/>
    <cellStyle name="T_Book1_10b_PhanThanNhaSo10_bieu ke hoach dau thau truong mam non SKH_No XDCB P.THO.xls 6 2015" xfId="2305"/>
    <cellStyle name="T_Book1_10b_PhanThanNhaSo10_bieu ke hoach dau thau_No XDCB P.THO.xls 6 2015" xfId="2306"/>
    <cellStyle name="T_Book1_10b_PhanThanNhaSo10_bieu tong hop lai kh von 2011 gui phong TH-KTDN" xfId="2307"/>
    <cellStyle name="T_Book1_10b_PhanThanNhaSo10_bieu tong hop lai kh von 2011 gui phong TH-KTDN_No XDCB P.THO.xls 6 2015" xfId="2308"/>
    <cellStyle name="T_Book1_10b_PhanThanNhaSo10_Book1" xfId="2309"/>
    <cellStyle name="T_Book1_10b_PhanThanNhaSo10_Book1_Ke hoach 2010 (theo doi 11-8-2010)" xfId="2310"/>
    <cellStyle name="T_Book1_10b_PhanThanNhaSo10_Book1_Ke hoach 2010 (theo doi 11-8-2010)_No XDCB P.THO.xls 6 2015" xfId="2311"/>
    <cellStyle name="T_Book1_10b_PhanThanNhaSo10_Book1_ke hoach dau thau 30-6-2010" xfId="2312"/>
    <cellStyle name="T_Book1_10b_PhanThanNhaSo10_Book1_ke hoach dau thau 30-6-2010_No XDCB P.THO.xls 6 2015" xfId="2313"/>
    <cellStyle name="T_Book1_10b_PhanThanNhaSo10_Book1_No XDCB P.THO.xls 6 2015" xfId="2314"/>
    <cellStyle name="T_Book1_10b_PhanThanNhaSo10_Copy of KH PHAN BO VON ĐỐI ỨNG NAM 2011 (30 TY phuong án gop WB)" xfId="2315"/>
    <cellStyle name="T_Book1_10b_PhanThanNhaSo10_Copy of KH PHAN BO VON ĐỐI ỨNG NAM 2011 (30 TY phuong án gop WB)_No XDCB P.THO.xls 6 2015" xfId="2316"/>
    <cellStyle name="T_Book1_10b_PhanThanNhaSo10_DTTD chieng chan Tham lai 29-9-2009" xfId="2317"/>
    <cellStyle name="T_Book1_10b_PhanThanNhaSo10_DTTD chieng chan Tham lai 29-9-2009_No XDCB P.THO.xls 6 2015" xfId="2318"/>
    <cellStyle name="T_Book1_10b_PhanThanNhaSo10_Du toan nuoc San Thang (GD2)" xfId="2319"/>
    <cellStyle name="T_Book1_10b_PhanThanNhaSo10_Du toan nuoc San Thang (GD2)_No XDCB P.THO.xls 6 2015" xfId="2320"/>
    <cellStyle name="T_Book1_10b_PhanThanNhaSo10_Ke hoach 2010 (theo doi 11-8-2010)" xfId="2321"/>
    <cellStyle name="T_Book1_10b_PhanThanNhaSo10_Ke hoach 2010 (theo doi 11-8-2010)_No XDCB P.THO.xls 6 2015" xfId="2322"/>
    <cellStyle name="T_Book1_10b_PhanThanNhaSo10_ke hoach dau thau 30-6-2010" xfId="2323"/>
    <cellStyle name="T_Book1_10b_PhanThanNhaSo10_ke hoach dau thau 30-6-2010_No XDCB P.THO.xls 6 2015" xfId="2324"/>
    <cellStyle name="T_Book1_10b_PhanThanNhaSo10_KH Von 2012 gui BKH 1" xfId="2325"/>
    <cellStyle name="T_Book1_10b_PhanThanNhaSo10_KH Von 2012 gui BKH 1_No XDCB P.THO.xls 6 2015" xfId="2326"/>
    <cellStyle name="T_Book1_10b_PhanThanNhaSo10_No XDCB P.THO.xls 6 2015" xfId="2327"/>
    <cellStyle name="T_Book1_10b_PhanThanNhaSo10_QD ke hoach dau thau" xfId="2328"/>
    <cellStyle name="T_Book1_10b_PhanThanNhaSo10_QD ke hoach dau thau_No XDCB P.THO.xls 6 2015" xfId="2329"/>
    <cellStyle name="T_Book1_10b_PhanThanNhaSo10_Ra soat KH von 2011 (Huy-11-11-11)" xfId="2330"/>
    <cellStyle name="T_Book1_10b_PhanThanNhaSo10_Ra soat KH von 2011 (Huy-11-11-11)_No XDCB P.THO.xls 6 2015" xfId="2331"/>
    <cellStyle name="T_Book1_10b_PhanThanNhaSo10_tinh toan hoang ha" xfId="2332"/>
    <cellStyle name="T_Book1_10b_PhanThanNhaSo10_tinh toan hoang ha_No XDCB P.THO.xls 6 2015" xfId="2333"/>
    <cellStyle name="T_Book1_10b_PhanThanNhaSo10_Tong von ĐTPT" xfId="2334"/>
    <cellStyle name="T_Book1_10b_PhanThanNhaSo10_Tong von ĐTPT_No XDCB P.THO.xls 6 2015" xfId="2335"/>
    <cellStyle name="T_Book1_10b_PhanThanNhaSo10_Viec Huy dang lam" xfId="2336"/>
    <cellStyle name="T_Book1_10b_PhanThanNhaSo10_Viec Huy dang lam_CT 134" xfId="2337"/>
    <cellStyle name="T_Book1_2" xfId="2338"/>
    <cellStyle name="T_Book1_2_Bao cao TPCP" xfId="2339"/>
    <cellStyle name="T_Book1_2_Bao cao TPCP_No XDCB P.THO.xls 6 2015" xfId="2340"/>
    <cellStyle name="T_Book1_2_bieu ke hoach dau thau" xfId="2341"/>
    <cellStyle name="T_Book1_2_bieu ke hoach dau thau truong mam non SKH" xfId="2342"/>
    <cellStyle name="T_Book1_2_bieu ke hoach dau thau truong mam non SKH_No XDCB P.THO.xls 6 2015" xfId="2343"/>
    <cellStyle name="T_Book1_2_bieu ke hoach dau thau_No XDCB P.THO.xls 6 2015" xfId="2344"/>
    <cellStyle name="T_Book1_2_bieu tong hop lai kh von 2011 gui phong TH-KTDN" xfId="2345"/>
    <cellStyle name="T_Book1_2_bieu tong hop lai kh von 2011 gui phong TH-KTDN_No XDCB P.THO.xls 6 2015" xfId="2346"/>
    <cellStyle name="T_Book1_2_Book1" xfId="2347"/>
    <cellStyle name="T_Book1_2_Book1_1" xfId="2348"/>
    <cellStyle name="T_Book1_2_Book1_1_Book1" xfId="2349"/>
    <cellStyle name="T_Book1_2_Book1_1_Book1_Ke hoach 2010 (theo doi 11-8-2010)" xfId="2350"/>
    <cellStyle name="T_Book1_2_Book1_1_Book1_Ke hoach 2010 (theo doi 11-8-2010)_No XDCB P.THO.xls 6 2015" xfId="2351"/>
    <cellStyle name="T_Book1_2_Book1_1_Book1_No XDCB P.THO.xls 6 2015" xfId="2352"/>
    <cellStyle name="T_Book1_2_Book1_1_Ke hoach 2010 (theo doi 11-8-2010)" xfId="2353"/>
    <cellStyle name="T_Book1_2_Book1_1_Ke hoach 2010 (theo doi 11-8-2010)_No XDCB P.THO.xls 6 2015" xfId="2354"/>
    <cellStyle name="T_Book1_2_Book1_1_ke hoach dau thau 30-6-2010" xfId="2355"/>
    <cellStyle name="T_Book1_2_Book1_1_ke hoach dau thau 30-6-2010_No XDCB P.THO.xls 6 2015" xfId="2356"/>
    <cellStyle name="T_Book1_2_Book1_1_No XDCB P.THO.xls 6 2015" xfId="2357"/>
    <cellStyle name="T_Book1_2_Book1_2" xfId="2358"/>
    <cellStyle name="T_Book1_2_Book1_2_Ke hoach 2010 (theo doi 11-8-2010)" xfId="2359"/>
    <cellStyle name="T_Book1_2_Book1_2_Ke hoach 2010 (theo doi 11-8-2010)_No XDCB P.THO.xls 6 2015" xfId="2360"/>
    <cellStyle name="T_Book1_2_Book1_2_No XDCB P.THO.xls 6 2015" xfId="2361"/>
    <cellStyle name="T_Book1_2_Book1_Book1" xfId="2362"/>
    <cellStyle name="T_Book1_2_Book1_Book1_Ke hoach 2010 (theo doi 11-8-2010)" xfId="2363"/>
    <cellStyle name="T_Book1_2_Book1_Book1_Ke hoach 2010 (theo doi 11-8-2010)_No XDCB P.THO.xls 6 2015" xfId="2364"/>
    <cellStyle name="T_Book1_2_Book1_Book1_No XDCB P.THO.xls 6 2015" xfId="2365"/>
    <cellStyle name="T_Book1_2_Book1_Ke hoach 2010 (theo doi 11-8-2010)" xfId="2366"/>
    <cellStyle name="T_Book1_2_Book1_Ke hoach 2010 (theo doi 11-8-2010)_No XDCB P.THO.xls 6 2015" xfId="2367"/>
    <cellStyle name="T_Book1_2_Book1_ke hoach dau thau 30-6-2010" xfId="2368"/>
    <cellStyle name="T_Book1_2_Book1_ke hoach dau thau 30-6-2010_No XDCB P.THO.xls 6 2015" xfId="2369"/>
    <cellStyle name="T_Book1_2_Book1_KH Von 2012 gui BKH 1" xfId="2370"/>
    <cellStyle name="T_Book1_2_Book1_KH Von 2012 gui BKH 1_No XDCB P.THO.xls 6 2015" xfId="2371"/>
    <cellStyle name="T_Book1_2_Book1_KH Von 2012 gui BKH 2" xfId="2372"/>
    <cellStyle name="T_Book1_2_Book1_KH Von 2012 gui BKH 2_No XDCB P.THO.xls 6 2015" xfId="2373"/>
    <cellStyle name="T_Book1_2_Book1_Ra soat KH von 2011 (Huy-11-11-11)" xfId="2374"/>
    <cellStyle name="T_Book1_2_Book1_Viec Huy dang lam" xfId="2375"/>
    <cellStyle name="T_Book1_2_Book1_Viec Huy dang lam_CT 134" xfId="2376"/>
    <cellStyle name="T_Book1_2_Chi tieu KH nam 2009" xfId="2377"/>
    <cellStyle name="T_Book1_2_Chi tieu KH nam 2009_No XDCB P.THO.xls 6 2015" xfId="2378"/>
    <cellStyle name="T_Book1_2_cong bo gia VLXD thang 4" xfId="2379"/>
    <cellStyle name="T_Book1_2_cong bo gia VLXD thang 4_No XDCB P.THO.xls 6 2015" xfId="2380"/>
    <cellStyle name="T_Book1_2_Copy of KH PHAN BO VON ĐỐI ỨNG NAM 2011 (30 TY phuong án gop WB)" xfId="2381"/>
    <cellStyle name="T_Book1_2_Copy of KH PHAN BO VON ĐỐI ỨNG NAM 2011 (30 TY phuong án gop WB)_No XDCB P.THO.xls 6 2015" xfId="2382"/>
    <cellStyle name="T_Book1_2_DT 1751 Muong Khoa" xfId="2383"/>
    <cellStyle name="T_Book1_2_DT 1751 Muong Khoa_No XDCB P.THO.xls 6 2015" xfId="2384"/>
    <cellStyle name="T_Book1_2_DT Nam vai" xfId="2385"/>
    <cellStyle name="T_Book1_2_DT Nam vai_bieu ke hoach dau thau" xfId="2386"/>
    <cellStyle name="T_Book1_2_DT Nam vai_bieu ke hoach dau thau truong mam non SKH" xfId="2387"/>
    <cellStyle name="T_Book1_2_DT Nam vai_bieu ke hoach dau thau truong mam non SKH_No XDCB P.THO.xls 6 2015" xfId="2388"/>
    <cellStyle name="T_Book1_2_DT Nam vai_bieu ke hoach dau thau_No XDCB P.THO.xls 6 2015" xfId="2389"/>
    <cellStyle name="T_Book1_2_DT Nam vai_Book1" xfId="2390"/>
    <cellStyle name="T_Book1_2_DT Nam vai_Book1_No XDCB P.THO.xls 6 2015" xfId="2391"/>
    <cellStyle name="T_Book1_2_DT Nam vai_DTTD chieng chan Tham lai 29-9-2009" xfId="2392"/>
    <cellStyle name="T_Book1_2_DT Nam vai_DTTD chieng chan Tham lai 29-9-2009_No XDCB P.THO.xls 6 2015" xfId="2393"/>
    <cellStyle name="T_Book1_2_DT Nam vai_Ke hoach 2010 (theo doi 11-8-2010)" xfId="2394"/>
    <cellStyle name="T_Book1_2_DT Nam vai_Ke hoach 2010 (theo doi 11-8-2010)_No XDCB P.THO.xls 6 2015" xfId="2395"/>
    <cellStyle name="T_Book1_2_DT Nam vai_ke hoach dau thau 30-6-2010" xfId="2396"/>
    <cellStyle name="T_Book1_2_DT Nam vai_ke hoach dau thau 30-6-2010_No XDCB P.THO.xls 6 2015" xfId="2397"/>
    <cellStyle name="T_Book1_2_DT Nam vai_No XDCB P.THO.xls 6 2015" xfId="2398"/>
    <cellStyle name="T_Book1_2_DT Nam vai_QD ke hoach dau thau" xfId="2399"/>
    <cellStyle name="T_Book1_2_DT Nam vai_QD ke hoach dau thau_No XDCB P.THO.xls 6 2015" xfId="2400"/>
    <cellStyle name="T_Book1_2_DT Nam vai_tinh toan hoang ha" xfId="2401"/>
    <cellStyle name="T_Book1_2_DT Nam vai_tinh toan hoang ha_No XDCB P.THO.xls 6 2015" xfId="2402"/>
    <cellStyle name="T_Book1_2_DT NHA KHACH -12" xfId="2403"/>
    <cellStyle name="T_Book1_2_DT NHA KHACH -12_No XDCB P.THO.xls 6 2015" xfId="2404"/>
    <cellStyle name="T_Book1_2_DT tieu hoc diem TDC ban Cho 28-02-09" xfId="2405"/>
    <cellStyle name="T_Book1_2_DT tieu hoc diem TDC ban Cho 28-02-09_No XDCB P.THO.xls 6 2015" xfId="2406"/>
    <cellStyle name="T_Book1_2_DTTD chieng chan Tham lai 29-9-2009" xfId="2407"/>
    <cellStyle name="T_Book1_2_DTTD chieng chan Tham lai 29-9-2009_No XDCB P.THO.xls 6 2015" xfId="2408"/>
    <cellStyle name="T_Book1_2_Du toan nuoc San Thang (GD2)" xfId="2409"/>
    <cellStyle name="T_Book1_2_Du toan nuoc San Thang (GD2)_No XDCB P.THO.xls 6 2015" xfId="2410"/>
    <cellStyle name="T_Book1_2_DuToan92009Luong650" xfId="2411"/>
    <cellStyle name="T_Book1_2_DuToan92009Luong650_CT 134" xfId="2412"/>
    <cellStyle name="T_Book1_2_GVL" xfId="2413"/>
    <cellStyle name="T_Book1_2_GVL_No XDCB P.THO.xls 6 2015" xfId="2414"/>
    <cellStyle name="T_Book1_2_HD TT1" xfId="2415"/>
    <cellStyle name="T_Book1_2_HD TT1_No XDCB P.THO.xls 6 2015" xfId="2416"/>
    <cellStyle name="T_Book1_2_Ke hoach 2010 ngay 14.4.10" xfId="2417"/>
    <cellStyle name="T_Book1_2_Ke hoach 2010 ngay 14.4.10_No XDCB P.THO.xls 6 2015" xfId="2418"/>
    <cellStyle name="T_Book1_2_ke hoach dau thau 30-6-2010" xfId="2419"/>
    <cellStyle name="T_Book1_2_ke hoach dau thau 30-6-2010_No XDCB P.THO.xls 6 2015" xfId="2420"/>
    <cellStyle name="T_Book1_2_KH Von 2012 gui BKH 1" xfId="2421"/>
    <cellStyle name="T_Book1_2_KH Von 2012 gui BKH 1_No XDCB P.THO.xls 6 2015" xfId="2422"/>
    <cellStyle name="T_Book1_2_Nha lop hoc 8 P" xfId="2423"/>
    <cellStyle name="T_Book1_2_Nha lop hoc 8 P_No XDCB P.THO.xls 6 2015" xfId="2424"/>
    <cellStyle name="T_Book1_2_No XDCB P.THO.xls 6 2015" xfId="2425"/>
    <cellStyle name="T_Book1_2_QD ke hoach dau thau" xfId="2426"/>
    <cellStyle name="T_Book1_2_QD ke hoach dau thau_No XDCB P.THO.xls 6 2015" xfId="2427"/>
    <cellStyle name="T_Book1_2_Ra soat KH von 2011 (Huy-11-11-11)" xfId="2428"/>
    <cellStyle name="T_Book1_2_Ra soat KH von 2011 (Huy-11-11-11)_No XDCB P.THO.xls 6 2015" xfId="2429"/>
    <cellStyle name="T_Book1_2_Sheet2" xfId="2430"/>
    <cellStyle name="T_Book1_2_Sheet2_No XDCB P.THO.xls 6 2015" xfId="2431"/>
    <cellStyle name="T_Book1_2_Tienluong" xfId="2432"/>
    <cellStyle name="T_Book1_2_Tienluong_No XDCB P.THO.xls 6 2015" xfId="2433"/>
    <cellStyle name="T_Book1_2_tinh toan hoang ha" xfId="2434"/>
    <cellStyle name="T_Book1_2_tinh toan hoang ha_No XDCB P.THO.xls 6 2015" xfId="2435"/>
    <cellStyle name="T_Book1_2_Tong von ĐTPT" xfId="2436"/>
    <cellStyle name="T_Book1_2_Tong von ĐTPT_No XDCB P.THO.xls 6 2015" xfId="2437"/>
    <cellStyle name="T_Book1_2_TU VAN THUY LOI THAM  PHE" xfId="2438"/>
    <cellStyle name="T_Book1_2_TU VAN THUY LOI THAM  PHE_No XDCB P.THO.xls 6 2015" xfId="2439"/>
    <cellStyle name="T_Book1_2_Viec Huy dang lam" xfId="2440"/>
    <cellStyle name="T_Book1_2_Viec Huy dang lam_CT 134" xfId="2441"/>
    <cellStyle name="T_Book1_3" xfId="2442"/>
    <cellStyle name="T_Book1_3_Book1" xfId="2443"/>
    <cellStyle name="T_Book1_3_Book1_Ke hoach 2010 (theo doi 11-8-2010)" xfId="2444"/>
    <cellStyle name="T_Book1_3_Book1_Ke hoach 2010 (theo doi 11-8-2010)_CT 134" xfId="2445"/>
    <cellStyle name="T_Book1_3_Book1_No XDCB P.THO.xls 6 2015" xfId="2446"/>
    <cellStyle name="T_Book1_3_DTTD chieng chan Tham lai 29-9-2009" xfId="2447"/>
    <cellStyle name="T_Book1_3_DTTD chieng chan Tham lai 29-9-2009_No XDCB P.THO.xls 6 2015" xfId="2448"/>
    <cellStyle name="T_Book1_3_GVL" xfId="2449"/>
    <cellStyle name="T_Book1_3_GVL_No XDCB P.THO.xls 6 2015" xfId="2450"/>
    <cellStyle name="T_Book1_3_Ke hoach 2010 (theo doi 11-8-2010)" xfId="2451"/>
    <cellStyle name="T_Book1_3_Ke hoach 2010 (theo doi 11-8-2010)_No XDCB P.THO.xls 6 2015" xfId="2452"/>
    <cellStyle name="T_Book1_3_KH Von 2012 gui BKH 1" xfId="2453"/>
    <cellStyle name="T_Book1_3_KH Von 2012 gui BKH 1_No XDCB P.THO.xls 6 2015" xfId="2454"/>
    <cellStyle name="T_Book1_3_KH Von 2012 gui BKH 2" xfId="2455"/>
    <cellStyle name="T_Book1_3_KH Von 2012 gui BKH 2_No XDCB P.THO.xls 6 2015" xfId="2456"/>
    <cellStyle name="T_Book1_3_No XDCB P.THO.xls 6 2015" xfId="2457"/>
    <cellStyle name="T_Book1_3_Ra soat KH von 2011 (Huy-11-11-11)" xfId="2458"/>
    <cellStyle name="T_Book1_3_Ra soat KH von 2011 (Huy-11-11-11)_No XDCB P.THO.xls 6 2015" xfId="2459"/>
    <cellStyle name="T_Book1_3_Viec Huy dang lam" xfId="2460"/>
    <cellStyle name="T_Book1_3_Viec Huy dang lam_No XDCB P.THO.xls 6 2015" xfId="2461"/>
    <cellStyle name="T_Book1_4" xfId="2462"/>
    <cellStyle name="T_Book1_4_Book1" xfId="2463"/>
    <cellStyle name="T_Book1_4_Book1_No XDCB P.THO.xls 6 2015" xfId="2464"/>
    <cellStyle name="T_Book1_4_Ke hoach 2010 (theo doi 11-8-2010)" xfId="2465"/>
    <cellStyle name="T_Book1_4_Ke hoach 2010 (theo doi 11-8-2010)_CT 134" xfId="2466"/>
    <cellStyle name="T_Book1_4_No XDCB P.THO.xls 6 2015" xfId="2467"/>
    <cellStyle name="T_Book1_5" xfId="2468"/>
    <cellStyle name="T_Book1_5_Ke hoach 2010 (theo doi 11-8-2010)" xfId="2469"/>
    <cellStyle name="T_Book1_5_Ke hoach 2010 (theo doi 11-8-2010)_No XDCB P.THO.xls 6 2015" xfId="2470"/>
    <cellStyle name="T_Book1_5_No XDCB P.THO.xls 6 2015" xfId="2471"/>
    <cellStyle name="T_Book1_Báo cáo 2005 theo Văn phòng của A. Quang" xfId="2472"/>
    <cellStyle name="T_Book1_Báo cáo 2005 theo Văn phòng của A. Quang_CT 134" xfId="2473"/>
    <cellStyle name="T_Book1_Bao cao TPCP" xfId="2474"/>
    <cellStyle name="T_Book1_Bao cao TPCP_No XDCB P.THO.xls 6 2015" xfId="2475"/>
    <cellStyle name="T_Book1_BC" xfId="2476"/>
    <cellStyle name="T_Book1_bieu ke hoach dau thau" xfId="2477"/>
    <cellStyle name="T_Book1_bieu ke hoach dau thau truong mam non SKH" xfId="2478"/>
    <cellStyle name="T_Book1_bieu ke hoach dau thau truong mam non SKH_No XDCB P.THO.xls 6 2015" xfId="2479"/>
    <cellStyle name="T_Book1_bieu ke hoach dau thau_No XDCB P.THO.xls 6 2015" xfId="2480"/>
    <cellStyle name="T_Book1_Bieu mau danh muc du an thuoc CTMTQG nam 2008" xfId="2481"/>
    <cellStyle name="T_Book1_Bieu mau danh muc du an thuoc CTMTQG nam 2008_CT 134" xfId="2482"/>
    <cellStyle name="T_Book1_Bieu tong hop nhu cau ung 2011 da chon loc -Mien nui" xfId="2483"/>
    <cellStyle name="T_Book1_Bieu tong hop nhu cau ung 2011 da chon loc -Mien nui_CT 134" xfId="2484"/>
    <cellStyle name="T_Book1_Book1" xfId="2485"/>
    <cellStyle name="T_Book1_Book1_1" xfId="2486"/>
    <cellStyle name="T_Book1_Book1_1_Bao cao TPCP" xfId="2487"/>
    <cellStyle name="T_Book1_Book1_1_Bao cao TPCP_No XDCB P.THO.xls 6 2015" xfId="2488"/>
    <cellStyle name="T_Book1_Book1_1_Book1" xfId="2489"/>
    <cellStyle name="T_Book1_Book1_1_Book1_1" xfId="2490"/>
    <cellStyle name="T_Book1_Book1_1_Book1_1_No XDCB P.THO.xls 6 2015" xfId="2491"/>
    <cellStyle name="T_Book1_Book1_1_Book1_No XDCB P.THO.xls 6 2015" xfId="2492"/>
    <cellStyle name="T_Book1_Book1_1_No XDCB P.THO.xls 6 2015" xfId="2493"/>
    <cellStyle name="T_Book1_Book1_1_Ra soat KH von 2011 (Huy-11-11-11)" xfId="2494"/>
    <cellStyle name="T_Book1_Book1_1_Ra soat KH von 2011 (Huy-11-11-11)_No XDCB P.THO.xls 6 2015" xfId="2495"/>
    <cellStyle name="T_Book1_Book1_1_Viec Huy dang lam" xfId="2496"/>
    <cellStyle name="T_Book1_Book1_1_Viec Huy dang lam_CT 134" xfId="2497"/>
    <cellStyle name="T_Book1_Book1_2" xfId="2498"/>
    <cellStyle name="T_Book1_Book1_2_No XDCB P.THO.xls 6 2015" xfId="2499"/>
    <cellStyle name="T_Book1_Book1_2_Ra soat KH von 2011 (Huy-11-11-11)" xfId="2500"/>
    <cellStyle name="T_Book1_Book1_2_Ra soat KH von 2011 (Huy-11-11-11)_No XDCB P.THO.xls 6 2015" xfId="2501"/>
    <cellStyle name="T_Book1_Book1_2_Viec Huy dang lam" xfId="2502"/>
    <cellStyle name="T_Book1_Book1_2_Viec Huy dang lam_No XDCB P.THO.xls 6 2015" xfId="2503"/>
    <cellStyle name="T_Book1_Book1_bieu ke hoach dau thau" xfId="2504"/>
    <cellStyle name="T_Book1_Book1_bieu ke hoach dau thau truong mam non SKH" xfId="2505"/>
    <cellStyle name="T_Book1_Book1_bieu ke hoach dau thau truong mam non SKH_No XDCB P.THO.xls 6 2015" xfId="2506"/>
    <cellStyle name="T_Book1_Book1_bieu ke hoach dau thau_No XDCB P.THO.xls 6 2015" xfId="2507"/>
    <cellStyle name="T_Book1_Book1_bieu tong hop lai kh von 2011 gui phong TH-KTDN" xfId="2508"/>
    <cellStyle name="T_Book1_Book1_bieu tong hop lai kh von 2011 gui phong TH-KTDN_No XDCB P.THO.xls 6 2015" xfId="2509"/>
    <cellStyle name="T_Book1_Book1_Book1" xfId="2510"/>
    <cellStyle name="T_Book1_Book1_Book1_1" xfId="2511"/>
    <cellStyle name="T_Book1_Book1_Book1_1_No XDCB P.THO.xls 6 2015" xfId="2512"/>
    <cellStyle name="T_Book1_Book1_Book1_Book1" xfId="2513"/>
    <cellStyle name="T_Book1_Book1_Book1_Book1_No XDCB P.THO.xls 6 2015" xfId="2514"/>
    <cellStyle name="T_Book1_Book1_Book1_Ke hoach 2010 (theo doi 11-8-2010)" xfId="2515"/>
    <cellStyle name="T_Book1_Book1_Book1_Ke hoach 2010 (theo doi 11-8-2010)_No XDCB P.THO.xls 6 2015" xfId="2516"/>
    <cellStyle name="T_Book1_Book1_Book1_ke hoach dau thau 30-6-2010" xfId="2517"/>
    <cellStyle name="T_Book1_Book1_Book1_ke hoach dau thau 30-6-2010_No XDCB P.THO.xls 6 2015" xfId="2518"/>
    <cellStyle name="T_Book1_Book1_Book1_No XDCB P.THO.xls 6 2015" xfId="2519"/>
    <cellStyle name="T_Book1_Book1_Book1_Ra soat KH von 2011 (Huy-11-11-11)" xfId="2520"/>
    <cellStyle name="T_Book1_Book1_Book1_Ra soat KH von 2011 (Huy-11-11-11)_No XDCB P.THO.xls 6 2015" xfId="2521"/>
    <cellStyle name="T_Book1_Book1_Book1_Viec Huy dang lam" xfId="2522"/>
    <cellStyle name="T_Book1_Book1_Book1_Viec Huy dang lam_CT 134" xfId="2523"/>
    <cellStyle name="T_Book1_Book1_cong bo gia VLXD thang 4" xfId="2524"/>
    <cellStyle name="T_Book1_Book1_cong bo gia VLXD thang 4_No XDCB P.THO.xls 6 2015" xfId="2525"/>
    <cellStyle name="T_Book1_Book1_Copy of KH PHAN BO VON ĐỐI ỨNG NAM 2011 (30 TY phuong án gop WB)" xfId="2526"/>
    <cellStyle name="T_Book1_Book1_Copy of KH PHAN BO VON ĐỐI ỨNG NAM 2011 (30 TY phuong án gop WB)_No XDCB P.THO.xls 6 2015" xfId="2527"/>
    <cellStyle name="T_Book1_Book1_DTTD chieng chan Tham lai 29-9-2009" xfId="2528"/>
    <cellStyle name="T_Book1_Book1_DTTD chieng chan Tham lai 29-9-2009_No XDCB P.THO.xls 6 2015" xfId="2529"/>
    <cellStyle name="T_Book1_Book1_Du toan nuoc San Thang (GD2)" xfId="2530"/>
    <cellStyle name="T_Book1_Book1_Du toan nuoc San Thang (GD2)_No XDCB P.THO.xls 6 2015" xfId="2531"/>
    <cellStyle name="T_Book1_Book1_DuToan92009Luong650" xfId="2532"/>
    <cellStyle name="T_Book1_Book1_DuToan92009Luong650_No XDCB P.THO.xls 6 2015" xfId="2533"/>
    <cellStyle name="T_Book1_Book1_HD TT1" xfId="2534"/>
    <cellStyle name="T_Book1_Book1_HD TT1_No XDCB P.THO.xls 6 2015" xfId="2535"/>
    <cellStyle name="T_Book1_Book1_Ke hoach 2010 ngay 14.4.10" xfId="2536"/>
    <cellStyle name="T_Book1_Book1_Ke hoach 2010 ngay 14.4.10_No XDCB P.THO.xls 6 2015" xfId="2537"/>
    <cellStyle name="T_Book1_Book1_ke hoach dau thau 30-6-2010" xfId="2538"/>
    <cellStyle name="T_Book1_Book1_ke hoach dau thau 30-6-2010_No XDCB P.THO.xls 6 2015" xfId="2539"/>
    <cellStyle name="T_Book1_Book1_KH Von 2012 gui BKH 1" xfId="2540"/>
    <cellStyle name="T_Book1_Book1_KH Von 2012 gui BKH 1_No XDCB P.THO.xls 6 2015" xfId="2541"/>
    <cellStyle name="T_Book1_Book1_Nha lop hoc 8 P" xfId="2542"/>
    <cellStyle name="T_Book1_Book1_Nha lop hoc 8 P_No XDCB P.THO.xls 6 2015" xfId="2543"/>
    <cellStyle name="T_Book1_Book1_No XDCB P.THO.xls 6 2015" xfId="2544"/>
    <cellStyle name="T_Book1_Book1_QD ke hoach dau thau" xfId="2545"/>
    <cellStyle name="T_Book1_Book1_QD ke hoach dau thau_No XDCB P.THO.xls 6 2015" xfId="2546"/>
    <cellStyle name="T_Book1_Book1_Ra soat KH von 2011 (Huy-11-11-11)" xfId="2547"/>
    <cellStyle name="T_Book1_Book1_Ra soat KH von 2011 (Huy-11-11-11)_No XDCB P.THO.xls 6 2015" xfId="2548"/>
    <cellStyle name="T_Book1_Book1_Sheet2" xfId="2549"/>
    <cellStyle name="T_Book1_Book1_Sheet2_No XDCB P.THO.xls 6 2015" xfId="2550"/>
    <cellStyle name="T_Book1_Book1_tinh toan hoang ha" xfId="2551"/>
    <cellStyle name="T_Book1_Book1_tinh toan hoang ha_No XDCB P.THO.xls 6 2015" xfId="2552"/>
    <cellStyle name="T_Book1_Book1_Tong von ĐTPT" xfId="2553"/>
    <cellStyle name="T_Book1_Book1_Tong von ĐTPT_No XDCB P.THO.xls 6 2015" xfId="2554"/>
    <cellStyle name="T_Book1_Book1_Viec Huy dang lam" xfId="2555"/>
    <cellStyle name="T_Book1_Book1_Viec Huy dang lam_CT 134" xfId="2556"/>
    <cellStyle name="T_Book1_Can ho 2p phai goc 0.5" xfId="2557"/>
    <cellStyle name="T_Book1_Can ho 2p phai goc 0.5_No XDCB P.THO.xls 6 2015" xfId="2558"/>
    <cellStyle name="T_Book1_Chi tieu KH nam 2009" xfId="2559"/>
    <cellStyle name="T_Book1_Chi tieu KH nam 2009_No XDCB P.THO.xls 6 2015" xfId="2560"/>
    <cellStyle name="T_Book1_cong bo gia VLXD thang 4" xfId="2561"/>
    <cellStyle name="T_Book1_cong bo gia VLXD thang 4_No XDCB P.THO.xls 6 2015" xfId="2562"/>
    <cellStyle name="T_Book1_CPK" xfId="2563"/>
    <cellStyle name="T_Book1_CPK_bieu ke hoach dau thau" xfId="2564"/>
    <cellStyle name="T_Book1_CPK_bieu ke hoach dau thau truong mam non SKH" xfId="2565"/>
    <cellStyle name="T_Book1_CPK_bieu tong hop lai kh von 2011 gui phong TH-KTDN" xfId="2566"/>
    <cellStyle name="T_Book1_CPK_Book1" xfId="2567"/>
    <cellStyle name="T_Book1_CPK_Book1_Ke hoach 2010 (theo doi 11-8-2010)" xfId="2568"/>
    <cellStyle name="T_Book1_CPK_Book1_ke hoach dau thau 30-6-2010" xfId="2569"/>
    <cellStyle name="T_Book1_CPK_Copy of KH PHAN BO VON ĐỐI ỨNG NAM 2011 (30 TY phuong án gop WB)" xfId="2570"/>
    <cellStyle name="T_Book1_CPK_DTTD chieng chan Tham lai 29-9-2009" xfId="2571"/>
    <cellStyle name="T_Book1_CPK_Du toan nuoc San Thang (GD2)" xfId="2572"/>
    <cellStyle name="T_Book1_CPK_Ke hoach 2010 (theo doi 11-8-2010)" xfId="2573"/>
    <cellStyle name="T_Book1_CPK_ke hoach dau thau 30-6-2010" xfId="2574"/>
    <cellStyle name="T_Book1_CPK_KH Von 2012 gui BKH 1" xfId="2575"/>
    <cellStyle name="T_Book1_CPK_QD ke hoach dau thau" xfId="2576"/>
    <cellStyle name="T_Book1_CPK_Ra soat KH von 2011 (Huy-11-11-11)" xfId="2577"/>
    <cellStyle name="T_Book1_CPK_tinh toan hoang ha" xfId="2578"/>
    <cellStyle name="T_Book1_CPK_Tong von ĐTPT" xfId="2579"/>
    <cellStyle name="T_Book1_CPK_Viec Huy dang lam" xfId="2580"/>
    <cellStyle name="T_Book1_DT 1751 Muong Khoa" xfId="2581"/>
    <cellStyle name="T_Book1_DT 1751 Muong Khoa_No XDCB P.THO.xls 6 2015" xfId="2582"/>
    <cellStyle name="T_Book1_DT Nam vai" xfId="2583"/>
    <cellStyle name="T_Book1_DT Nam vai_bieu ke hoach dau thau" xfId="2584"/>
    <cellStyle name="T_Book1_DT Nam vai_bieu ke hoach dau thau truong mam non SKH" xfId="2585"/>
    <cellStyle name="T_Book1_DT Nam vai_bieu ke hoach dau thau truong mam non SKH_No XDCB P.THO.xls 6 2015" xfId="2586"/>
    <cellStyle name="T_Book1_DT Nam vai_bieu ke hoach dau thau_No XDCB P.THO.xls 6 2015" xfId="2587"/>
    <cellStyle name="T_Book1_DT Nam vai_Book1" xfId="2588"/>
    <cellStyle name="T_Book1_DT Nam vai_Book1_No XDCB P.THO.xls 6 2015" xfId="2589"/>
    <cellStyle name="T_Book1_DT Nam vai_DTTD chieng chan Tham lai 29-9-2009" xfId="2590"/>
    <cellStyle name="T_Book1_DT Nam vai_DTTD chieng chan Tham lai 29-9-2009_No XDCB P.THO.xls 6 2015" xfId="2591"/>
    <cellStyle name="T_Book1_DT Nam vai_Ke hoach 2010 (theo doi 11-8-2010)" xfId="2592"/>
    <cellStyle name="T_Book1_DT Nam vai_Ke hoach 2010 (theo doi 11-8-2010)_No XDCB P.THO.xls 6 2015" xfId="2593"/>
    <cellStyle name="T_Book1_DT Nam vai_ke hoach dau thau 30-6-2010" xfId="2594"/>
    <cellStyle name="T_Book1_DT Nam vai_ke hoach dau thau 30-6-2010_No XDCB P.THO.xls 6 2015" xfId="2595"/>
    <cellStyle name="T_Book1_DT Nam vai_No XDCB P.THO.xls 6 2015" xfId="2596"/>
    <cellStyle name="T_Book1_DT Nam vai_QD ke hoach dau thau" xfId="2597"/>
    <cellStyle name="T_Book1_DT Nam vai_QD ke hoach dau thau_No XDCB P.THO.xls 6 2015" xfId="2598"/>
    <cellStyle name="T_Book1_DT Nam vai_tinh toan hoang ha" xfId="2599"/>
    <cellStyle name="T_Book1_DT Nam vai_tinh toan hoang ha_No XDCB P.THO.xls 6 2015" xfId="2600"/>
    <cellStyle name="T_Book1_DT Nha Da nang" xfId="2601"/>
    <cellStyle name="T_Book1_DT Nha Da nang_No XDCB P.THO.xls 6 2015" xfId="2602"/>
    <cellStyle name="T_Book1_DT NHA KHACH -12" xfId="2603"/>
    <cellStyle name="T_Book1_DT NHA KHACH -12_No XDCB P.THO.xls 6 2015" xfId="2604"/>
    <cellStyle name="T_Book1_DT tieu hoc diem TDC ban Cho 28-02-09" xfId="2605"/>
    <cellStyle name="T_Book1_DT tieu hoc diem TDC ban Cho 28-02-09_No XDCB P.THO.xls 6 2015" xfId="2606"/>
    <cellStyle name="T_Book1_DTTD chieng chan Tham lai 29-9-2009" xfId="2607"/>
    <cellStyle name="T_Book1_DTTD chieng chan Tham lai 29-9-2009_No XDCB P.THO.xls 6 2015" xfId="2608"/>
    <cellStyle name="T_Book1_Du an khoi cong moi nam 2010" xfId="2609"/>
    <cellStyle name="T_Book1_Du an khoi cong moi nam 2010_CT 134" xfId="2610"/>
    <cellStyle name="T_Book1_Du toan" xfId="2611"/>
    <cellStyle name="T_Book1_DU TOAN ban mui" xfId="2612"/>
    <cellStyle name="T_Book1_DU TOAN ban mui_No XDCB P.THO.xls 6 2015" xfId="2613"/>
    <cellStyle name="T_Book1_Du toan nuoc San Thang (GD2)" xfId="2614"/>
    <cellStyle name="T_Book1_Du toan nuoc San Thang (GD2)_No XDCB P.THO.xls 6 2015" xfId="2615"/>
    <cellStyle name="T_Book1_Du toan_No XDCB P.THO.xls 6 2015" xfId="2616"/>
    <cellStyle name="T_Book1_DuToan92009Luong650" xfId="2617"/>
    <cellStyle name="T_Book1_DuToan92009Luong650_CT 134" xfId="2618"/>
    <cellStyle name="T_Book1_dutoanthuyloinamha" xfId="2619"/>
    <cellStyle name="T_Book1_dutoanthuyloinamha_No XDCB P.THO.xls 6 2015" xfId="2620"/>
    <cellStyle name="T_Book1_GVL" xfId="2621"/>
    <cellStyle name="T_Book1_GVL_No XDCB P.THO.xls 6 2015" xfId="2622"/>
    <cellStyle name="T_Book1_Hang Tom goi9 9-07(Cau 12 sua)" xfId="2623"/>
    <cellStyle name="T_Book1_HD TT1" xfId="2624"/>
    <cellStyle name="T_Book1_HD TT1_No XDCB P.THO.xls 6 2015" xfId="2625"/>
    <cellStyle name="T_Book1_Hoan Cong Sung Ma Son" xfId="2626"/>
    <cellStyle name="T_Book1_Ke hoach 2010 ngay 14.4.10" xfId="2627"/>
    <cellStyle name="T_Book1_Ke hoach 2010 ngay 14.4.10_No XDCB P.THO.xls 6 2015" xfId="2628"/>
    <cellStyle name="T_Book1_ke hoach dau thau 30-6-2010" xfId="2629"/>
    <cellStyle name="T_Book1_ke hoach dau thau 30-6-2010_No XDCB P.THO.xls 6 2015" xfId="2630"/>
    <cellStyle name="T_Book1_Ket du ung NS" xfId="2631"/>
    <cellStyle name="T_Book1_Ket du ung NS_No XDCB P.THO.xls 6 2015" xfId="2632"/>
    <cellStyle name="T_Book1_Ket qua phan bo von nam 2008" xfId="2633"/>
    <cellStyle name="T_Book1_Ket qua phan bo von nam 2008_CT 134" xfId="2634"/>
    <cellStyle name="T_Book1_KH XDCB_2008 lan 2 sua ngay 10-11" xfId="2635"/>
    <cellStyle name="T_Book1_KH XDCB_2008 lan 2 sua ngay 10-11_CT 134" xfId="2636"/>
    <cellStyle name="T_Book1_Khoi luong chinh Hang Tom" xfId="2637"/>
    <cellStyle name="T_Book1_Nha lop hoc 8 P" xfId="2638"/>
    <cellStyle name="T_Book1_Nha lop hoc 8 P_No XDCB P.THO.xls 6 2015" xfId="2639"/>
    <cellStyle name="T_Book1_nha van hoa25-4" xfId="2640"/>
    <cellStyle name="T_Book1_nha van hoa25-4_No XDCB P.THO.xls 6 2015" xfId="2641"/>
    <cellStyle name="T_Book1_Nhu cau von ung truoc 2011 Tha h Hoa + Nge An gui TW" xfId="2642"/>
    <cellStyle name="T_Book1_Nhu cau von ung truoc 2011 Tha h Hoa + Nge An gui TW_No XDCB P.THO.xls 6 2015" xfId="2643"/>
    <cellStyle name="T_Book1_No XDCB P.THO.xls 6 2015" xfId="2644"/>
    <cellStyle name="T_Book1_QD ke hoach dau thau" xfId="2645"/>
    <cellStyle name="T_Book1_QD ke hoach dau thau_No XDCB P.THO.xls 6 2015" xfId="2646"/>
    <cellStyle name="T_Book1_Ra soat KH von 2011 (Huy-11-11-11)" xfId="2647"/>
    <cellStyle name="T_Book1_Ra soat KH von 2011 (Huy-11-11-11)_No XDCB P.THO.xls 6 2015" xfId="2648"/>
    <cellStyle name="T_Book1_Sheet2" xfId="2649"/>
    <cellStyle name="T_Book1_Sheet2_No XDCB P.THO.xls 6 2015" xfId="2650"/>
    <cellStyle name="T_Book1_TH F" xfId="2651"/>
    <cellStyle name="T_Book1_TH ung tren 70%-Ra soat phap ly-8-6 (dung de chuyen vao vu TH)" xfId="2652"/>
    <cellStyle name="T_Book1_TH ung tren 70%-Ra soat phap ly-8-6 (dung de chuyen vao vu TH)_CT 134" xfId="2653"/>
    <cellStyle name="T_Book1_TH ung tren 70%-Ra soat phap ly-8-6 (dung de chuyen vao vu TH)_No XDCB P.THO.xls 6 2015" xfId="2654"/>
    <cellStyle name="T_Book1_THAU CAT" xfId="2655"/>
    <cellStyle name="T_Book1_THAU CAT_No XDCB P.THO.xls 6 2015" xfId="2656"/>
    <cellStyle name="T_Book1_Thiet bi" xfId="2657"/>
    <cellStyle name="T_Book1_Thiet bi_bieu ke hoach dau thau" xfId="2658"/>
    <cellStyle name="T_Book1_Thiet bi_bieu ke hoach dau thau truong mam non SKH" xfId="2659"/>
    <cellStyle name="T_Book1_Thiet bi_bieu tong hop lai kh von 2011 gui phong TH-KTDN" xfId="2660"/>
    <cellStyle name="T_Book1_Thiet bi_Book1" xfId="2661"/>
    <cellStyle name="T_Book1_Thiet bi_Book1_Ke hoach 2010 (theo doi 11-8-2010)" xfId="2662"/>
    <cellStyle name="T_Book1_Thiet bi_Book1_ke hoach dau thau 30-6-2010" xfId="2663"/>
    <cellStyle name="T_Book1_Thiet bi_Copy of KH PHAN BO VON ĐỐI ỨNG NAM 2011 (30 TY phuong án gop WB)" xfId="2664"/>
    <cellStyle name="T_Book1_Thiet bi_DTTD chieng chan Tham lai 29-9-2009" xfId="2665"/>
    <cellStyle name="T_Book1_Thiet bi_Du toan nuoc San Thang (GD2)" xfId="2666"/>
    <cellStyle name="T_Book1_Thiet bi_Ke hoach 2010 (theo doi 11-8-2010)" xfId="2667"/>
    <cellStyle name="T_Book1_Thiet bi_ke hoach dau thau 30-6-2010" xfId="2668"/>
    <cellStyle name="T_Book1_Thiet bi_KH Von 2012 gui BKH 1" xfId="2669"/>
    <cellStyle name="T_Book1_Thiet bi_QD ke hoach dau thau" xfId="2670"/>
    <cellStyle name="T_Book1_Thiet bi_Ra soat KH von 2011 (Huy-11-11-11)" xfId="2671"/>
    <cellStyle name="T_Book1_Thiet bi_tinh toan hoang ha" xfId="2672"/>
    <cellStyle name="T_Book1_Thiet bi_Tong von ĐTPT" xfId="2673"/>
    <cellStyle name="T_Book1_Thiet bi_Viec Huy dang lam" xfId="2674"/>
    <cellStyle name="T_Book1_Thuc hien du an 06-10 ngay 18_9" xfId="2675"/>
    <cellStyle name="T_Book1_Thuc hien du an 06-10 ngay 18_9_No XDCB P.THO.xls 6 2015" xfId="2676"/>
    <cellStyle name="T_Book1_Tienluong" xfId="2677"/>
    <cellStyle name="T_Book1_Tienluong_No XDCB P.THO.xls 6 2015" xfId="2678"/>
    <cellStyle name="T_Book1_tinh toan hoang ha" xfId="2679"/>
    <cellStyle name="T_Book1_tinh toan hoang ha_No XDCB P.THO.xls 6 2015" xfId="2680"/>
    <cellStyle name="T_Book1_Tong hop gia tri" xfId="2681"/>
    <cellStyle name="T_Book1_Tong hop gia tri_No XDCB P.THO.xls 6 2015" xfId="2682"/>
    <cellStyle name="T_Book1_TT nhu cau dung nuoc" xfId="2683"/>
    <cellStyle name="T_Book1_TT nhu cau dung nuoc_GVL" xfId="2684"/>
    <cellStyle name="T_Book1_TT nhu cau dung nuoc_GVL_No XDCB P.THO.xls 6 2015" xfId="2685"/>
    <cellStyle name="T_Book1_TT nhu cau dung nuoc_No XDCB P.THO.xls 6 2015" xfId="2686"/>
    <cellStyle name="T_Book1_TU VAN THUY LOI THAM  PHE" xfId="2687"/>
    <cellStyle name="T_Book1_TU VAN THUY LOI THAM  PHE_No XDCB P.THO.xls 6 2015" xfId="2688"/>
    <cellStyle name="T_Book1_ung truoc 2011 NSTW Thanh Hoa + Nge An gui Thu 12-5" xfId="2689"/>
    <cellStyle name="T_Book1_ung truoc 2011 NSTW Thanh Hoa + Nge An gui Thu 12-5_No XDCB P.THO.xls 6 2015" xfId="2690"/>
    <cellStyle name="T_Book1_VC1" xfId="2691"/>
    <cellStyle name="T_Book1_VC1_GVL" xfId="2692"/>
    <cellStyle name="T_Book1_VC1_GVL_No XDCB P.THO.xls 6 2015" xfId="2693"/>
    <cellStyle name="T_Book1_VC1_No XDCB P.THO.xls 6 2015" xfId="2694"/>
    <cellStyle name="T_Book1_Viec Huy dang lam" xfId="2695"/>
    <cellStyle name="T_Book1_Viec Huy dang lam_CT 134" xfId="2696"/>
    <cellStyle name="T_Cac bao cao TB  Milk-Yomilk-co Ke- CK 1-Vinh Thang" xfId="2697"/>
    <cellStyle name="T_Cac bao cao TB  Milk-Yomilk-co Ke- CK 1-Vinh Thang_CT 134" xfId="2698"/>
    <cellStyle name="T_CDKT" xfId="2699"/>
    <cellStyle name="T_CDKT_bieu ke hoach dau thau" xfId="2700"/>
    <cellStyle name="T_CDKT_bieu ke hoach dau thau truong mam non SKH" xfId="2701"/>
    <cellStyle name="T_CDKT_bieu ke hoach dau thau truong mam non SKH_No XDCB P.THO.xls 6 2015" xfId="2702"/>
    <cellStyle name="T_CDKT_bieu ke hoach dau thau_No XDCB P.THO.xls 6 2015" xfId="2703"/>
    <cellStyle name="T_CDKT_bieu tong hop lai kh von 2011 gui phong TH-KTDN" xfId="2704"/>
    <cellStyle name="T_CDKT_bieu tong hop lai kh von 2011 gui phong TH-KTDN_No XDCB P.THO.xls 6 2015" xfId="2705"/>
    <cellStyle name="T_CDKT_Book1" xfId="2706"/>
    <cellStyle name="T_CDKT_Book1_Ke hoach 2010 (theo doi 11-8-2010)" xfId="2707"/>
    <cellStyle name="T_CDKT_Book1_Ke hoach 2010 (theo doi 11-8-2010)_No XDCB P.THO.xls 6 2015" xfId="2708"/>
    <cellStyle name="T_CDKT_Book1_No XDCB P.THO.xls 6 2015" xfId="2709"/>
    <cellStyle name="T_CDKT_Copy of KH PHAN BO VON ĐỐI ỨNG NAM 2011 (30 TY phuong án gop WB)" xfId="2710"/>
    <cellStyle name="T_CDKT_Copy of KH PHAN BO VON ĐỐI ỨNG NAM 2011 (30 TY phuong án gop WB)_No XDCB P.THO.xls 6 2015" xfId="2711"/>
    <cellStyle name="T_CDKT_DT tieu hoc diem TDC ban Cho 28-02-09" xfId="2712"/>
    <cellStyle name="T_CDKT_DT tieu hoc diem TDC ban Cho 28-02-09_No XDCB P.THO.xls 6 2015" xfId="2713"/>
    <cellStyle name="T_CDKT_DTTD chieng chan Tham lai 29-9-2009" xfId="2714"/>
    <cellStyle name="T_CDKT_DTTD chieng chan Tham lai 29-9-2009_No XDCB P.THO.xls 6 2015" xfId="2715"/>
    <cellStyle name="T_CDKT_GVL" xfId="2716"/>
    <cellStyle name="T_CDKT_GVL_No XDCB P.THO.xls 6 2015" xfId="2717"/>
    <cellStyle name="T_CDKT_Ke hoach 2010 (theo doi 11-8-2010)" xfId="2718"/>
    <cellStyle name="T_CDKT_Ke hoach 2010 (theo doi 11-8-2010)_No XDCB P.THO.xls 6 2015" xfId="2719"/>
    <cellStyle name="T_CDKT_ke hoach dau thau 30-6-2010" xfId="2720"/>
    <cellStyle name="T_CDKT_ke hoach dau thau 30-6-2010_No XDCB P.THO.xls 6 2015" xfId="2721"/>
    <cellStyle name="T_CDKT_KH Von 2012 gui BKH 1" xfId="2722"/>
    <cellStyle name="T_CDKT_KH Von 2012 gui BKH 1_No XDCB P.THO.xls 6 2015" xfId="2723"/>
    <cellStyle name="T_CDKT_No XDCB P.THO.xls 6 2015" xfId="2724"/>
    <cellStyle name="T_CDKT_QD ke hoach dau thau" xfId="2725"/>
    <cellStyle name="T_CDKT_QD ke hoach dau thau_No XDCB P.THO.xls 6 2015" xfId="2726"/>
    <cellStyle name="T_CDKT_Tienluong" xfId="2727"/>
    <cellStyle name="T_CDKT_Tienluong_No XDCB P.THO.xls 6 2015" xfId="2728"/>
    <cellStyle name="T_CDKT_Tong von ĐTPT" xfId="2729"/>
    <cellStyle name="T_CDKT_Tong von ĐTPT_No XDCB P.THO.xls 6 2015" xfId="2730"/>
    <cellStyle name="T_cham diem Milk chu ky2-ANH MINH" xfId="2731"/>
    <cellStyle name="T_cham diem Milk chu ky2-ANH MINH_CT 134" xfId="2732"/>
    <cellStyle name="T_cham trung bay ck 1 m.Bac milk co ke 2" xfId="2733"/>
    <cellStyle name="T_cham trung bay ck 1 m.Bac milk co ke 2_CT 134" xfId="2734"/>
    <cellStyle name="T_cham trung bay yao smart milk ck 2 mien Bac" xfId="2735"/>
    <cellStyle name="T_cham trung bay yao smart milk ck 2 mien Bac_CT 134" xfId="2736"/>
    <cellStyle name="T_Chuan bi dau tu nam 2008" xfId="2737"/>
    <cellStyle name="T_Chuan bi dau tu nam 2008_CT 134" xfId="2738"/>
    <cellStyle name="T_cong bo ĐGCM ĐB nam 2008" xfId="2739"/>
    <cellStyle name="T_cong bo ĐGCM ĐB nam 2008_GVL" xfId="2740"/>
    <cellStyle name="T_cong bo ĐGCM ĐB nam 2008_GVL_No XDCB P.THO.xls 6 2015" xfId="2741"/>
    <cellStyle name="T_cong bo ĐGCM ĐB nam 2008_No XDCB P.THO.xls 6 2015" xfId="2742"/>
    <cellStyle name="T_Copy of Bao cao  XDCB 7 thang nam 2008_So KH&amp;DT SUA" xfId="2743"/>
    <cellStyle name="T_Copy of Bao cao  XDCB 7 thang nam 2008_So KH&amp;DT SUA_CT 134" xfId="2744"/>
    <cellStyle name="T_Copy of KH PHAN BO VON ĐỐI ỨNG NAM 2011 (30 TY phuong án gop WB)" xfId="2745"/>
    <cellStyle name="T_Copy of KH PHAN BO VON ĐỐI ỨNG NAM 2011 (30 TY phuong án gop WB)_No XDCB P.THO.xls 6 2015" xfId="2746"/>
    <cellStyle name="T_Copy of SO THEO DOI SAN LUONG NAM 2007" xfId="2747"/>
    <cellStyle name="T_Copy of SO THEO DOI SAN LUONG NAM 2007_No XDCB P.THO.xls 6 2015" xfId="2748"/>
    <cellStyle name="T_CPK" xfId="2749"/>
    <cellStyle name="T_CPK_bieu ke hoach dau thau" xfId="2750"/>
    <cellStyle name="T_CPK_bieu ke hoach dau thau truong mam non SKH" xfId="2751"/>
    <cellStyle name="T_CPK_bieu ke hoach dau thau truong mam non SKH_No XDCB P.THO.xls 6 2015" xfId="2752"/>
    <cellStyle name="T_CPK_bieu ke hoach dau thau_No XDCB P.THO.xls 6 2015" xfId="2753"/>
    <cellStyle name="T_CPK_bieu tong hop lai kh von 2011 gui phong TH-KTDN" xfId="2754"/>
    <cellStyle name="T_CPK_bieu tong hop lai kh von 2011 gui phong TH-KTDN_No XDCB P.THO.xls 6 2015" xfId="2755"/>
    <cellStyle name="T_CPK_Book1" xfId="2756"/>
    <cellStyle name="T_CPK_Book1_1" xfId="2757"/>
    <cellStyle name="T_CPK_Book1_1_No XDCB P.THO.xls 6 2015" xfId="2758"/>
    <cellStyle name="T_CPK_Book1_DTTD chieng chan Tham lai 29-9-2009" xfId="2759"/>
    <cellStyle name="T_CPK_Book1_DTTD chieng chan Tham lai 29-9-2009_No XDCB P.THO.xls 6 2015" xfId="2760"/>
    <cellStyle name="T_CPK_Book1_Ke hoach 2010 (theo doi 11-8-2010)" xfId="2761"/>
    <cellStyle name="T_CPK_Book1_Ke hoach 2010 (theo doi 11-8-2010)_No XDCB P.THO.xls 6 2015" xfId="2762"/>
    <cellStyle name="T_CPK_Book1_ke hoach dau thau 30-6-2010" xfId="2763"/>
    <cellStyle name="T_CPK_Book1_ke hoach dau thau 30-6-2010_No XDCB P.THO.xls 6 2015" xfId="2764"/>
    <cellStyle name="T_CPK_Book1_No XDCB P.THO.xls 6 2015" xfId="2765"/>
    <cellStyle name="T_CPK_Copy of KH PHAN BO VON ĐỐI ỨNG NAM 2011 (30 TY phuong án gop WB)" xfId="2766"/>
    <cellStyle name="T_CPK_Copy of KH PHAN BO VON ĐỐI ỨNG NAM 2011 (30 TY phuong án gop WB)_No XDCB P.THO.xls 6 2015" xfId="2767"/>
    <cellStyle name="T_CPK_DTTD chieng chan Tham lai 29-9-2009" xfId="2768"/>
    <cellStyle name="T_CPK_DTTD chieng chan Tham lai 29-9-2009_No XDCB P.THO.xls 6 2015" xfId="2769"/>
    <cellStyle name="T_CPK_Du toan nuoc San Thang (GD2)" xfId="2770"/>
    <cellStyle name="T_CPK_Du toan nuoc San Thang (GD2)_No XDCB P.THO.xls 6 2015" xfId="2771"/>
    <cellStyle name="T_CPK_Ke hoach 2010 (theo doi 11-8-2010)" xfId="2772"/>
    <cellStyle name="T_CPK_Ke hoach 2010 (theo doi 11-8-2010)_No XDCB P.THO.xls 6 2015" xfId="2773"/>
    <cellStyle name="T_CPK_ke hoach dau thau 30-6-2010" xfId="2774"/>
    <cellStyle name="T_CPK_ke hoach dau thau 30-6-2010_No XDCB P.THO.xls 6 2015" xfId="2775"/>
    <cellStyle name="T_CPK_KH Von 2012 gui BKH 1" xfId="2776"/>
    <cellStyle name="T_CPK_KH Von 2012 gui BKH 1_No XDCB P.THO.xls 6 2015" xfId="2777"/>
    <cellStyle name="T_CPK_No XDCB P.THO.xls 6 2015" xfId="2778"/>
    <cellStyle name="T_CPK_QD ke hoach dau thau" xfId="2779"/>
    <cellStyle name="T_CPK_QD ke hoach dau thau_No XDCB P.THO.xls 6 2015" xfId="2780"/>
    <cellStyle name="T_CPK_Ra soat KH von 2011 (Huy-11-11-11)" xfId="2781"/>
    <cellStyle name="T_CPK_Ra soat KH von 2011 (Huy-11-11-11)_No XDCB P.THO.xls 6 2015" xfId="2782"/>
    <cellStyle name="T_CPK_tinh toan hoang ha" xfId="2783"/>
    <cellStyle name="T_CPK_tinh toan hoang ha_No XDCB P.THO.xls 6 2015" xfId="2784"/>
    <cellStyle name="T_CPK_Tong von ĐTPT" xfId="2785"/>
    <cellStyle name="T_CPK_Tong von ĐTPT_No XDCB P.THO.xls 6 2015" xfId="2786"/>
    <cellStyle name="T_CPK_Viec Huy dang lam" xfId="2787"/>
    <cellStyle name="T_CPK_Viec Huy dang lam_CT 134" xfId="2788"/>
    <cellStyle name="T_CTMTQG 2008" xfId="2789"/>
    <cellStyle name="T_CTMTQG 2008_Bieu mau danh muc du an thuoc CTMTQG nam 2008" xfId="2790"/>
    <cellStyle name="T_CTMTQG 2008_Bieu mau danh muc du an thuoc CTMTQG nam 2008_CT 134" xfId="2791"/>
    <cellStyle name="T_CTMTQG 2008_CT 134" xfId="2792"/>
    <cellStyle name="T_CTMTQG 2008_Hi-Tong hop KQ phan bo KH nam 08- LD fong giao 15-11-08" xfId="2793"/>
    <cellStyle name="T_CTMTQG 2008_Hi-Tong hop KQ phan bo KH nam 08- LD fong giao 15-11-08_CT 134" xfId="2794"/>
    <cellStyle name="T_CTMTQG 2008_Ket qua thuc hien nam 2008" xfId="2795"/>
    <cellStyle name="T_CTMTQG 2008_Ket qua thuc hien nam 2008_CT 134" xfId="2796"/>
    <cellStyle name="T_CTMTQG 2008_KH XDCB_2008 lan 1" xfId="2797"/>
    <cellStyle name="T_CTMTQG 2008_KH XDCB_2008 lan 1 sua ngay 27-10" xfId="2798"/>
    <cellStyle name="T_CTMTQG 2008_KH XDCB_2008 lan 1 sua ngay 27-10_CT 134" xfId="2799"/>
    <cellStyle name="T_CTMTQG 2008_KH XDCB_2008 lan 1_CT 134" xfId="2800"/>
    <cellStyle name="T_CTMTQG 2008_KH XDCB_2008 lan 2 sua ngay 10-11" xfId="2801"/>
    <cellStyle name="T_CTMTQG 2008_KH XDCB_2008 lan 2 sua ngay 10-11_CT 134" xfId="2802"/>
    <cellStyle name="T_danh sach chua nop bcao trung bay sua chua  tinh den 1-3-06" xfId="2803"/>
    <cellStyle name="T_danh sach chua nop bcao trung bay sua chua  tinh den 1-3-06_CT 134" xfId="2804"/>
    <cellStyle name="T_Danh sach KH TB MilkYomilk Yao  Smart chu ky 2-Vinh Thang" xfId="2805"/>
    <cellStyle name="T_Danh sach KH TB MilkYomilk Yao  Smart chu ky 2-Vinh Thang_CT 134" xfId="2806"/>
    <cellStyle name="T_Danh sach KH trung bay MilkYomilk co ke chu ky 2-Vinh Thang" xfId="2807"/>
    <cellStyle name="T_Danh sach KH trung bay MilkYomilk co ke chu ky 2-Vinh Thang_CT 134" xfId="2808"/>
    <cellStyle name="T_DON GIA" xfId="2809"/>
    <cellStyle name="T_Don gia chi tiet" xfId="2810"/>
    <cellStyle name="T_Don gia chi tiet_No XDCB P.THO.xls 6 2015" xfId="2811"/>
    <cellStyle name="T_DON GIA_No XDCB P.THO.xls 6 2015" xfId="2812"/>
    <cellStyle name="T_DONGIA" xfId="2813"/>
    <cellStyle name="T_DONGIA_No XDCB P.THO.xls 6 2015" xfId="2814"/>
    <cellStyle name="T_DSACH MILK YO MILK CK 2 M.BAC" xfId="2815"/>
    <cellStyle name="T_DSACH MILK YO MILK CK 2 M.BAC_CT 134" xfId="2816"/>
    <cellStyle name="T_DSKH Tbay Milk , Yomilk CK 2 Vu Thi Hanh" xfId="2817"/>
    <cellStyle name="T_DSKH Tbay Milk , Yomilk CK 2 Vu Thi Hanh_CT 134" xfId="2818"/>
    <cellStyle name="T_DT Nha Da nang" xfId="2819"/>
    <cellStyle name="T_DT Nha Da nang_No XDCB P.THO.xls 6 2015" xfId="2820"/>
    <cellStyle name="T_DT NHA KHACH -12" xfId="2821"/>
    <cellStyle name="T_DT NHA KHACH -12_No XDCB P.THO.xls 6 2015" xfId="2822"/>
    <cellStyle name="T_DT Tham Dinh" xfId="2823"/>
    <cellStyle name="T_DT Thanh 2008.xls" xfId="2824"/>
    <cellStyle name="T_DT Thanh 2008.xls_CT 134" xfId="2825"/>
    <cellStyle name="T_DT Thanh 2008.xls_GVL" xfId="2826"/>
    <cellStyle name="T_DT Thanh 2008.xls_GVL_No XDCB P.THO.xls 6 2015" xfId="2827"/>
    <cellStyle name="T_DT tieu hoc diem TDC ban Cho 28-02-09" xfId="2828"/>
    <cellStyle name="T_DT tieu hoc diem TDC ban Cho 28-02-09_No XDCB P.THO.xls 6 2015" xfId="2829"/>
    <cellStyle name="T_DT van ho" xfId="2830"/>
    <cellStyle name="T_DT van ho_CT 134" xfId="2831"/>
    <cellStyle name="T_DT van ho_GVL" xfId="2832"/>
    <cellStyle name="T_DT van ho_GVL_No XDCB P.THO.xls 6 2015" xfId="2833"/>
    <cellStyle name="T_dtTL598G1." xfId="2834"/>
    <cellStyle name="T_dtTL598G1._bieu ke hoach dau thau" xfId="2835"/>
    <cellStyle name="T_dtTL598G1._bieu ke hoach dau thau truong mam non SKH" xfId="2836"/>
    <cellStyle name="T_dtTL598G1._bieu ke hoach dau thau truong mam non SKH_No XDCB P.THO.xls 6 2015" xfId="2837"/>
    <cellStyle name="T_dtTL598G1._bieu ke hoach dau thau_No XDCB P.THO.xls 6 2015" xfId="2838"/>
    <cellStyle name="T_dtTL598G1._bieu tong hop lai kh von 2011 gui phong TH-KTDN" xfId="2839"/>
    <cellStyle name="T_dtTL598G1._bieu tong hop lai kh von 2011 gui phong TH-KTDN_No XDCB P.THO.xls 6 2015" xfId="2840"/>
    <cellStyle name="T_dtTL598G1._Book1" xfId="2841"/>
    <cellStyle name="T_dtTL598G1._Book1_Ke hoach 2010 (theo doi 11-8-2010)" xfId="2842"/>
    <cellStyle name="T_dtTL598G1._Book1_Ke hoach 2010 (theo doi 11-8-2010)_CT 134" xfId="2843"/>
    <cellStyle name="T_dtTL598G1._Book1_No XDCB P.THO.xls 6 2015" xfId="2844"/>
    <cellStyle name="T_dtTL598G1._Copy of KH PHAN BO VON ĐỐI ỨNG NAM 2011 (30 TY phuong án gop WB)" xfId="2845"/>
    <cellStyle name="T_dtTL598G1._Copy of KH PHAN BO VON ĐỐI ỨNG NAM 2011 (30 TY phuong án gop WB)_No XDCB P.THO.xls 6 2015" xfId="2846"/>
    <cellStyle name="T_dtTL598G1._DT tieu hoc diem TDC ban Cho 28-02-09" xfId="2847"/>
    <cellStyle name="T_dtTL598G1._DT tieu hoc diem TDC ban Cho 28-02-09_No XDCB P.THO.xls 6 2015" xfId="2848"/>
    <cellStyle name="T_dtTL598G1._DTTD chieng chan Tham lai 29-9-2009" xfId="2849"/>
    <cellStyle name="T_dtTL598G1._DTTD chieng chan Tham lai 29-9-2009_No XDCB P.THO.xls 6 2015" xfId="2850"/>
    <cellStyle name="T_dtTL598G1._GVL" xfId="2851"/>
    <cellStyle name="T_dtTL598G1._GVL_No XDCB P.THO.xls 6 2015" xfId="2852"/>
    <cellStyle name="T_dtTL598G1._Ke hoach 2010 (theo doi 11-8-2010)" xfId="2853"/>
    <cellStyle name="T_dtTL598G1._Ke hoach 2010 (theo doi 11-8-2010)_No XDCB P.THO.xls 6 2015" xfId="2854"/>
    <cellStyle name="T_dtTL598G1._ke hoach dau thau 30-6-2010" xfId="2855"/>
    <cellStyle name="T_dtTL598G1._ke hoach dau thau 30-6-2010_No XDCB P.THO.xls 6 2015" xfId="2856"/>
    <cellStyle name="T_dtTL598G1._KH Von 2012 gui BKH 1" xfId="2857"/>
    <cellStyle name="T_dtTL598G1._KH Von 2012 gui BKH 1_No XDCB P.THO.xls 6 2015" xfId="2858"/>
    <cellStyle name="T_dtTL598G1._No XDCB P.THO.xls 6 2015" xfId="2859"/>
    <cellStyle name="T_dtTL598G1._QD ke hoach dau thau" xfId="2860"/>
    <cellStyle name="T_dtTL598G1._QD ke hoach dau thau_No XDCB P.THO.xls 6 2015" xfId="2861"/>
    <cellStyle name="T_dtTL598G1._Tienluong" xfId="2862"/>
    <cellStyle name="T_dtTL598G1._Tienluong_No XDCB P.THO.xls 6 2015" xfId="2863"/>
    <cellStyle name="T_dtTL598G1._tinh toan hoang ha" xfId="2864"/>
    <cellStyle name="T_dtTL598G1._tinh toan hoang ha_No XDCB P.THO.xls 6 2015" xfId="2865"/>
    <cellStyle name="T_dtTL598G1._Tong von ĐTPT" xfId="2866"/>
    <cellStyle name="T_dtTL598G1._Tong von ĐTPT_No XDCB P.THO.xls 6 2015" xfId="2867"/>
    <cellStyle name="T_DTWB31" xfId="2868"/>
    <cellStyle name="T_Du an khoi cong moi nam 2010" xfId="2869"/>
    <cellStyle name="T_Du an khoi cong moi nam 2010_CT 134" xfId="2870"/>
    <cellStyle name="T_DU AN TKQH VA CHUAN BI DAU TU NAM 2007 sua ngay 9-11" xfId="2871"/>
    <cellStyle name="T_DU AN TKQH VA CHUAN BI DAU TU NAM 2007 sua ngay 9-11_Bieu mau danh muc du an thuoc CTMTQG nam 2008" xfId="2872"/>
    <cellStyle name="T_DU AN TKQH VA CHUAN BI DAU TU NAM 2007 sua ngay 9-11_Bieu mau danh muc du an thuoc CTMTQG nam 2008_CT 134" xfId="2873"/>
    <cellStyle name="T_DU AN TKQH VA CHUAN BI DAU TU NAM 2007 sua ngay 9-11_CT 134" xfId="2874"/>
    <cellStyle name="T_DU AN TKQH VA CHUAN BI DAU TU NAM 2007 sua ngay 9-11_Du an khoi cong moi nam 2010" xfId="2875"/>
    <cellStyle name="T_DU AN TKQH VA CHUAN BI DAU TU NAM 2007 sua ngay 9-11_Du an khoi cong moi nam 2010_CT 134" xfId="2876"/>
    <cellStyle name="T_DU AN TKQH VA CHUAN BI DAU TU NAM 2007 sua ngay 9-11_Ket qua phan bo von nam 2008" xfId="2877"/>
    <cellStyle name="T_DU AN TKQH VA CHUAN BI DAU TU NAM 2007 sua ngay 9-11_Ket qua phan bo von nam 2008_CT 134" xfId="2878"/>
    <cellStyle name="T_DU AN TKQH VA CHUAN BI DAU TU NAM 2007 sua ngay 9-11_KH XDCB_2008 lan 2 sua ngay 10-11" xfId="2879"/>
    <cellStyle name="T_DU AN TKQH VA CHUAN BI DAU TU NAM 2007 sua ngay 9-11_KH XDCB_2008 lan 2 sua ngay 10-11_CT 134" xfId="2880"/>
    <cellStyle name="T_Du toan" xfId="2881"/>
    <cellStyle name="T_du toan dieu chinh  20-8-2006" xfId="2882"/>
    <cellStyle name="T_du toan dieu chinh  20-8-2006_No XDCB P.THO.xls 6 2015" xfId="2883"/>
    <cellStyle name="T_du toan kho bac - Than Uyen" xfId="2884"/>
    <cellStyle name="T_du toan kho bac - Than Uyen_bieu ke hoach dau thau" xfId="2885"/>
    <cellStyle name="T_du toan kho bac - Than Uyen_bieu ke hoach dau thau truong mam non SKH" xfId="2886"/>
    <cellStyle name="T_du toan kho bac - Than Uyen_bieu ke hoach dau thau truong mam non SKH_No XDCB P.THO.xls 6 2015" xfId="2887"/>
    <cellStyle name="T_du toan kho bac - Than Uyen_bieu ke hoach dau thau_No XDCB P.THO.xls 6 2015" xfId="2888"/>
    <cellStyle name="T_du toan kho bac - Than Uyen_bieu tong hop lai kh von 2011 gui phong TH-KTDN" xfId="2889"/>
    <cellStyle name="T_du toan kho bac - Than Uyen_bieu tong hop lai kh von 2011 gui phong TH-KTDN_No XDCB P.THO.xls 6 2015" xfId="2890"/>
    <cellStyle name="T_du toan kho bac - Than Uyen_Book1" xfId="2891"/>
    <cellStyle name="T_du toan kho bac - Than Uyen_Book1_Ke hoach 2010 (theo doi 11-8-2010)" xfId="2892"/>
    <cellStyle name="T_du toan kho bac - Than Uyen_Book1_Ke hoach 2010 (theo doi 11-8-2010)_No XDCB P.THO.xls 6 2015" xfId="2893"/>
    <cellStyle name="T_du toan kho bac - Than Uyen_Book1_ke hoach dau thau 30-6-2010" xfId="2894"/>
    <cellStyle name="T_du toan kho bac - Than Uyen_Book1_ke hoach dau thau 30-6-2010_No XDCB P.THO.xls 6 2015" xfId="2895"/>
    <cellStyle name="T_du toan kho bac - Than Uyen_Book1_No XDCB P.THO.xls 6 2015" xfId="2896"/>
    <cellStyle name="T_du toan kho bac - Than Uyen_Copy of KH PHAN BO VON ĐỐI ỨNG NAM 2011 (30 TY phuong án gop WB)" xfId="2897"/>
    <cellStyle name="T_du toan kho bac - Than Uyen_Copy of KH PHAN BO VON ĐỐI ỨNG NAM 2011 (30 TY phuong án gop WB)_No XDCB P.THO.xls 6 2015" xfId="2898"/>
    <cellStyle name="T_du toan kho bac - Than Uyen_DTTD chieng chan Tham lai 29-9-2009" xfId="2899"/>
    <cellStyle name="T_du toan kho bac - Than Uyen_DTTD chieng chan Tham lai 29-9-2009_No XDCB P.THO.xls 6 2015" xfId="2900"/>
    <cellStyle name="T_du toan kho bac - Than Uyen_Du toan nuoc San Thang (GD2)" xfId="2901"/>
    <cellStyle name="T_du toan kho bac - Than Uyen_Du toan nuoc San Thang (GD2)_No XDCB P.THO.xls 6 2015" xfId="2902"/>
    <cellStyle name="T_du toan kho bac - Than Uyen_Ke hoach 2010 (theo doi 11-8-2010)" xfId="2903"/>
    <cellStyle name="T_du toan kho bac - Than Uyen_Ke hoach 2010 (theo doi 11-8-2010)_No XDCB P.THO.xls 6 2015" xfId="2904"/>
    <cellStyle name="T_du toan kho bac - Than Uyen_ke hoach dau thau 30-6-2010" xfId="2905"/>
    <cellStyle name="T_du toan kho bac - Than Uyen_ke hoach dau thau 30-6-2010_No XDCB P.THO.xls 6 2015" xfId="2906"/>
    <cellStyle name="T_du toan kho bac - Than Uyen_KH Von 2012 gui BKH 1" xfId="2907"/>
    <cellStyle name="T_du toan kho bac - Than Uyen_KH Von 2012 gui BKH 1_No XDCB P.THO.xls 6 2015" xfId="2908"/>
    <cellStyle name="T_du toan kho bac - Than Uyen_No XDCB P.THO.xls 6 2015" xfId="2909"/>
    <cellStyle name="T_du toan kho bac - Than Uyen_QD ke hoach dau thau" xfId="2910"/>
    <cellStyle name="T_du toan kho bac - Than Uyen_QD ke hoach dau thau_No XDCB P.THO.xls 6 2015" xfId="2911"/>
    <cellStyle name="T_du toan kho bac - Than Uyen_Ra soat KH von 2011 (Huy-11-11-11)" xfId="2912"/>
    <cellStyle name="T_du toan kho bac - Than Uyen_Ra soat KH von 2011 (Huy-11-11-11)_No XDCB P.THO.xls 6 2015" xfId="2913"/>
    <cellStyle name="T_du toan kho bac - Than Uyen_tinh toan hoang ha" xfId="2914"/>
    <cellStyle name="T_du toan kho bac - Than Uyen_tinh toan hoang ha_No XDCB P.THO.xls 6 2015" xfId="2915"/>
    <cellStyle name="T_du toan kho bac - Than Uyen_Tong von ĐTPT" xfId="2916"/>
    <cellStyle name="T_du toan kho bac - Than Uyen_Tong von ĐTPT_No XDCB P.THO.xls 6 2015" xfId="2917"/>
    <cellStyle name="T_du toan kho bac - Than Uyen_Viec Huy dang lam" xfId="2918"/>
    <cellStyle name="T_du toan kho bac - Than Uyen_Viec Huy dang lam_CT 134" xfId="2919"/>
    <cellStyle name="T_Du toan nuoc San Thang (GD2)" xfId="2920"/>
    <cellStyle name="T_Du toan nuoc San Thang (GD2)_No XDCB P.THO.xls 6 2015" xfId="2921"/>
    <cellStyle name="T_Du toan tham dinh (NSH Ban Moi)" xfId="2922"/>
    <cellStyle name="T_Du toan tham dinh (NSH Ban Moi)_CT 134" xfId="2923"/>
    <cellStyle name="T_Du toan tham dinh (NSH Ban Moi)_GVL" xfId="2924"/>
    <cellStyle name="T_Du toan tham dinh (NSH Ban Moi)_GVL_No XDCB P.THO.xls 6 2015" xfId="2925"/>
    <cellStyle name="T_Du toan_No XDCB P.THO.xls 6 2015" xfId="2926"/>
    <cellStyle name="T_DuToan92009Luong650" xfId="2927"/>
    <cellStyle name="T_DuToan92009Luong650_CT 134" xfId="2928"/>
    <cellStyle name="T_dutoanthuyloinamha" xfId="2929"/>
    <cellStyle name="T_dutoanthuyloinamha_No XDCB P.THO.xls 6 2015" xfId="2930"/>
    <cellStyle name="T_form ton kho CK 2 tuan 8" xfId="2931"/>
    <cellStyle name="T_form ton kho CK 2 tuan 8_CT 134" xfId="2932"/>
    <cellStyle name="T_GVL" xfId="2933"/>
    <cellStyle name="T_GVL_No XDCB P.THO.xls 6 2015" xfId="2934"/>
    <cellStyle name="T_HD TT1" xfId="2935"/>
    <cellStyle name="T_HD TT1_No XDCB P.THO.xls 6 2015" xfId="2936"/>
    <cellStyle name="T_Ho van xa khi" xfId="2937"/>
    <cellStyle name="T_Ho van xa khi_bieu ke hoach dau thau" xfId="2938"/>
    <cellStyle name="T_Ho van xa khi_bieu ke hoach dau thau truong mam non SKH" xfId="2939"/>
    <cellStyle name="T_Ho van xa khi_bieu ke hoach dau thau truong mam non SKH_No XDCB P.THO.xls 6 2015" xfId="2940"/>
    <cellStyle name="T_Ho van xa khi_bieu ke hoach dau thau_No XDCB P.THO.xls 6 2015" xfId="2941"/>
    <cellStyle name="T_Ho van xa khi_Book1" xfId="2942"/>
    <cellStyle name="T_Ho van xa khi_Book1_No XDCB P.THO.xls 6 2015" xfId="2943"/>
    <cellStyle name="T_Ho van xa khi_DTTD chieng chan Tham lai 29-9-2009" xfId="2944"/>
    <cellStyle name="T_Ho van xa khi_DTTD chieng chan Tham lai 29-9-2009_No XDCB P.THO.xls 6 2015" xfId="2945"/>
    <cellStyle name="T_Ho van xa khi_Ke hoach 2010 (theo doi 11-8-2010)" xfId="2946"/>
    <cellStyle name="T_Ho van xa khi_Ke hoach 2010 (theo doi 11-8-2010)_No XDCB P.THO.xls 6 2015" xfId="2947"/>
    <cellStyle name="T_Ho van xa khi_ke hoach dau thau 30-6-2010" xfId="2948"/>
    <cellStyle name="T_Ho van xa khi_ke hoach dau thau 30-6-2010_No XDCB P.THO.xls 6 2015" xfId="2949"/>
    <cellStyle name="T_Ho van xa khi_No XDCB P.THO.xls 6 2015" xfId="2950"/>
    <cellStyle name="T_Ho van xa khi_QD ke hoach dau thau" xfId="2951"/>
    <cellStyle name="T_Ho van xa khi_QD ke hoach dau thau_No XDCB P.THO.xls 6 2015" xfId="2952"/>
    <cellStyle name="T_Ho van xa khi_tinh toan hoang ha" xfId="2953"/>
    <cellStyle name="T_Ho van xa khi_tinh toan hoang ha_No XDCB P.THO.xls 6 2015" xfId="2954"/>
    <cellStyle name="T_Hoan Cong Sung Ma Son" xfId="2955"/>
    <cellStyle name="T_HoSo_THCS_T91.xlsDTNT" xfId="2956"/>
    <cellStyle name="T_HoSo_THCS_T91.xlsDTNT_No XDCB P.THO.xls 6 2015" xfId="2957"/>
    <cellStyle name="T_Ke hoach KTXH  nam 2009_PKT thang 11 nam 2008" xfId="2958"/>
    <cellStyle name="T_Ke hoach KTXH  nam 2009_PKT thang 11 nam 2008_CT 134" xfId="2959"/>
    <cellStyle name="T_Ket qua dau thau" xfId="2960"/>
    <cellStyle name="T_Ket qua dau thau_CT 134" xfId="2961"/>
    <cellStyle name="T_Ket qua phan bo von nam 2008" xfId="2962"/>
    <cellStyle name="T_Ket qua phan bo von nam 2008_CT 134" xfId="2963"/>
    <cellStyle name="T_KH Von 2012 gui BKH 2" xfId="2964"/>
    <cellStyle name="T_KH Von 2012 gui BKH 2_No XDCB P.THO.xls 6 2015" xfId="2965"/>
    <cellStyle name="T_KH XDCB_2008 lan 2 sua ngay 10-11" xfId="2966"/>
    <cellStyle name="T_KH XDCB_2008 lan 2 sua ngay 10-11_CT 134" xfId="2967"/>
    <cellStyle name="T_Khao satD1" xfId="2968"/>
    <cellStyle name="T_Khao satD1_bieu ke hoach dau thau" xfId="2969"/>
    <cellStyle name="T_Khao satD1_bieu ke hoach dau thau truong mam non SKH" xfId="2970"/>
    <cellStyle name="T_Khao satD1_bieu ke hoach dau thau truong mam non SKH_No XDCB P.THO.xls 6 2015" xfId="2971"/>
    <cellStyle name="T_Khao satD1_bieu ke hoach dau thau_No XDCB P.THO.xls 6 2015" xfId="2972"/>
    <cellStyle name="T_Khao satD1_bieu tong hop lai kh von 2011 gui phong TH-KTDN" xfId="2973"/>
    <cellStyle name="T_Khao satD1_bieu tong hop lai kh von 2011 gui phong TH-KTDN_No XDCB P.THO.xls 6 2015" xfId="2974"/>
    <cellStyle name="T_Khao satD1_Book1" xfId="2975"/>
    <cellStyle name="T_Khao satD1_Book1_Ke hoach 2010 (theo doi 11-8-2010)" xfId="2976"/>
    <cellStyle name="T_Khao satD1_Book1_Ke hoach 2010 (theo doi 11-8-2010)_CT 134" xfId="2977"/>
    <cellStyle name="T_Khao satD1_Book1_No XDCB P.THO.xls 6 2015" xfId="2978"/>
    <cellStyle name="T_Khao satD1_Copy of KH PHAN BO VON ĐỐI ỨNG NAM 2011 (30 TY phuong án gop WB)" xfId="2979"/>
    <cellStyle name="T_Khao satD1_Copy of KH PHAN BO VON ĐỐI ỨNG NAM 2011 (30 TY phuong án gop WB)_No XDCB P.THO.xls 6 2015" xfId="2980"/>
    <cellStyle name="T_Khao satD1_DT tieu hoc diem TDC ban Cho 28-02-09" xfId="2981"/>
    <cellStyle name="T_Khao satD1_DT tieu hoc diem TDC ban Cho 28-02-09_No XDCB P.THO.xls 6 2015" xfId="2982"/>
    <cellStyle name="T_Khao satD1_DTTD chieng chan Tham lai 29-9-2009" xfId="2983"/>
    <cellStyle name="T_Khao satD1_DTTD chieng chan Tham lai 29-9-2009_No XDCB P.THO.xls 6 2015" xfId="2984"/>
    <cellStyle name="T_Khao satD1_GVL" xfId="2985"/>
    <cellStyle name="T_Khao satD1_GVL_No XDCB P.THO.xls 6 2015" xfId="2986"/>
    <cellStyle name="T_Khao satD1_Ke hoach 2010 (theo doi 11-8-2010)" xfId="2987"/>
    <cellStyle name="T_Khao satD1_Ke hoach 2010 (theo doi 11-8-2010)_No XDCB P.THO.xls 6 2015" xfId="2988"/>
    <cellStyle name="T_Khao satD1_ke hoach dau thau 30-6-2010" xfId="2989"/>
    <cellStyle name="T_Khao satD1_ke hoach dau thau 30-6-2010_No XDCB P.THO.xls 6 2015" xfId="2990"/>
    <cellStyle name="T_Khao satD1_KH Von 2012 gui BKH 1" xfId="2991"/>
    <cellStyle name="T_Khao satD1_KH Von 2012 gui BKH 1_No XDCB P.THO.xls 6 2015" xfId="2992"/>
    <cellStyle name="T_Khao satD1_No XDCB P.THO.xls 6 2015" xfId="2993"/>
    <cellStyle name="T_Khao satD1_QD ke hoach dau thau" xfId="2994"/>
    <cellStyle name="T_Khao satD1_QD ke hoach dau thau_No XDCB P.THO.xls 6 2015" xfId="2995"/>
    <cellStyle name="T_Khao satD1_Tienluong" xfId="2996"/>
    <cellStyle name="T_Khao satD1_Tienluong_No XDCB P.THO.xls 6 2015" xfId="2997"/>
    <cellStyle name="T_Khao satD1_tinh toan hoang ha" xfId="2998"/>
    <cellStyle name="T_Khao satD1_tinh toan hoang ha_No XDCB P.THO.xls 6 2015" xfId="2999"/>
    <cellStyle name="T_Khao satD1_Tong von ĐTPT" xfId="3000"/>
    <cellStyle name="T_Khao satD1_Tong von ĐTPT_No XDCB P.THO.xls 6 2015" xfId="3001"/>
    <cellStyle name="T_Khoi luong §­êng èng" xfId="3002"/>
    <cellStyle name="T_Khoi luong §­êng èng_bieu ke hoach dau thau" xfId="3003"/>
    <cellStyle name="T_Khoi luong §­êng èng_bieu ke hoach dau thau truong mam non SKH" xfId="3004"/>
    <cellStyle name="T_Khoi luong §­êng èng_bieu ke hoach dau thau truong mam non SKH_No XDCB P.THO.xls 6 2015" xfId="3005"/>
    <cellStyle name="T_Khoi luong §­êng èng_bieu ke hoach dau thau_No XDCB P.THO.xls 6 2015" xfId="3006"/>
    <cellStyle name="T_Khoi luong §­êng èng_Book1" xfId="3007"/>
    <cellStyle name="T_Khoi luong §­êng èng_Book1_No XDCB P.THO.xls 6 2015" xfId="3008"/>
    <cellStyle name="T_Khoi luong §­êng èng_DTTD chieng chan Tham lai 29-9-2009" xfId="3009"/>
    <cellStyle name="T_Khoi luong §­êng èng_DTTD chieng chan Tham lai 29-9-2009_No XDCB P.THO.xls 6 2015" xfId="3010"/>
    <cellStyle name="T_Khoi luong §­êng èng_Ke hoach 2010 (theo doi 11-8-2010)" xfId="3011"/>
    <cellStyle name="T_Khoi luong §­êng èng_Ke hoach 2010 (theo doi 11-8-2010)_No XDCB P.THO.xls 6 2015" xfId="3012"/>
    <cellStyle name="T_Khoi luong §­êng èng_ke hoach dau thau 30-6-2010" xfId="3013"/>
    <cellStyle name="T_Khoi luong §­êng èng_ke hoach dau thau 30-6-2010_No XDCB P.THO.xls 6 2015" xfId="3014"/>
    <cellStyle name="T_Khoi luong §­êng èng_No XDCB P.THO.xls 6 2015" xfId="3015"/>
    <cellStyle name="T_Khoi luong §­êng èng_QD ke hoach dau thau" xfId="3016"/>
    <cellStyle name="T_Khoi luong §­êng èng_QD ke hoach dau thau_No XDCB P.THO.xls 6 2015" xfId="3017"/>
    <cellStyle name="T_Khoi luong §­êng èng_tinh toan hoang ha" xfId="3018"/>
    <cellStyle name="T_Khoi luong §­êng èng_tinh toan hoang ha_No XDCB P.THO.xls 6 2015" xfId="3019"/>
    <cellStyle name="T_KL san nen Phieng Ot" xfId="3020"/>
    <cellStyle name="T_KL san nen Phieng Ot_No XDCB P.THO.xls 6 2015" xfId="3021"/>
    <cellStyle name="T_Kldao dap" xfId="3022"/>
    <cellStyle name="T_Kldao dap_Bao cao TPCP" xfId="3023"/>
    <cellStyle name="T_Kldao dap_Bao cao TPCP_No XDCB P.THO.xls 6 2015" xfId="3024"/>
    <cellStyle name="T_Kldao dap_Book1" xfId="3025"/>
    <cellStyle name="T_Kldao dap_Book1_Bao cao TPCP" xfId="3026"/>
    <cellStyle name="T_Kldao dap_Book1_Bao cao TPCP_CT 134" xfId="3027"/>
    <cellStyle name="T_Kldao dap_Book1_No XDCB P.THO.xls 6 2015" xfId="3028"/>
    <cellStyle name="T_Kldao dap_GVL" xfId="3029"/>
    <cellStyle name="T_Kldao dap_GVL_No XDCB P.THO.xls 6 2015" xfId="3030"/>
    <cellStyle name="T_Kldao dap_Ke hoach 2010 (theo doi 11-8-2010)" xfId="3031"/>
    <cellStyle name="T_Kldao dap_Ke hoach 2010 (theo doi 11-8-2010)_CT 134" xfId="3032"/>
    <cellStyle name="T_Kldao dap_No XDCB P.THO.xls 6 2015" xfId="3033"/>
    <cellStyle name="T_KTOANKSAT" xfId="3034"/>
    <cellStyle name="T_KTOANKSAT_No XDCB P.THO.xls 6 2015" xfId="3035"/>
    <cellStyle name="T_MACRO DIR-PTVT-07" xfId="3036"/>
    <cellStyle name="T_MACRO DIR-PTVT-07_GVL" xfId="3037"/>
    <cellStyle name="T_MACRO DIR-PTVT-07_GVL_No XDCB P.THO.xls 6 2015" xfId="3038"/>
    <cellStyle name="T_MACRO DIR-PTVT-07_Ke hoach 2010 (theo doi 11-8-2010)" xfId="3039"/>
    <cellStyle name="T_MACRO DIR-PTVT-07_Ke hoach 2010 (theo doi 11-8-2010)_CT 134" xfId="3040"/>
    <cellStyle name="T_MACRO DIR-PTVT-07_No XDCB P.THO.xls 6 2015" xfId="3041"/>
    <cellStyle name="T_Me_Tri_6_07" xfId="3042"/>
    <cellStyle name="T_Me_Tri_6_07_No XDCB P.THO.xls 6 2015" xfId="3043"/>
    <cellStyle name="T_N2 thay dat (N1-1)" xfId="3044"/>
    <cellStyle name="T_N2 thay dat (N1-1)_No XDCB P.THO.xls 6 2015" xfId="3045"/>
    <cellStyle name="T_Nha lop hoc 8 P" xfId="3046"/>
    <cellStyle name="T_Nha lop hoc 8 P_No XDCB P.THO.xls 6 2015" xfId="3047"/>
    <cellStyle name="T_No XDCB P.THO.xls 6 2015" xfId="3048"/>
    <cellStyle name="T_NPP Khanh Vinh Thai Nguyen - BC KTTB_CTrinh_TB__20_loc__Milk_Yomilk_CK1" xfId="3049"/>
    <cellStyle name="T_NPP Khanh Vinh Thai Nguyen - BC KTTB_CTrinh_TB__20_loc__Milk_Yomilk_CK1_CT 134" xfId="3050"/>
    <cellStyle name="T_Phan tich vat tu" xfId="3051"/>
    <cellStyle name="T_Phan tich vat tu_No XDCB P.THO.xls 6 2015" xfId="3052"/>
    <cellStyle name="T_Phuong an can doi nam 2008" xfId="3053"/>
    <cellStyle name="T_Phuong an can doi nam 2008_CT 134" xfId="3054"/>
    <cellStyle name="T_QT di chuyen ca phe" xfId="3055"/>
    <cellStyle name="T_QT di chuyen ca phe_No XDCB P.THO.xls 6 2015" xfId="3056"/>
    <cellStyle name="T_QT di chuyen ca phe_Ra soat KH von 2011 (Huy-11-11-11)" xfId="3057"/>
    <cellStyle name="T_QT di chuyen ca phe_Ra soat KH von 2011 (Huy-11-11-11)_No XDCB P.THO.xls 6 2015" xfId="3058"/>
    <cellStyle name="T_QT di chuyen ca phe_Viec Huy dang lam" xfId="3059"/>
    <cellStyle name="T_QT di chuyen ca phe_Viec Huy dang lam_CT 134" xfId="3060"/>
    <cellStyle name="T_Ra soat KH von 2011 (Huy-11-11-11)" xfId="3061"/>
    <cellStyle name="T_Ra soat KH von 2011 (Huy-11-11-11)_No XDCB P.THO.xls 6 2015" xfId="3062"/>
    <cellStyle name="T_San Nen TDC P.Ot.suaxls" xfId="3063"/>
    <cellStyle name="T_San Nen TDC P.Ot.suaxls_No XDCB P.THO.xls 6 2015" xfId="3064"/>
    <cellStyle name="T_Seagame(BTL)" xfId="3065"/>
    <cellStyle name="T_Sheet1" xfId="3066"/>
    <cellStyle name="T_Sheet1_CT 134" xfId="3067"/>
    <cellStyle name="T_Sheet2" xfId="3068"/>
    <cellStyle name="T_Sheet2_bieu tong hop lai kh von 2011 gui phong TH-KTDN" xfId="3069"/>
    <cellStyle name="T_Sheet2_bieu tong hop lai kh von 2011 gui phong TH-KTDN_CT 134" xfId="3070"/>
    <cellStyle name="T_Sheet2_Copy of KH PHAN BO VON ĐỐI ỨNG NAM 2011 (30 TY phuong án gop WB)" xfId="3071"/>
    <cellStyle name="T_Sheet2_Copy of KH PHAN BO VON ĐỐI ỨNG NAM 2011 (30 TY phuong án gop WB)_CT 134" xfId="3072"/>
    <cellStyle name="T_Sheet2_GVL" xfId="3073"/>
    <cellStyle name="T_Sheet2_GVL_No XDCB P.THO.xls 6 2015" xfId="3074"/>
    <cellStyle name="T_Sheet2_KH Von 2012 gui BKH 1" xfId="3075"/>
    <cellStyle name="T_Sheet2_KH Von 2012 gui BKH 1_CT 134" xfId="3076"/>
    <cellStyle name="T_Sheet2_No XDCB P.THO.xls 6 2015" xfId="3077"/>
    <cellStyle name="T_Sheet2_Tong von ĐTPT" xfId="3078"/>
    <cellStyle name="T_Sheet2_Tong von ĐTPT_No XDCB P.THO.xls 6 2015" xfId="3079"/>
    <cellStyle name="T_Sin Chai" xfId="3080"/>
    <cellStyle name="T_Sin Chai_GVL" xfId="3081"/>
    <cellStyle name="T_Sin Chai_GVL_No XDCB P.THO.xls 6 2015" xfId="3082"/>
    <cellStyle name="T_Sin Chai_Ke hoach 2010 (theo doi 11-8-2010)" xfId="3083"/>
    <cellStyle name="T_Sin Chai_Ke hoach 2010 (theo doi 11-8-2010)_CT 134" xfId="3084"/>
    <cellStyle name="T_Sin Chai_No XDCB P.THO.xls 6 2015" xfId="3085"/>
    <cellStyle name="T_So GTVT" xfId="3086"/>
    <cellStyle name="T_So GTVT_CT 134" xfId="3087"/>
    <cellStyle name="T_sua chua cham trung bay  mien Bac" xfId="3088"/>
    <cellStyle name="T_sua chua cham trung bay  mien Bac_CT 134" xfId="3089"/>
    <cellStyle name="T_TD Goi 03" xfId="3090"/>
    <cellStyle name="T_TDT + duong(8-5-07)" xfId="3091"/>
    <cellStyle name="T_TDT + duong(8-5-07)_No XDCB P.THO.xls 6 2015" xfId="3092"/>
    <cellStyle name="T_TH F" xfId="3093"/>
    <cellStyle name="T_tham_tra_du_toan" xfId="3094"/>
    <cellStyle name="T_tham_tra_du_toan_No XDCB P.THO.xls 6 2015" xfId="3095"/>
    <cellStyle name="T_Thang 11" xfId="3096"/>
    <cellStyle name="T_Thang 11_CT 134" xfId="3097"/>
    <cellStyle name="T_THAU CAT" xfId="3098"/>
    <cellStyle name="T_THAU CAT_No XDCB P.THO.xls 6 2015" xfId="3099"/>
    <cellStyle name="T_Theo doi CT 135 giai doan 2" xfId="3100"/>
    <cellStyle name="T_Theo doi CT 135 giai doan 2_No XDCB P.THO.xls 6 2015" xfId="3101"/>
    <cellStyle name="T_Thiet bi" xfId="3102"/>
    <cellStyle name="T_Thiet bi_bieu ke hoach dau thau" xfId="3103"/>
    <cellStyle name="T_Thiet bi_bieu ke hoach dau thau truong mam non SKH" xfId="3104"/>
    <cellStyle name="T_Thiet bi_bieu ke hoach dau thau truong mam non SKH_No XDCB P.THO.xls 6 2015" xfId="3105"/>
    <cellStyle name="T_Thiet bi_bieu ke hoach dau thau_No XDCB P.THO.xls 6 2015" xfId="3106"/>
    <cellStyle name="T_Thiet bi_bieu tong hop lai kh von 2011 gui phong TH-KTDN" xfId="3107"/>
    <cellStyle name="T_Thiet bi_bieu tong hop lai kh von 2011 gui phong TH-KTDN_No XDCB P.THO.xls 6 2015" xfId="3108"/>
    <cellStyle name="T_Thiet bi_Book1" xfId="3109"/>
    <cellStyle name="T_Thiet bi_Book1_1" xfId="3110"/>
    <cellStyle name="T_Thiet bi_Book1_1_No XDCB P.THO.xls 6 2015" xfId="3111"/>
    <cellStyle name="T_Thiet bi_Book1_DTTD chieng chan Tham lai 29-9-2009" xfId="3112"/>
    <cellStyle name="T_Thiet bi_Book1_DTTD chieng chan Tham lai 29-9-2009_No XDCB P.THO.xls 6 2015" xfId="3113"/>
    <cellStyle name="T_Thiet bi_Book1_Ke hoach 2010 (theo doi 11-8-2010)" xfId="3114"/>
    <cellStyle name="T_Thiet bi_Book1_Ke hoach 2010 (theo doi 11-8-2010)_No XDCB P.THO.xls 6 2015" xfId="3115"/>
    <cellStyle name="T_Thiet bi_Book1_ke hoach dau thau 30-6-2010" xfId="3116"/>
    <cellStyle name="T_Thiet bi_Book1_ke hoach dau thau 30-6-2010_No XDCB P.THO.xls 6 2015" xfId="3117"/>
    <cellStyle name="T_Thiet bi_Book1_No XDCB P.THO.xls 6 2015" xfId="3118"/>
    <cellStyle name="T_Thiet bi_Copy of KH PHAN BO VON ĐỐI ỨNG NAM 2011 (30 TY phuong án gop WB)" xfId="3119"/>
    <cellStyle name="T_Thiet bi_Copy of KH PHAN BO VON ĐỐI ỨNG NAM 2011 (30 TY phuong án gop WB)_No XDCB P.THO.xls 6 2015" xfId="3120"/>
    <cellStyle name="T_Thiet bi_DTTD chieng chan Tham lai 29-9-2009" xfId="3121"/>
    <cellStyle name="T_Thiet bi_DTTD chieng chan Tham lai 29-9-2009_No XDCB P.THO.xls 6 2015" xfId="3122"/>
    <cellStyle name="T_Thiet bi_Du toan nuoc San Thang (GD2)" xfId="3123"/>
    <cellStyle name="T_Thiet bi_Du toan nuoc San Thang (GD2)_No XDCB P.THO.xls 6 2015" xfId="3124"/>
    <cellStyle name="T_Thiet bi_Ke hoach 2010 (theo doi 11-8-2010)" xfId="3125"/>
    <cellStyle name="T_Thiet bi_Ke hoach 2010 (theo doi 11-8-2010)_No XDCB P.THO.xls 6 2015" xfId="3126"/>
    <cellStyle name="T_Thiet bi_ke hoach dau thau 30-6-2010" xfId="3127"/>
    <cellStyle name="T_Thiet bi_ke hoach dau thau 30-6-2010_No XDCB P.THO.xls 6 2015" xfId="3128"/>
    <cellStyle name="T_Thiet bi_KH Von 2012 gui BKH 1" xfId="3129"/>
    <cellStyle name="T_Thiet bi_KH Von 2012 gui BKH 1_No XDCB P.THO.xls 6 2015" xfId="3130"/>
    <cellStyle name="T_Thiet bi_No XDCB P.THO.xls 6 2015" xfId="3131"/>
    <cellStyle name="T_Thiet bi_QD ke hoach dau thau" xfId="3132"/>
    <cellStyle name="T_Thiet bi_QD ke hoach dau thau_No XDCB P.THO.xls 6 2015" xfId="3133"/>
    <cellStyle name="T_Thiet bi_Ra soat KH von 2011 (Huy-11-11-11)" xfId="3134"/>
    <cellStyle name="T_Thiet bi_Ra soat KH von 2011 (Huy-11-11-11)_No XDCB P.THO.xls 6 2015" xfId="3135"/>
    <cellStyle name="T_Thiet bi_tinh toan hoang ha" xfId="3136"/>
    <cellStyle name="T_Thiet bi_tinh toan hoang ha_No XDCB P.THO.xls 6 2015" xfId="3137"/>
    <cellStyle name="T_Thiet bi_Tong von ĐTPT" xfId="3138"/>
    <cellStyle name="T_Thiet bi_Tong von ĐTPT_No XDCB P.THO.xls 6 2015" xfId="3139"/>
    <cellStyle name="T_Thiet bi_Viec Huy dang lam" xfId="3140"/>
    <cellStyle name="T_Thiet bi_Viec Huy dang lam_CT 134" xfId="3141"/>
    <cellStyle name="T_tien2004" xfId="3142"/>
    <cellStyle name="T_tien2004_bieu ke hoach dau thau" xfId="3143"/>
    <cellStyle name="T_tien2004_bieu ke hoach dau thau truong mam non SKH" xfId="3144"/>
    <cellStyle name="T_tien2004_bieu ke hoach dau thau truong mam non SKH_No XDCB P.THO.xls 6 2015" xfId="3145"/>
    <cellStyle name="T_tien2004_bieu ke hoach dau thau_No XDCB P.THO.xls 6 2015" xfId="3146"/>
    <cellStyle name="T_tien2004_bieu tong hop lai kh von 2011 gui phong TH-KTDN" xfId="3147"/>
    <cellStyle name="T_tien2004_bieu tong hop lai kh von 2011 gui phong TH-KTDN_No XDCB P.THO.xls 6 2015" xfId="3148"/>
    <cellStyle name="T_tien2004_Book1" xfId="3149"/>
    <cellStyle name="T_tien2004_Book1_Ke hoach 2010 (theo doi 11-8-2010)" xfId="3150"/>
    <cellStyle name="T_tien2004_Book1_Ke hoach 2010 (theo doi 11-8-2010)_CT 134" xfId="3151"/>
    <cellStyle name="T_tien2004_Book1_No XDCB P.THO.xls 6 2015" xfId="3152"/>
    <cellStyle name="T_tien2004_Copy of KH PHAN BO VON ĐỐI ỨNG NAM 2011 (30 TY phuong án gop WB)" xfId="3153"/>
    <cellStyle name="T_tien2004_Copy of KH PHAN BO VON ĐỐI ỨNG NAM 2011 (30 TY phuong án gop WB)_No XDCB P.THO.xls 6 2015" xfId="3154"/>
    <cellStyle name="T_tien2004_DT tieu hoc diem TDC ban Cho 28-02-09" xfId="3155"/>
    <cellStyle name="T_tien2004_DT tieu hoc diem TDC ban Cho 28-02-09_No XDCB P.THO.xls 6 2015" xfId="3156"/>
    <cellStyle name="T_tien2004_DTTD chieng chan Tham lai 29-9-2009" xfId="3157"/>
    <cellStyle name="T_tien2004_DTTD chieng chan Tham lai 29-9-2009_No XDCB P.THO.xls 6 2015" xfId="3158"/>
    <cellStyle name="T_tien2004_GVL" xfId="3159"/>
    <cellStyle name="T_tien2004_GVL_No XDCB P.THO.xls 6 2015" xfId="3160"/>
    <cellStyle name="T_tien2004_Ke hoach 2010 (theo doi 11-8-2010)" xfId="3161"/>
    <cellStyle name="T_tien2004_Ke hoach 2010 (theo doi 11-8-2010)_No XDCB P.THO.xls 6 2015" xfId="3162"/>
    <cellStyle name="T_tien2004_ke hoach dau thau 30-6-2010" xfId="3163"/>
    <cellStyle name="T_tien2004_ke hoach dau thau 30-6-2010_No XDCB P.THO.xls 6 2015" xfId="3164"/>
    <cellStyle name="T_tien2004_KH Von 2012 gui BKH 1" xfId="3165"/>
    <cellStyle name="T_tien2004_KH Von 2012 gui BKH 1_No XDCB P.THO.xls 6 2015" xfId="3166"/>
    <cellStyle name="T_tien2004_No XDCB P.THO.xls 6 2015" xfId="3167"/>
    <cellStyle name="T_tien2004_QD ke hoach dau thau" xfId="3168"/>
    <cellStyle name="T_tien2004_QD ke hoach dau thau_No XDCB P.THO.xls 6 2015" xfId="3169"/>
    <cellStyle name="T_tien2004_Tienluong" xfId="3170"/>
    <cellStyle name="T_tien2004_Tienluong_No XDCB P.THO.xls 6 2015" xfId="3171"/>
    <cellStyle name="T_tien2004_tinh toan hoang ha" xfId="3172"/>
    <cellStyle name="T_tien2004_tinh toan hoang ha_No XDCB P.THO.xls 6 2015" xfId="3173"/>
    <cellStyle name="T_tien2004_Tong von ĐTPT" xfId="3174"/>
    <cellStyle name="T_tien2004_Tong von ĐTPT_No XDCB P.THO.xls 6 2015" xfId="3175"/>
    <cellStyle name="T_Tienluong" xfId="3176"/>
    <cellStyle name="T_Tienluong_No XDCB P.THO.xls 6 2015" xfId="3177"/>
    <cellStyle name="T_tinh toan hoang ha" xfId="3178"/>
    <cellStyle name="T_tinh toan hoang ha_No XDCB P.THO.xls 6 2015" xfId="3179"/>
    <cellStyle name="T_TINH TOAN THUY LUC" xfId="3180"/>
    <cellStyle name="T_TINH TOAN THUY LUC_GVL" xfId="3181"/>
    <cellStyle name="T_TINH TOAN THUY LUC_GVL_No XDCB P.THO.xls 6 2015" xfId="3182"/>
    <cellStyle name="T_TINH TOAN THUY LUC_Ke hoach 2010 (theo doi 11-8-2010)" xfId="3183"/>
    <cellStyle name="T_TINH TOAN THUY LUC_Ke hoach 2010 (theo doi 11-8-2010)_CT 134" xfId="3184"/>
    <cellStyle name="T_TINH TOAN THUY LUC_No XDCB P.THO.xls 6 2015" xfId="3185"/>
    <cellStyle name="T_Tong DT_Then Thau26-09" xfId="3186"/>
    <cellStyle name="T_Tong DT_Then Thau26-09_No XDCB P.THO.xls 6 2015" xfId="3187"/>
    <cellStyle name="T_Tong hop gia tri" xfId="3188"/>
    <cellStyle name="T_Tong hop gia tri_No XDCB P.THO.xls 6 2015" xfId="3189"/>
    <cellStyle name="T_Tong von ĐTPT" xfId="3190"/>
    <cellStyle name="T_Tong von ĐTPT_No XDCB P.THO.xls 6 2015" xfId="3191"/>
    <cellStyle name="T_TT THUY LUC HUOI DAO DANG" xfId="3192"/>
    <cellStyle name="T_TT THUY LUC HUOI DAO DANG_GVL" xfId="3193"/>
    <cellStyle name="T_TT THUY LUC HUOI DAO DANG_GVL_No XDCB P.THO.xls 6 2015" xfId="3194"/>
    <cellStyle name="T_TT THUY LUC HUOI DAO DANG_Ke hoach 2010 (theo doi 11-8-2010)" xfId="3195"/>
    <cellStyle name="T_TT THUY LUC HUOI DAO DANG_Ke hoach 2010 (theo doi 11-8-2010)_CT 134" xfId="3196"/>
    <cellStyle name="T_TT THUY LUC HUOI DAO DANG_No XDCB P.THO.xls 6 2015" xfId="3197"/>
    <cellStyle name="T_TT.Nam Tam" xfId="3198"/>
    <cellStyle name="T_TT.Nam Tam_No XDCB P.THO.xls 6 2015" xfId="3199"/>
    <cellStyle name="T_Viec Huy dang lam" xfId="3200"/>
    <cellStyle name="T_Viec Huy dang lam_CT 134" xfId="3201"/>
    <cellStyle name="T_ÿÿÿÿÿ" xfId="3202"/>
    <cellStyle name="T_ÿÿÿÿÿ_No XDCB P.THO.xls 6 2015" xfId="3203"/>
    <cellStyle name="TD1" xfId="3204"/>
    <cellStyle name="TD1 2" xfId="3410"/>
    <cellStyle name="tde" xfId="3205"/>
    <cellStyle name="Text Indent A" xfId="3206"/>
    <cellStyle name="Text Indent B" xfId="3207"/>
    <cellStyle name="Text Indent C" xfId="3208"/>
    <cellStyle name="th" xfId="3209"/>
    <cellStyle name="þ_x001d_" xfId="3210"/>
    <cellStyle name="th_No XDCB P.THO.xls 6 2015" xfId="3211"/>
    <cellStyle name="þ_x001d__No XDCB P.THO.xls 6 2015" xfId="3212"/>
    <cellStyle name="th_Ra soat KH von 2011 (Huy-11-11-11)" xfId="3213"/>
    <cellStyle name="þ_Viec Huy dang lam" xfId="3214"/>
    <cellStyle name="þ_Viec Huy dang lam_No XDCB P.THO.xls 6 2015" xfId="3215"/>
    <cellStyle name="than" xfId="3216"/>
    <cellStyle name="Thanh" xfId="3217"/>
    <cellStyle name="þ_x001d_ð" xfId="3218"/>
    <cellStyle name="þ_x001d_ð¤_x000c_¯" xfId="3219"/>
    <cellStyle name="þ_x001d_ð¤_x000c_¯þ_x0014__x000d_" xfId="3220"/>
    <cellStyle name="þ_x001d_ð¤_x000c_¯þ_x0014__x000d_¨þU" xfId="3221"/>
    <cellStyle name="þ_x001d_ð¤_x000c_¯þ_x0014__x000d_¨þU_x0001_" xfId="3222"/>
    <cellStyle name="þ_x001d_ð¤_x000c_¯þ_x0014__x000d_¨þU_x0001_À_x0004_" xfId="3223"/>
    <cellStyle name="þ_x001d_ð¤_x000c_¯þ_x0014__x000d_¨þU_x0001_À_x0004_ _x0015__x000f_" xfId="3224"/>
    <cellStyle name="þ_x001d_ð¤_x000c_¯þ_x0014__x000d_¨þU_x0001_À_x0004_ _x0015__x000f__x0001__x0001_" xfId="3225"/>
    <cellStyle name="þ_x001d_ð¤_x000c_¯þ_x0014__x000d_¨þU_x0001_À_x0004_ _x0015__x000f__x0001__x0001_?_x0002_ÿÿÿÿÿÿÿÿÿÿÿÿÿÿÿ¯?(_x0002__x001d__x0017_ ???º%ÿÿÿÿ????_x0006__x0016_??????????????Í!Ë??????????           ?????           ?????????_x000d__x000d_U_x000d_H\D2_x000d_D2\DEMO.MSC_x000d_S;C:\DOS;C:\HANH\D3;C:\HANH\D2;C:\NC_x000d_????????????????????????????????????????????????????????????" xfId="3226"/>
    <cellStyle name="þ_x001d_ð¤_x000c_¯þ_x0014__x000d_¨þU_x0001_À_x0004_ _x0015__x000f__x0001__x0001__Book1" xfId="3227"/>
    <cellStyle name="þ_x001d_ð·" xfId="3228"/>
    <cellStyle name="þ_x001d_ð·_x000c_æþ'_x000d_ßþU_x0001_Ø_x0005_ü_x0014__x0007__x0001_" xfId="3229"/>
    <cellStyle name="þ_x001d_ð·_x000c_æþ'_x000d_ßþU_x0001_Ø_x0005_ü_x0014__x0007__x0001__x0001_" xfId="3230"/>
    <cellStyle name="þ_x001d_ð·_x000c_æþ'_x000d_ßþU_x0001_Ø_x0005_ü_x0014__x0007__x0001__x0001_?_x0002_ÿÿÿÿÿÿÿÿÿÿÿÿÿÿÿ¯?(_x0002__x001e__x0016_ ???¼$ÿÿÿÿ????_x0006__x0016_??????????????Í!Ë??????????           ?????           ?????????_x000d_C:\WINDOWS\_x000d_V_x000d_S\TEMP_x000d_NC;C:\NU;C:\VIRUS;_x000d_?????????????????????????????????????????????????????????????????????????????" xfId="3231"/>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3232"/>
    <cellStyle name="þ_x001d_ð·_x000c_æþ'_x000d_ßþU_x0001_Ø_x0005_ü_x0014__x0007__x0001__x0001__GVL" xfId="3233"/>
    <cellStyle name="þ_x001d_ð·_x000c_æþ'_x000d_ßþU_x0001_Ø_x0005_ü_x0014__x0007__x0001__No XDCB P.THO.xls 6 2015" xfId="3234"/>
    <cellStyle name="þ_x001d_ð·_x000c_æþ'_x000d_ßþU_x0001_Ø_x0005_ü_x0014__x0007__x0001__x0001__No XDCB P.THO.xls 6 2015" xfId="3235"/>
    <cellStyle name="þ_x001d_ð·_No XDCB P.THO.xls 6 2015" xfId="3236"/>
    <cellStyle name="þ_x001d_ðÇ%Uý—&amp;Hý9_x0008_Ÿ_x0009_s_x000a__x0007__x0001_" xfId="3237"/>
    <cellStyle name="þ_x001d_ðÇ%Uý—&amp;Hý9_x0008_Ÿ_x0009_s_x000a__x0007__x0001__x0001_" xfId="3238"/>
    <cellStyle name="þ_x001d_ðÇ%Uý—&amp;Hý9_x0008_Ÿ_x0009_s_x000a__x0007__x0001__x0001_?_x0002_ÿÿÿÿÿÿÿÿÿÿÿÿÿÿÿ_x0001_(_x0002_—_x000d_€???Î_x001f_ÿÿÿÿ????_x0007_???????????????Í!Ë??????????           ?????           ?????????_x000d_C:\WINDOWS\country.sys_x000d_??????????????????????????????????????????????????????????????????????????????????????????????" xfId="3239"/>
    <cellStyle name="þ_x001d_ðÇ%Uý—&amp;Hý9_x0008_Ÿ_x0009_s_x000a__x0007__x0001__CT 134" xfId="3240"/>
    <cellStyle name="þ_x001d_ðÇ%Uý—&amp;Hý9_x0008_Ÿ_x0009_s_x000a__x0007__x0001__x0001__CT 134" xfId="3241"/>
    <cellStyle name="þ_x001d_ðÇ%Uý—&amp;Hý9_x0008_Ÿ_x0009_s_x000a__x0007__x0001__No XDCB P.THO.xls 6 2015" xfId="3242"/>
    <cellStyle name="þ_x001d_ðÇ%Uý—&amp;Hý9_x0008_Ÿ_x0009_s_x000a__x0007__x0001__x0001__No XDCB P.THO.xls 6 2015" xfId="3243"/>
    <cellStyle name="þ_x001d_ðK_x000c_Fý_x001b__x000d_9ýU_x0001_Ð_x0008_¦)_x0007__x0001__x0001_" xfId="3244"/>
    <cellStyle name="thuong-10" xfId="3245"/>
    <cellStyle name="thuong-11" xfId="3246"/>
    <cellStyle name="Thuyet minh" xfId="3247"/>
    <cellStyle name="thvt" xfId="3248"/>
    <cellStyle name="Tiªu ®Ì" xfId="3249"/>
    <cellStyle name="Tien1" xfId="3250"/>
    <cellStyle name="Tieu_de_2" xfId="3251"/>
    <cellStyle name="Times New Roman" xfId="3252"/>
    <cellStyle name="TiÓu môc" xfId="3253"/>
    <cellStyle name="tit1" xfId="3254"/>
    <cellStyle name="tit2" xfId="3255"/>
    <cellStyle name="tit3" xfId="3256"/>
    <cellStyle name="tit4" xfId="3257"/>
    <cellStyle name="Title 2" xfId="3258"/>
    <cellStyle name="TNN" xfId="3259"/>
    <cellStyle name="Tong so" xfId="3260"/>
    <cellStyle name="tong so 1" xfId="3261"/>
    <cellStyle name="Tongcong" xfId="3262"/>
    <cellStyle name="Total 2" xfId="3263"/>
    <cellStyle name="trang" xfId="3264"/>
    <cellStyle name="ts" xfId="3265"/>
    <cellStyle name="tt1" xfId="3266"/>
    <cellStyle name="Tusental (0)_pldt" xfId="3267"/>
    <cellStyle name="Tusental_pldt" xfId="3268"/>
    <cellStyle name="UNIDAGSCode" xfId="3269"/>
    <cellStyle name="UNIDAGSCode2" xfId="3270"/>
    <cellStyle name="UNIDAGSCurrency" xfId="3271"/>
    <cellStyle name="UNIDAGSDate" xfId="3272"/>
    <cellStyle name="UNIDAGSPercent" xfId="3273"/>
    <cellStyle name="UNIDAGSPercent2" xfId="3274"/>
    <cellStyle name="ux_3_¼­¿ï-¾È»ê" xfId="3275"/>
    <cellStyle name="Valuta (0)_pldt" xfId="3276"/>
    <cellStyle name="Valuta_pldt" xfId="3277"/>
    <cellStyle name="VANG1" xfId="3278"/>
    <cellStyle name="viet" xfId="3279"/>
    <cellStyle name="viet2" xfId="3280"/>
    <cellStyle name="VN new romanNormal" xfId="3281"/>
    <cellStyle name="Vn Time 13" xfId="3282"/>
    <cellStyle name="Vn Time 14" xfId="3283"/>
    <cellStyle name="VN time new roman" xfId="3284"/>
    <cellStyle name="vn_time" xfId="3285"/>
    <cellStyle name="vnbo" xfId="3286"/>
    <cellStyle name="vnhead1" xfId="3287"/>
    <cellStyle name="vnhead2" xfId="3288"/>
    <cellStyle name="vnhead3" xfId="3289"/>
    <cellStyle name="vnhead4" xfId="3290"/>
    <cellStyle name="vntxt1" xfId="3291"/>
    <cellStyle name="vntxt2" xfId="3292"/>
    <cellStyle name="W?hrung [0]_35ERI8T2gbIEMixb4v26icuOo" xfId="3293"/>
    <cellStyle name="W?hrung_35ERI8T2gbIEMixb4v26icuOo" xfId="3294"/>
    <cellStyle name="Währung [0]_68574_Materialbedarfsliste" xfId="3295"/>
    <cellStyle name="Währung_68574_Materialbedarfsliste" xfId="3296"/>
    <cellStyle name="Walutowy [0]_Invoices2001Slovakia" xfId="3297"/>
    <cellStyle name="Walutowy_Invoices2001Slovakia" xfId="3298"/>
    <cellStyle name="Warning Text 2" xfId="3299"/>
    <cellStyle name="wrap" xfId="3300"/>
    <cellStyle name="Wไhrung [0]_35ERI8T2gbIEMixb4v26icuOo" xfId="3301"/>
    <cellStyle name="Wไhrung_35ERI8T2gbIEMixb4v26icuOo" xfId="3302"/>
    <cellStyle name="xan1" xfId="3303"/>
    <cellStyle name="xuan" xfId="3304"/>
    <cellStyle name="y" xfId="3305"/>
    <cellStyle name="Ý kh¸c_B¶ng 1 (2)" xfId="3306"/>
    <cellStyle name="Zeilenebene_1_主营业务利润明细表" xfId="3307"/>
    <cellStyle name="センター" xfId="3308"/>
    <cellStyle name="เครื่องหมายสกุลเงิน [0]_FTC_OFFER" xfId="3309"/>
    <cellStyle name="เครื่องหมายสกุลเงิน_FTC_OFFER" xfId="3310"/>
    <cellStyle name="ปกติ_FTC_OFFER" xfId="3311"/>
    <cellStyle name=" [0.00]_ Att. 1- Cover" xfId="3312"/>
    <cellStyle name="_ Att. 1- Cover" xfId="3313"/>
    <cellStyle name="?_ Att. 1- Cover" xfId="3314"/>
    <cellStyle name="똿뗦먛귟 [0.00]_PRODUCT DETAIL Q1" xfId="3315"/>
    <cellStyle name="똿뗦먛귟_PRODUCT DETAIL Q1" xfId="3316"/>
    <cellStyle name="믅됞 [0.00]_PRODUCT DETAIL Q1" xfId="3317"/>
    <cellStyle name="믅됞_PRODUCT DETAIL Q1" xfId="3318"/>
    <cellStyle name="백분율_††††† " xfId="3319"/>
    <cellStyle name="뷭?_BOOKSHIP" xfId="3320"/>
    <cellStyle name="쉼표 [0]_2001 Target monthly" xfId="3321"/>
    <cellStyle name="안건회계법인" xfId="3322"/>
    <cellStyle name="콤마 [ - 유형1" xfId="3323"/>
    <cellStyle name="콤마 [ - 유형2" xfId="3324"/>
    <cellStyle name="콤마 [ - 유형3" xfId="3325"/>
    <cellStyle name="콤마 [ - 유형4" xfId="3326"/>
    <cellStyle name="콤마 [ - 유형5" xfId="3327"/>
    <cellStyle name="콤마 [ - 유형6" xfId="3328"/>
    <cellStyle name="콤마 [ - 유형7" xfId="3329"/>
    <cellStyle name="콤마 [ - 유형8" xfId="3330"/>
    <cellStyle name="콤마 [0]_ 비목별 월별기술 " xfId="3331"/>
    <cellStyle name="콤마_ 비목별 월별기술 " xfId="3332"/>
    <cellStyle name="통화 [0]_††††† " xfId="3333"/>
    <cellStyle name="통화_††††† " xfId="3334"/>
    <cellStyle name="표준_ 97년 경영분석(안)" xfId="3335"/>
    <cellStyle name="표줠_Sheet1_1_총괄표 (수출입) (2)" xfId="3336"/>
    <cellStyle name="一般_00Q3902REV.1" xfId="3337"/>
    <cellStyle name="千位[0]_pldt" xfId="3338"/>
    <cellStyle name="千位_pldt" xfId="3339"/>
    <cellStyle name="千位分隔_PLDT" xfId="3340"/>
    <cellStyle name="千分位[0]_00Q3902REV.1" xfId="3341"/>
    <cellStyle name="千分位_00Q3902REV.1" xfId="3342"/>
    <cellStyle name="后继超级链接_销售公司-2002年报表体系（12.21）" xfId="3343"/>
    <cellStyle name="已瀏覽過的超連結" xfId="3344"/>
    <cellStyle name="常?_Sales Forecast - TCLVN" xfId="3345"/>
    <cellStyle name="常规_4403-200312" xfId="3346"/>
    <cellStyle name="桁区切り [0.00]_††††† " xfId="3347"/>
    <cellStyle name="桁区切り_††††† " xfId="3348"/>
    <cellStyle name="標準_(A1)BOQ " xfId="3349"/>
    <cellStyle name="貨幣 [0]_00Q3902REV.1" xfId="3350"/>
    <cellStyle name="貨幣[0]_BRE" xfId="3351"/>
    <cellStyle name="貨幣_00Q3902REV.1" xfId="3352"/>
    <cellStyle name="超级链接_销售公司-2002年报表体系（12.21）" xfId="3353"/>
    <cellStyle name="超連結" xfId="3354"/>
    <cellStyle name="超連結_x000f_" xfId="3355"/>
    <cellStyle name="超連結_x000d_" xfId="3356"/>
    <cellStyle name="超連結??汸" xfId="3357"/>
    <cellStyle name="超連結?w?" xfId="3358"/>
    <cellStyle name="超連結?潒?" xfId="3359"/>
    <cellStyle name="超連結♇⹡汸" xfId="3360"/>
    <cellStyle name="超連結⁷潒慭" xfId="3361"/>
    <cellStyle name="超連結敎w慭" xfId="3362"/>
    <cellStyle name="通貨 [0.00]_††††† " xfId="3363"/>
    <cellStyle name="通貨_††††† " xfId="3364"/>
    <cellStyle name="隨後的超連結" xfId="3365"/>
    <cellStyle name="隨後的超連結n_x0003_" xfId="3366"/>
    <cellStyle name="隨後的超連結n汸s?呃L" xfId="3367"/>
    <cellStyle name="隨後的超連結n汸s䱘呃L" xfId="3368"/>
    <cellStyle name="隨後的超連結s?呃L?R" xfId="3369"/>
    <cellStyle name="隨後的超連結s䱘呃L䄀R" xfId="337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9525</xdr:rowOff>
    </xdr:from>
    <xdr:to>
      <xdr:col>1</xdr:col>
      <xdr:colOff>0</xdr:colOff>
      <xdr:row>3</xdr:row>
      <xdr:rowOff>9525</xdr:rowOff>
    </xdr:to>
    <xdr:sp macro="" textlink="">
      <xdr:nvSpPr>
        <xdr:cNvPr id="3" name="Line 448"/>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 name="Line 449"/>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5" name="Line 450"/>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6" name="Line 451"/>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7" name="Line 480"/>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8" name="Line 481"/>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9" name="Line 482"/>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0" name="Line 483"/>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1" name="Line 512"/>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2" name="Line 513"/>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3" name="Line 514"/>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4" name="Line 515"/>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5" name="Line 779"/>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6" name="Line 780"/>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7" name="Line 781"/>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8" name="Line 782"/>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19" name="Line 783"/>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0" name="Line 784"/>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1" name="Line 785"/>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2" name="Line 786"/>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3" name="Line 787"/>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4" name="Line 788"/>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5" name="Line 789"/>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6" name="Line 790"/>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7" name="Line 796"/>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8" name="Line 797"/>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29" name="Line 798"/>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0" name="Line 799"/>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1" name="Line 800"/>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2" name="Line 801"/>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3" name="Line 802"/>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4" name="Line 803"/>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5" name="Line 804"/>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6" name="Line 805"/>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7" name="Line 806"/>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8" name="Line 807"/>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39" name="Line 808"/>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0" name="Line 809"/>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1" name="Line 810"/>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2" name="Line 811"/>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3" name="Line 812"/>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4" name="Line 813"/>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5" name="Line 814"/>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6" name="Line 815"/>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7" name="Line 816"/>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8" name="Line 817"/>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49" name="Line 818"/>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1</xdr:col>
      <xdr:colOff>0</xdr:colOff>
      <xdr:row>3</xdr:row>
      <xdr:rowOff>9525</xdr:rowOff>
    </xdr:to>
    <xdr:sp macro="" textlink="">
      <xdr:nvSpPr>
        <xdr:cNvPr id="50" name="Line 819"/>
        <xdr:cNvSpPr>
          <a:spLocks noChangeShapeType="1"/>
        </xdr:cNvSpPr>
      </xdr:nvSpPr>
      <xdr:spPr bwMode="auto">
        <a:xfrm flipV="1">
          <a:off x="29527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uy&#7875;n%20ngu&#7891;n/Bieu%20Quyet%20&#273;inh%20chuyen%20nguon%202019%20sang%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eu%20lam%20nguon%202018%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V%20phan%20tich/TT%20GDNN-GDT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 tinh"/>
      <sheetName val="Huyen"/>
      <sheetName val="Xã"/>
      <sheetName val="Sheet1"/>
      <sheetName val="Sheet2"/>
    </sheetNames>
    <sheetDataSet>
      <sheetData sheetId="0" refreshError="1"/>
      <sheetData sheetId="1" refreshError="1"/>
      <sheetData sheetId="2" refreshError="1">
        <row r="13">
          <cell r="I13">
            <v>10780601700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lam nguon 2018"/>
      <sheetName val="Bieu lam nguon 2019"/>
    </sheetNames>
    <sheetDataSet>
      <sheetData sheetId="0" refreshError="1"/>
      <sheetData sheetId="1" refreshError="1">
        <row r="148">
          <cell r="C148">
            <v>759559000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GDNN-GDTX"/>
      <sheetName val="Sheet2"/>
      <sheetName val="Sheet3"/>
    </sheetNames>
    <sheetDataSet>
      <sheetData sheetId="0">
        <row r="23">
          <cell r="F23">
            <v>619000000</v>
          </cell>
          <cell r="K23">
            <v>597204400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76"/>
  <sheetViews>
    <sheetView topLeftCell="A29" workbookViewId="0">
      <selection activeCell="E40" sqref="E40"/>
    </sheetView>
  </sheetViews>
  <sheetFormatPr defaultRowHeight="12.75"/>
  <cols>
    <col min="1" max="1" width="4.42578125" style="1" customWidth="1"/>
    <col min="2" max="2" width="31.140625" style="1" customWidth="1"/>
    <col min="3" max="4" width="13.85546875" style="200" customWidth="1"/>
    <col min="5" max="5" width="16.7109375" style="1" customWidth="1"/>
    <col min="6" max="6" width="14.42578125" style="1" customWidth="1"/>
    <col min="7" max="7" width="14.140625" style="1" customWidth="1"/>
    <col min="8" max="8" width="15.85546875" style="1" customWidth="1"/>
    <col min="9" max="9" width="13.42578125" style="1" customWidth="1"/>
    <col min="10" max="10" width="8.85546875" style="1" customWidth="1"/>
    <col min="11" max="11" width="8.140625" style="1" customWidth="1"/>
    <col min="12" max="12" width="9.140625" style="1"/>
    <col min="13" max="13" width="21.42578125" style="1" customWidth="1"/>
    <col min="14" max="14" width="17.42578125" style="1" customWidth="1"/>
    <col min="15" max="256" width="9.140625" style="1"/>
    <col min="257" max="257" width="4.42578125" style="1" customWidth="1"/>
    <col min="258" max="258" width="28.7109375" style="1" customWidth="1"/>
    <col min="259" max="259" width="13.7109375" style="1" customWidth="1"/>
    <col min="260" max="260" width="13.85546875" style="1" customWidth="1"/>
    <col min="261" max="261" width="17.42578125" style="1" customWidth="1"/>
    <col min="262" max="262" width="14.42578125" style="1" customWidth="1"/>
    <col min="263" max="263" width="14.140625" style="1" customWidth="1"/>
    <col min="264" max="264" width="14.28515625" style="1" customWidth="1"/>
    <col min="265" max="265" width="13.42578125" style="1" customWidth="1"/>
    <col min="266" max="266" width="8.85546875" style="1" customWidth="1"/>
    <col min="267" max="267" width="8.140625" style="1" customWidth="1"/>
    <col min="268" max="268" width="9.140625" style="1"/>
    <col min="269" max="269" width="17.85546875" style="1" customWidth="1"/>
    <col min="270" max="270" width="14.42578125" style="1" customWidth="1"/>
    <col min="271" max="512" width="9.140625" style="1"/>
    <col min="513" max="513" width="4.42578125" style="1" customWidth="1"/>
    <col min="514" max="514" width="28.7109375" style="1" customWidth="1"/>
    <col min="515" max="515" width="13.7109375" style="1" customWidth="1"/>
    <col min="516" max="516" width="13.85546875" style="1" customWidth="1"/>
    <col min="517" max="517" width="17.42578125" style="1" customWidth="1"/>
    <col min="518" max="518" width="14.42578125" style="1" customWidth="1"/>
    <col min="519" max="519" width="14.140625" style="1" customWidth="1"/>
    <col min="520" max="520" width="14.28515625" style="1" customWidth="1"/>
    <col min="521" max="521" width="13.42578125" style="1" customWidth="1"/>
    <col min="522" max="522" width="8.85546875" style="1" customWidth="1"/>
    <col min="523" max="523" width="8.140625" style="1" customWidth="1"/>
    <col min="524" max="524" width="9.140625" style="1"/>
    <col min="525" max="525" width="17.85546875" style="1" customWidth="1"/>
    <col min="526" max="526" width="14.42578125" style="1" customWidth="1"/>
    <col min="527" max="768" width="9.140625" style="1"/>
    <col min="769" max="769" width="4.42578125" style="1" customWidth="1"/>
    <col min="770" max="770" width="28.7109375" style="1" customWidth="1"/>
    <col min="771" max="771" width="13.7109375" style="1" customWidth="1"/>
    <col min="772" max="772" width="13.85546875" style="1" customWidth="1"/>
    <col min="773" max="773" width="17.42578125" style="1" customWidth="1"/>
    <col min="774" max="774" width="14.42578125" style="1" customWidth="1"/>
    <col min="775" max="775" width="14.140625" style="1" customWidth="1"/>
    <col min="776" max="776" width="14.28515625" style="1" customWidth="1"/>
    <col min="777" max="777" width="13.42578125" style="1" customWidth="1"/>
    <col min="778" max="778" width="8.85546875" style="1" customWidth="1"/>
    <col min="779" max="779" width="8.140625" style="1" customWidth="1"/>
    <col min="780" max="780" width="9.140625" style="1"/>
    <col min="781" max="781" width="17.85546875" style="1" customWidth="1"/>
    <col min="782" max="782" width="14.42578125" style="1" customWidth="1"/>
    <col min="783" max="1024" width="9.140625" style="1"/>
    <col min="1025" max="1025" width="4.42578125" style="1" customWidth="1"/>
    <col min="1026" max="1026" width="28.7109375" style="1" customWidth="1"/>
    <col min="1027" max="1027" width="13.7109375" style="1" customWidth="1"/>
    <col min="1028" max="1028" width="13.85546875" style="1" customWidth="1"/>
    <col min="1029" max="1029" width="17.42578125" style="1" customWidth="1"/>
    <col min="1030" max="1030" width="14.42578125" style="1" customWidth="1"/>
    <col min="1031" max="1031" width="14.140625" style="1" customWidth="1"/>
    <col min="1032" max="1032" width="14.28515625" style="1" customWidth="1"/>
    <col min="1033" max="1033" width="13.42578125" style="1" customWidth="1"/>
    <col min="1034" max="1034" width="8.85546875" style="1" customWidth="1"/>
    <col min="1035" max="1035" width="8.140625" style="1" customWidth="1"/>
    <col min="1036" max="1036" width="9.140625" style="1"/>
    <col min="1037" max="1037" width="17.85546875" style="1" customWidth="1"/>
    <col min="1038" max="1038" width="14.42578125" style="1" customWidth="1"/>
    <col min="1039" max="1280" width="9.140625" style="1"/>
    <col min="1281" max="1281" width="4.42578125" style="1" customWidth="1"/>
    <col min="1282" max="1282" width="28.7109375" style="1" customWidth="1"/>
    <col min="1283" max="1283" width="13.7109375" style="1" customWidth="1"/>
    <col min="1284" max="1284" width="13.85546875" style="1" customWidth="1"/>
    <col min="1285" max="1285" width="17.42578125" style="1" customWidth="1"/>
    <col min="1286" max="1286" width="14.42578125" style="1" customWidth="1"/>
    <col min="1287" max="1287" width="14.140625" style="1" customWidth="1"/>
    <col min="1288" max="1288" width="14.28515625" style="1" customWidth="1"/>
    <col min="1289" max="1289" width="13.42578125" style="1" customWidth="1"/>
    <col min="1290" max="1290" width="8.85546875" style="1" customWidth="1"/>
    <col min="1291" max="1291" width="8.140625" style="1" customWidth="1"/>
    <col min="1292" max="1292" width="9.140625" style="1"/>
    <col min="1293" max="1293" width="17.85546875" style="1" customWidth="1"/>
    <col min="1294" max="1294" width="14.42578125" style="1" customWidth="1"/>
    <col min="1295" max="1536" width="9.140625" style="1"/>
    <col min="1537" max="1537" width="4.42578125" style="1" customWidth="1"/>
    <col min="1538" max="1538" width="28.7109375" style="1" customWidth="1"/>
    <col min="1539" max="1539" width="13.7109375" style="1" customWidth="1"/>
    <col min="1540" max="1540" width="13.85546875" style="1" customWidth="1"/>
    <col min="1541" max="1541" width="17.42578125" style="1" customWidth="1"/>
    <col min="1542" max="1542" width="14.42578125" style="1" customWidth="1"/>
    <col min="1543" max="1543" width="14.140625" style="1" customWidth="1"/>
    <col min="1544" max="1544" width="14.28515625" style="1" customWidth="1"/>
    <col min="1545" max="1545" width="13.42578125" style="1" customWidth="1"/>
    <col min="1546" max="1546" width="8.85546875" style="1" customWidth="1"/>
    <col min="1547" max="1547" width="8.140625" style="1" customWidth="1"/>
    <col min="1548" max="1548" width="9.140625" style="1"/>
    <col min="1549" max="1549" width="17.85546875" style="1" customWidth="1"/>
    <col min="1550" max="1550" width="14.42578125" style="1" customWidth="1"/>
    <col min="1551" max="1792" width="9.140625" style="1"/>
    <col min="1793" max="1793" width="4.42578125" style="1" customWidth="1"/>
    <col min="1794" max="1794" width="28.7109375" style="1" customWidth="1"/>
    <col min="1795" max="1795" width="13.7109375" style="1" customWidth="1"/>
    <col min="1796" max="1796" width="13.85546875" style="1" customWidth="1"/>
    <col min="1797" max="1797" width="17.42578125" style="1" customWidth="1"/>
    <col min="1798" max="1798" width="14.42578125" style="1" customWidth="1"/>
    <col min="1799" max="1799" width="14.140625" style="1" customWidth="1"/>
    <col min="1800" max="1800" width="14.28515625" style="1" customWidth="1"/>
    <col min="1801" max="1801" width="13.42578125" style="1" customWidth="1"/>
    <col min="1802" max="1802" width="8.85546875" style="1" customWidth="1"/>
    <col min="1803" max="1803" width="8.140625" style="1" customWidth="1"/>
    <col min="1804" max="1804" width="9.140625" style="1"/>
    <col min="1805" max="1805" width="17.85546875" style="1" customWidth="1"/>
    <col min="1806" max="1806" width="14.42578125" style="1" customWidth="1"/>
    <col min="1807" max="2048" width="9.140625" style="1"/>
    <col min="2049" max="2049" width="4.42578125" style="1" customWidth="1"/>
    <col min="2050" max="2050" width="28.7109375" style="1" customWidth="1"/>
    <col min="2051" max="2051" width="13.7109375" style="1" customWidth="1"/>
    <col min="2052" max="2052" width="13.85546875" style="1" customWidth="1"/>
    <col min="2053" max="2053" width="17.42578125" style="1" customWidth="1"/>
    <col min="2054" max="2054" width="14.42578125" style="1" customWidth="1"/>
    <col min="2055" max="2055" width="14.140625" style="1" customWidth="1"/>
    <col min="2056" max="2056" width="14.28515625" style="1" customWidth="1"/>
    <col min="2057" max="2057" width="13.42578125" style="1" customWidth="1"/>
    <col min="2058" max="2058" width="8.85546875" style="1" customWidth="1"/>
    <col min="2059" max="2059" width="8.140625" style="1" customWidth="1"/>
    <col min="2060" max="2060" width="9.140625" style="1"/>
    <col min="2061" max="2061" width="17.85546875" style="1" customWidth="1"/>
    <col min="2062" max="2062" width="14.42578125" style="1" customWidth="1"/>
    <col min="2063" max="2304" width="9.140625" style="1"/>
    <col min="2305" max="2305" width="4.42578125" style="1" customWidth="1"/>
    <col min="2306" max="2306" width="28.7109375" style="1" customWidth="1"/>
    <col min="2307" max="2307" width="13.7109375" style="1" customWidth="1"/>
    <col min="2308" max="2308" width="13.85546875" style="1" customWidth="1"/>
    <col min="2309" max="2309" width="17.42578125" style="1" customWidth="1"/>
    <col min="2310" max="2310" width="14.42578125" style="1" customWidth="1"/>
    <col min="2311" max="2311" width="14.140625" style="1" customWidth="1"/>
    <col min="2312" max="2312" width="14.28515625" style="1" customWidth="1"/>
    <col min="2313" max="2313" width="13.42578125" style="1" customWidth="1"/>
    <col min="2314" max="2314" width="8.85546875" style="1" customWidth="1"/>
    <col min="2315" max="2315" width="8.140625" style="1" customWidth="1"/>
    <col min="2316" max="2316" width="9.140625" style="1"/>
    <col min="2317" max="2317" width="17.85546875" style="1" customWidth="1"/>
    <col min="2318" max="2318" width="14.42578125" style="1" customWidth="1"/>
    <col min="2319" max="2560" width="9.140625" style="1"/>
    <col min="2561" max="2561" width="4.42578125" style="1" customWidth="1"/>
    <col min="2562" max="2562" width="28.7109375" style="1" customWidth="1"/>
    <col min="2563" max="2563" width="13.7109375" style="1" customWidth="1"/>
    <col min="2564" max="2564" width="13.85546875" style="1" customWidth="1"/>
    <col min="2565" max="2565" width="17.42578125" style="1" customWidth="1"/>
    <col min="2566" max="2566" width="14.42578125" style="1" customWidth="1"/>
    <col min="2567" max="2567" width="14.140625" style="1" customWidth="1"/>
    <col min="2568" max="2568" width="14.28515625" style="1" customWidth="1"/>
    <col min="2569" max="2569" width="13.42578125" style="1" customWidth="1"/>
    <col min="2570" max="2570" width="8.85546875" style="1" customWidth="1"/>
    <col min="2571" max="2571" width="8.140625" style="1" customWidth="1"/>
    <col min="2572" max="2572" width="9.140625" style="1"/>
    <col min="2573" max="2573" width="17.85546875" style="1" customWidth="1"/>
    <col min="2574" max="2574" width="14.42578125" style="1" customWidth="1"/>
    <col min="2575" max="2816" width="9.140625" style="1"/>
    <col min="2817" max="2817" width="4.42578125" style="1" customWidth="1"/>
    <col min="2818" max="2818" width="28.7109375" style="1" customWidth="1"/>
    <col min="2819" max="2819" width="13.7109375" style="1" customWidth="1"/>
    <col min="2820" max="2820" width="13.85546875" style="1" customWidth="1"/>
    <col min="2821" max="2821" width="17.42578125" style="1" customWidth="1"/>
    <col min="2822" max="2822" width="14.42578125" style="1" customWidth="1"/>
    <col min="2823" max="2823" width="14.140625" style="1" customWidth="1"/>
    <col min="2824" max="2824" width="14.28515625" style="1" customWidth="1"/>
    <col min="2825" max="2825" width="13.42578125" style="1" customWidth="1"/>
    <col min="2826" max="2826" width="8.85546875" style="1" customWidth="1"/>
    <col min="2827" max="2827" width="8.140625" style="1" customWidth="1"/>
    <col min="2828" max="2828" width="9.140625" style="1"/>
    <col min="2829" max="2829" width="17.85546875" style="1" customWidth="1"/>
    <col min="2830" max="2830" width="14.42578125" style="1" customWidth="1"/>
    <col min="2831" max="3072" width="9.140625" style="1"/>
    <col min="3073" max="3073" width="4.42578125" style="1" customWidth="1"/>
    <col min="3074" max="3074" width="28.7109375" style="1" customWidth="1"/>
    <col min="3075" max="3075" width="13.7109375" style="1" customWidth="1"/>
    <col min="3076" max="3076" width="13.85546875" style="1" customWidth="1"/>
    <col min="3077" max="3077" width="17.42578125" style="1" customWidth="1"/>
    <col min="3078" max="3078" width="14.42578125" style="1" customWidth="1"/>
    <col min="3079" max="3079" width="14.140625" style="1" customWidth="1"/>
    <col min="3080" max="3080" width="14.28515625" style="1" customWidth="1"/>
    <col min="3081" max="3081" width="13.42578125" style="1" customWidth="1"/>
    <col min="3082" max="3082" width="8.85546875" style="1" customWidth="1"/>
    <col min="3083" max="3083" width="8.140625" style="1" customWidth="1"/>
    <col min="3084" max="3084" width="9.140625" style="1"/>
    <col min="3085" max="3085" width="17.85546875" style="1" customWidth="1"/>
    <col min="3086" max="3086" width="14.42578125" style="1" customWidth="1"/>
    <col min="3087" max="3328" width="9.140625" style="1"/>
    <col min="3329" max="3329" width="4.42578125" style="1" customWidth="1"/>
    <col min="3330" max="3330" width="28.7109375" style="1" customWidth="1"/>
    <col min="3331" max="3331" width="13.7109375" style="1" customWidth="1"/>
    <col min="3332" max="3332" width="13.85546875" style="1" customWidth="1"/>
    <col min="3333" max="3333" width="17.42578125" style="1" customWidth="1"/>
    <col min="3334" max="3334" width="14.42578125" style="1" customWidth="1"/>
    <col min="3335" max="3335" width="14.140625" style="1" customWidth="1"/>
    <col min="3336" max="3336" width="14.28515625" style="1" customWidth="1"/>
    <col min="3337" max="3337" width="13.42578125" style="1" customWidth="1"/>
    <col min="3338" max="3338" width="8.85546875" style="1" customWidth="1"/>
    <col min="3339" max="3339" width="8.140625" style="1" customWidth="1"/>
    <col min="3340" max="3340" width="9.140625" style="1"/>
    <col min="3341" max="3341" width="17.85546875" style="1" customWidth="1"/>
    <col min="3342" max="3342" width="14.42578125" style="1" customWidth="1"/>
    <col min="3343" max="3584" width="9.140625" style="1"/>
    <col min="3585" max="3585" width="4.42578125" style="1" customWidth="1"/>
    <col min="3586" max="3586" width="28.7109375" style="1" customWidth="1"/>
    <col min="3587" max="3587" width="13.7109375" style="1" customWidth="1"/>
    <col min="3588" max="3588" width="13.85546875" style="1" customWidth="1"/>
    <col min="3589" max="3589" width="17.42578125" style="1" customWidth="1"/>
    <col min="3590" max="3590" width="14.42578125" style="1" customWidth="1"/>
    <col min="3591" max="3591" width="14.140625" style="1" customWidth="1"/>
    <col min="3592" max="3592" width="14.28515625" style="1" customWidth="1"/>
    <col min="3593" max="3593" width="13.42578125" style="1" customWidth="1"/>
    <col min="3594" max="3594" width="8.85546875" style="1" customWidth="1"/>
    <col min="3595" max="3595" width="8.140625" style="1" customWidth="1"/>
    <col min="3596" max="3596" width="9.140625" style="1"/>
    <col min="3597" max="3597" width="17.85546875" style="1" customWidth="1"/>
    <col min="3598" max="3598" width="14.42578125" style="1" customWidth="1"/>
    <col min="3599" max="3840" width="9.140625" style="1"/>
    <col min="3841" max="3841" width="4.42578125" style="1" customWidth="1"/>
    <col min="3842" max="3842" width="28.7109375" style="1" customWidth="1"/>
    <col min="3843" max="3843" width="13.7109375" style="1" customWidth="1"/>
    <col min="3844" max="3844" width="13.85546875" style="1" customWidth="1"/>
    <col min="3845" max="3845" width="17.42578125" style="1" customWidth="1"/>
    <col min="3846" max="3846" width="14.42578125" style="1" customWidth="1"/>
    <col min="3847" max="3847" width="14.140625" style="1" customWidth="1"/>
    <col min="3848" max="3848" width="14.28515625" style="1" customWidth="1"/>
    <col min="3849" max="3849" width="13.42578125" style="1" customWidth="1"/>
    <col min="3850" max="3850" width="8.85546875" style="1" customWidth="1"/>
    <col min="3851" max="3851" width="8.140625" style="1" customWidth="1"/>
    <col min="3852" max="3852" width="9.140625" style="1"/>
    <col min="3853" max="3853" width="17.85546875" style="1" customWidth="1"/>
    <col min="3854" max="3854" width="14.42578125" style="1" customWidth="1"/>
    <col min="3855" max="4096" width="9.140625" style="1"/>
    <col min="4097" max="4097" width="4.42578125" style="1" customWidth="1"/>
    <col min="4098" max="4098" width="28.7109375" style="1" customWidth="1"/>
    <col min="4099" max="4099" width="13.7109375" style="1" customWidth="1"/>
    <col min="4100" max="4100" width="13.85546875" style="1" customWidth="1"/>
    <col min="4101" max="4101" width="17.42578125" style="1" customWidth="1"/>
    <col min="4102" max="4102" width="14.42578125" style="1" customWidth="1"/>
    <col min="4103" max="4103" width="14.140625" style="1" customWidth="1"/>
    <col min="4104" max="4104" width="14.28515625" style="1" customWidth="1"/>
    <col min="4105" max="4105" width="13.42578125" style="1" customWidth="1"/>
    <col min="4106" max="4106" width="8.85546875" style="1" customWidth="1"/>
    <col min="4107" max="4107" width="8.140625" style="1" customWidth="1"/>
    <col min="4108" max="4108" width="9.140625" style="1"/>
    <col min="4109" max="4109" width="17.85546875" style="1" customWidth="1"/>
    <col min="4110" max="4110" width="14.42578125" style="1" customWidth="1"/>
    <col min="4111" max="4352" width="9.140625" style="1"/>
    <col min="4353" max="4353" width="4.42578125" style="1" customWidth="1"/>
    <col min="4354" max="4354" width="28.7109375" style="1" customWidth="1"/>
    <col min="4355" max="4355" width="13.7109375" style="1" customWidth="1"/>
    <col min="4356" max="4356" width="13.85546875" style="1" customWidth="1"/>
    <col min="4357" max="4357" width="17.42578125" style="1" customWidth="1"/>
    <col min="4358" max="4358" width="14.42578125" style="1" customWidth="1"/>
    <col min="4359" max="4359" width="14.140625" style="1" customWidth="1"/>
    <col min="4360" max="4360" width="14.28515625" style="1" customWidth="1"/>
    <col min="4361" max="4361" width="13.42578125" style="1" customWidth="1"/>
    <col min="4362" max="4362" width="8.85546875" style="1" customWidth="1"/>
    <col min="4363" max="4363" width="8.140625" style="1" customWidth="1"/>
    <col min="4364" max="4364" width="9.140625" style="1"/>
    <col min="4365" max="4365" width="17.85546875" style="1" customWidth="1"/>
    <col min="4366" max="4366" width="14.42578125" style="1" customWidth="1"/>
    <col min="4367" max="4608" width="9.140625" style="1"/>
    <col min="4609" max="4609" width="4.42578125" style="1" customWidth="1"/>
    <col min="4610" max="4610" width="28.7109375" style="1" customWidth="1"/>
    <col min="4611" max="4611" width="13.7109375" style="1" customWidth="1"/>
    <col min="4612" max="4612" width="13.85546875" style="1" customWidth="1"/>
    <col min="4613" max="4613" width="17.42578125" style="1" customWidth="1"/>
    <col min="4614" max="4614" width="14.42578125" style="1" customWidth="1"/>
    <col min="4615" max="4615" width="14.140625" style="1" customWidth="1"/>
    <col min="4616" max="4616" width="14.28515625" style="1" customWidth="1"/>
    <col min="4617" max="4617" width="13.42578125" style="1" customWidth="1"/>
    <col min="4618" max="4618" width="8.85546875" style="1" customWidth="1"/>
    <col min="4619" max="4619" width="8.140625" style="1" customWidth="1"/>
    <col min="4620" max="4620" width="9.140625" style="1"/>
    <col min="4621" max="4621" width="17.85546875" style="1" customWidth="1"/>
    <col min="4622" max="4622" width="14.42578125" style="1" customWidth="1"/>
    <col min="4623" max="4864" width="9.140625" style="1"/>
    <col min="4865" max="4865" width="4.42578125" style="1" customWidth="1"/>
    <col min="4866" max="4866" width="28.7109375" style="1" customWidth="1"/>
    <col min="4867" max="4867" width="13.7109375" style="1" customWidth="1"/>
    <col min="4868" max="4868" width="13.85546875" style="1" customWidth="1"/>
    <col min="4869" max="4869" width="17.42578125" style="1" customWidth="1"/>
    <col min="4870" max="4870" width="14.42578125" style="1" customWidth="1"/>
    <col min="4871" max="4871" width="14.140625" style="1" customWidth="1"/>
    <col min="4872" max="4872" width="14.28515625" style="1" customWidth="1"/>
    <col min="4873" max="4873" width="13.42578125" style="1" customWidth="1"/>
    <col min="4874" max="4874" width="8.85546875" style="1" customWidth="1"/>
    <col min="4875" max="4875" width="8.140625" style="1" customWidth="1"/>
    <col min="4876" max="4876" width="9.140625" style="1"/>
    <col min="4877" max="4877" width="17.85546875" style="1" customWidth="1"/>
    <col min="4878" max="4878" width="14.42578125" style="1" customWidth="1"/>
    <col min="4879" max="5120" width="9.140625" style="1"/>
    <col min="5121" max="5121" width="4.42578125" style="1" customWidth="1"/>
    <col min="5122" max="5122" width="28.7109375" style="1" customWidth="1"/>
    <col min="5123" max="5123" width="13.7109375" style="1" customWidth="1"/>
    <col min="5124" max="5124" width="13.85546875" style="1" customWidth="1"/>
    <col min="5125" max="5125" width="17.42578125" style="1" customWidth="1"/>
    <col min="5126" max="5126" width="14.42578125" style="1" customWidth="1"/>
    <col min="5127" max="5127" width="14.140625" style="1" customWidth="1"/>
    <col min="5128" max="5128" width="14.28515625" style="1" customWidth="1"/>
    <col min="5129" max="5129" width="13.42578125" style="1" customWidth="1"/>
    <col min="5130" max="5130" width="8.85546875" style="1" customWidth="1"/>
    <col min="5131" max="5131" width="8.140625" style="1" customWidth="1"/>
    <col min="5132" max="5132" width="9.140625" style="1"/>
    <col min="5133" max="5133" width="17.85546875" style="1" customWidth="1"/>
    <col min="5134" max="5134" width="14.42578125" style="1" customWidth="1"/>
    <col min="5135" max="5376" width="9.140625" style="1"/>
    <col min="5377" max="5377" width="4.42578125" style="1" customWidth="1"/>
    <col min="5378" max="5378" width="28.7109375" style="1" customWidth="1"/>
    <col min="5379" max="5379" width="13.7109375" style="1" customWidth="1"/>
    <col min="5380" max="5380" width="13.85546875" style="1" customWidth="1"/>
    <col min="5381" max="5381" width="17.42578125" style="1" customWidth="1"/>
    <col min="5382" max="5382" width="14.42578125" style="1" customWidth="1"/>
    <col min="5383" max="5383" width="14.140625" style="1" customWidth="1"/>
    <col min="5384" max="5384" width="14.28515625" style="1" customWidth="1"/>
    <col min="5385" max="5385" width="13.42578125" style="1" customWidth="1"/>
    <col min="5386" max="5386" width="8.85546875" style="1" customWidth="1"/>
    <col min="5387" max="5387" width="8.140625" style="1" customWidth="1"/>
    <col min="5388" max="5388" width="9.140625" style="1"/>
    <col min="5389" max="5389" width="17.85546875" style="1" customWidth="1"/>
    <col min="5390" max="5390" width="14.42578125" style="1" customWidth="1"/>
    <col min="5391" max="5632" width="9.140625" style="1"/>
    <col min="5633" max="5633" width="4.42578125" style="1" customWidth="1"/>
    <col min="5634" max="5634" width="28.7109375" style="1" customWidth="1"/>
    <col min="5635" max="5635" width="13.7109375" style="1" customWidth="1"/>
    <col min="5636" max="5636" width="13.85546875" style="1" customWidth="1"/>
    <col min="5637" max="5637" width="17.42578125" style="1" customWidth="1"/>
    <col min="5638" max="5638" width="14.42578125" style="1" customWidth="1"/>
    <col min="5639" max="5639" width="14.140625" style="1" customWidth="1"/>
    <col min="5640" max="5640" width="14.28515625" style="1" customWidth="1"/>
    <col min="5641" max="5641" width="13.42578125" style="1" customWidth="1"/>
    <col min="5642" max="5642" width="8.85546875" style="1" customWidth="1"/>
    <col min="5643" max="5643" width="8.140625" style="1" customWidth="1"/>
    <col min="5644" max="5644" width="9.140625" style="1"/>
    <col min="5645" max="5645" width="17.85546875" style="1" customWidth="1"/>
    <col min="5646" max="5646" width="14.42578125" style="1" customWidth="1"/>
    <col min="5647" max="5888" width="9.140625" style="1"/>
    <col min="5889" max="5889" width="4.42578125" style="1" customWidth="1"/>
    <col min="5890" max="5890" width="28.7109375" style="1" customWidth="1"/>
    <col min="5891" max="5891" width="13.7109375" style="1" customWidth="1"/>
    <col min="5892" max="5892" width="13.85546875" style="1" customWidth="1"/>
    <col min="5893" max="5893" width="17.42578125" style="1" customWidth="1"/>
    <col min="5894" max="5894" width="14.42578125" style="1" customWidth="1"/>
    <col min="5895" max="5895" width="14.140625" style="1" customWidth="1"/>
    <col min="5896" max="5896" width="14.28515625" style="1" customWidth="1"/>
    <col min="5897" max="5897" width="13.42578125" style="1" customWidth="1"/>
    <col min="5898" max="5898" width="8.85546875" style="1" customWidth="1"/>
    <col min="5899" max="5899" width="8.140625" style="1" customWidth="1"/>
    <col min="5900" max="5900" width="9.140625" style="1"/>
    <col min="5901" max="5901" width="17.85546875" style="1" customWidth="1"/>
    <col min="5902" max="5902" width="14.42578125" style="1" customWidth="1"/>
    <col min="5903" max="6144" width="9.140625" style="1"/>
    <col min="6145" max="6145" width="4.42578125" style="1" customWidth="1"/>
    <col min="6146" max="6146" width="28.7109375" style="1" customWidth="1"/>
    <col min="6147" max="6147" width="13.7109375" style="1" customWidth="1"/>
    <col min="6148" max="6148" width="13.85546875" style="1" customWidth="1"/>
    <col min="6149" max="6149" width="17.42578125" style="1" customWidth="1"/>
    <col min="6150" max="6150" width="14.42578125" style="1" customWidth="1"/>
    <col min="6151" max="6151" width="14.140625" style="1" customWidth="1"/>
    <col min="6152" max="6152" width="14.28515625" style="1" customWidth="1"/>
    <col min="6153" max="6153" width="13.42578125" style="1" customWidth="1"/>
    <col min="6154" max="6154" width="8.85546875" style="1" customWidth="1"/>
    <col min="6155" max="6155" width="8.140625" style="1" customWidth="1"/>
    <col min="6156" max="6156" width="9.140625" style="1"/>
    <col min="6157" max="6157" width="17.85546875" style="1" customWidth="1"/>
    <col min="6158" max="6158" width="14.42578125" style="1" customWidth="1"/>
    <col min="6159" max="6400" width="9.140625" style="1"/>
    <col min="6401" max="6401" width="4.42578125" style="1" customWidth="1"/>
    <col min="6402" max="6402" width="28.7109375" style="1" customWidth="1"/>
    <col min="6403" max="6403" width="13.7109375" style="1" customWidth="1"/>
    <col min="6404" max="6404" width="13.85546875" style="1" customWidth="1"/>
    <col min="6405" max="6405" width="17.42578125" style="1" customWidth="1"/>
    <col min="6406" max="6406" width="14.42578125" style="1" customWidth="1"/>
    <col min="6407" max="6407" width="14.140625" style="1" customWidth="1"/>
    <col min="6408" max="6408" width="14.28515625" style="1" customWidth="1"/>
    <col min="6409" max="6409" width="13.42578125" style="1" customWidth="1"/>
    <col min="6410" max="6410" width="8.85546875" style="1" customWidth="1"/>
    <col min="6411" max="6411" width="8.140625" style="1" customWidth="1"/>
    <col min="6412" max="6412" width="9.140625" style="1"/>
    <col min="6413" max="6413" width="17.85546875" style="1" customWidth="1"/>
    <col min="6414" max="6414" width="14.42578125" style="1" customWidth="1"/>
    <col min="6415" max="6656" width="9.140625" style="1"/>
    <col min="6657" max="6657" width="4.42578125" style="1" customWidth="1"/>
    <col min="6658" max="6658" width="28.7109375" style="1" customWidth="1"/>
    <col min="6659" max="6659" width="13.7109375" style="1" customWidth="1"/>
    <col min="6660" max="6660" width="13.85546875" style="1" customWidth="1"/>
    <col min="6661" max="6661" width="17.42578125" style="1" customWidth="1"/>
    <col min="6662" max="6662" width="14.42578125" style="1" customWidth="1"/>
    <col min="6663" max="6663" width="14.140625" style="1" customWidth="1"/>
    <col min="6664" max="6664" width="14.28515625" style="1" customWidth="1"/>
    <col min="6665" max="6665" width="13.42578125" style="1" customWidth="1"/>
    <col min="6666" max="6666" width="8.85546875" style="1" customWidth="1"/>
    <col min="6667" max="6667" width="8.140625" style="1" customWidth="1"/>
    <col min="6668" max="6668" width="9.140625" style="1"/>
    <col min="6669" max="6669" width="17.85546875" style="1" customWidth="1"/>
    <col min="6670" max="6670" width="14.42578125" style="1" customWidth="1"/>
    <col min="6671" max="6912" width="9.140625" style="1"/>
    <col min="6913" max="6913" width="4.42578125" style="1" customWidth="1"/>
    <col min="6914" max="6914" width="28.7109375" style="1" customWidth="1"/>
    <col min="6915" max="6915" width="13.7109375" style="1" customWidth="1"/>
    <col min="6916" max="6916" width="13.85546875" style="1" customWidth="1"/>
    <col min="6917" max="6917" width="17.42578125" style="1" customWidth="1"/>
    <col min="6918" max="6918" width="14.42578125" style="1" customWidth="1"/>
    <col min="6919" max="6919" width="14.140625" style="1" customWidth="1"/>
    <col min="6920" max="6920" width="14.28515625" style="1" customWidth="1"/>
    <col min="6921" max="6921" width="13.42578125" style="1" customWidth="1"/>
    <col min="6922" max="6922" width="8.85546875" style="1" customWidth="1"/>
    <col min="6923" max="6923" width="8.140625" style="1" customWidth="1"/>
    <col min="6924" max="6924" width="9.140625" style="1"/>
    <col min="6925" max="6925" width="17.85546875" style="1" customWidth="1"/>
    <col min="6926" max="6926" width="14.42578125" style="1" customWidth="1"/>
    <col min="6927" max="7168" width="9.140625" style="1"/>
    <col min="7169" max="7169" width="4.42578125" style="1" customWidth="1"/>
    <col min="7170" max="7170" width="28.7109375" style="1" customWidth="1"/>
    <col min="7171" max="7171" width="13.7109375" style="1" customWidth="1"/>
    <col min="7172" max="7172" width="13.85546875" style="1" customWidth="1"/>
    <col min="7173" max="7173" width="17.42578125" style="1" customWidth="1"/>
    <col min="7174" max="7174" width="14.42578125" style="1" customWidth="1"/>
    <col min="7175" max="7175" width="14.140625" style="1" customWidth="1"/>
    <col min="7176" max="7176" width="14.28515625" style="1" customWidth="1"/>
    <col min="7177" max="7177" width="13.42578125" style="1" customWidth="1"/>
    <col min="7178" max="7178" width="8.85546875" style="1" customWidth="1"/>
    <col min="7179" max="7179" width="8.140625" style="1" customWidth="1"/>
    <col min="7180" max="7180" width="9.140625" style="1"/>
    <col min="7181" max="7181" width="17.85546875" style="1" customWidth="1"/>
    <col min="7182" max="7182" width="14.42578125" style="1" customWidth="1"/>
    <col min="7183" max="7424" width="9.140625" style="1"/>
    <col min="7425" max="7425" width="4.42578125" style="1" customWidth="1"/>
    <col min="7426" max="7426" width="28.7109375" style="1" customWidth="1"/>
    <col min="7427" max="7427" width="13.7109375" style="1" customWidth="1"/>
    <col min="7428" max="7428" width="13.85546875" style="1" customWidth="1"/>
    <col min="7429" max="7429" width="17.42578125" style="1" customWidth="1"/>
    <col min="7430" max="7430" width="14.42578125" style="1" customWidth="1"/>
    <col min="7431" max="7431" width="14.140625" style="1" customWidth="1"/>
    <col min="7432" max="7432" width="14.28515625" style="1" customWidth="1"/>
    <col min="7433" max="7433" width="13.42578125" style="1" customWidth="1"/>
    <col min="7434" max="7434" width="8.85546875" style="1" customWidth="1"/>
    <col min="7435" max="7435" width="8.140625" style="1" customWidth="1"/>
    <col min="7436" max="7436" width="9.140625" style="1"/>
    <col min="7437" max="7437" width="17.85546875" style="1" customWidth="1"/>
    <col min="7438" max="7438" width="14.42578125" style="1" customWidth="1"/>
    <col min="7439" max="7680" width="9.140625" style="1"/>
    <col min="7681" max="7681" width="4.42578125" style="1" customWidth="1"/>
    <col min="7682" max="7682" width="28.7109375" style="1" customWidth="1"/>
    <col min="7683" max="7683" width="13.7109375" style="1" customWidth="1"/>
    <col min="7684" max="7684" width="13.85546875" style="1" customWidth="1"/>
    <col min="7685" max="7685" width="17.42578125" style="1" customWidth="1"/>
    <col min="7686" max="7686" width="14.42578125" style="1" customWidth="1"/>
    <col min="7687" max="7687" width="14.140625" style="1" customWidth="1"/>
    <col min="7688" max="7688" width="14.28515625" style="1" customWidth="1"/>
    <col min="7689" max="7689" width="13.42578125" style="1" customWidth="1"/>
    <col min="7690" max="7690" width="8.85546875" style="1" customWidth="1"/>
    <col min="7691" max="7691" width="8.140625" style="1" customWidth="1"/>
    <col min="7692" max="7692" width="9.140625" style="1"/>
    <col min="7693" max="7693" width="17.85546875" style="1" customWidth="1"/>
    <col min="7694" max="7694" width="14.42578125" style="1" customWidth="1"/>
    <col min="7695" max="7936" width="9.140625" style="1"/>
    <col min="7937" max="7937" width="4.42578125" style="1" customWidth="1"/>
    <col min="7938" max="7938" width="28.7109375" style="1" customWidth="1"/>
    <col min="7939" max="7939" width="13.7109375" style="1" customWidth="1"/>
    <col min="7940" max="7940" width="13.85546875" style="1" customWidth="1"/>
    <col min="7941" max="7941" width="17.42578125" style="1" customWidth="1"/>
    <col min="7942" max="7942" width="14.42578125" style="1" customWidth="1"/>
    <col min="7943" max="7943" width="14.140625" style="1" customWidth="1"/>
    <col min="7944" max="7944" width="14.28515625" style="1" customWidth="1"/>
    <col min="7945" max="7945" width="13.42578125" style="1" customWidth="1"/>
    <col min="7946" max="7946" width="8.85546875" style="1" customWidth="1"/>
    <col min="7947" max="7947" width="8.140625" style="1" customWidth="1"/>
    <col min="7948" max="7948" width="9.140625" style="1"/>
    <col min="7949" max="7949" width="17.85546875" style="1" customWidth="1"/>
    <col min="7950" max="7950" width="14.42578125" style="1" customWidth="1"/>
    <col min="7951" max="8192" width="9.140625" style="1"/>
    <col min="8193" max="8193" width="4.42578125" style="1" customWidth="1"/>
    <col min="8194" max="8194" width="28.7109375" style="1" customWidth="1"/>
    <col min="8195" max="8195" width="13.7109375" style="1" customWidth="1"/>
    <col min="8196" max="8196" width="13.85546875" style="1" customWidth="1"/>
    <col min="8197" max="8197" width="17.42578125" style="1" customWidth="1"/>
    <col min="8198" max="8198" width="14.42578125" style="1" customWidth="1"/>
    <col min="8199" max="8199" width="14.140625" style="1" customWidth="1"/>
    <col min="8200" max="8200" width="14.28515625" style="1" customWidth="1"/>
    <col min="8201" max="8201" width="13.42578125" style="1" customWidth="1"/>
    <col min="8202" max="8202" width="8.85546875" style="1" customWidth="1"/>
    <col min="8203" max="8203" width="8.140625" style="1" customWidth="1"/>
    <col min="8204" max="8204" width="9.140625" style="1"/>
    <col min="8205" max="8205" width="17.85546875" style="1" customWidth="1"/>
    <col min="8206" max="8206" width="14.42578125" style="1" customWidth="1"/>
    <col min="8207" max="8448" width="9.140625" style="1"/>
    <col min="8449" max="8449" width="4.42578125" style="1" customWidth="1"/>
    <col min="8450" max="8450" width="28.7109375" style="1" customWidth="1"/>
    <col min="8451" max="8451" width="13.7109375" style="1" customWidth="1"/>
    <col min="8452" max="8452" width="13.85546875" style="1" customWidth="1"/>
    <col min="8453" max="8453" width="17.42578125" style="1" customWidth="1"/>
    <col min="8454" max="8454" width="14.42578125" style="1" customWidth="1"/>
    <col min="8455" max="8455" width="14.140625" style="1" customWidth="1"/>
    <col min="8456" max="8456" width="14.28515625" style="1" customWidth="1"/>
    <col min="8457" max="8457" width="13.42578125" style="1" customWidth="1"/>
    <col min="8458" max="8458" width="8.85546875" style="1" customWidth="1"/>
    <col min="8459" max="8459" width="8.140625" style="1" customWidth="1"/>
    <col min="8460" max="8460" width="9.140625" style="1"/>
    <col min="8461" max="8461" width="17.85546875" style="1" customWidth="1"/>
    <col min="8462" max="8462" width="14.42578125" style="1" customWidth="1"/>
    <col min="8463" max="8704" width="9.140625" style="1"/>
    <col min="8705" max="8705" width="4.42578125" style="1" customWidth="1"/>
    <col min="8706" max="8706" width="28.7109375" style="1" customWidth="1"/>
    <col min="8707" max="8707" width="13.7109375" style="1" customWidth="1"/>
    <col min="8708" max="8708" width="13.85546875" style="1" customWidth="1"/>
    <col min="8709" max="8709" width="17.42578125" style="1" customWidth="1"/>
    <col min="8710" max="8710" width="14.42578125" style="1" customWidth="1"/>
    <col min="8711" max="8711" width="14.140625" style="1" customWidth="1"/>
    <col min="8712" max="8712" width="14.28515625" style="1" customWidth="1"/>
    <col min="8713" max="8713" width="13.42578125" style="1" customWidth="1"/>
    <col min="8714" max="8714" width="8.85546875" style="1" customWidth="1"/>
    <col min="8715" max="8715" width="8.140625" style="1" customWidth="1"/>
    <col min="8716" max="8716" width="9.140625" style="1"/>
    <col min="8717" max="8717" width="17.85546875" style="1" customWidth="1"/>
    <col min="8718" max="8718" width="14.42578125" style="1" customWidth="1"/>
    <col min="8719" max="8960" width="9.140625" style="1"/>
    <col min="8961" max="8961" width="4.42578125" style="1" customWidth="1"/>
    <col min="8962" max="8962" width="28.7109375" style="1" customWidth="1"/>
    <col min="8963" max="8963" width="13.7109375" style="1" customWidth="1"/>
    <col min="8964" max="8964" width="13.85546875" style="1" customWidth="1"/>
    <col min="8965" max="8965" width="17.42578125" style="1" customWidth="1"/>
    <col min="8966" max="8966" width="14.42578125" style="1" customWidth="1"/>
    <col min="8967" max="8967" width="14.140625" style="1" customWidth="1"/>
    <col min="8968" max="8968" width="14.28515625" style="1" customWidth="1"/>
    <col min="8969" max="8969" width="13.42578125" style="1" customWidth="1"/>
    <col min="8970" max="8970" width="8.85546875" style="1" customWidth="1"/>
    <col min="8971" max="8971" width="8.140625" style="1" customWidth="1"/>
    <col min="8972" max="8972" width="9.140625" style="1"/>
    <col min="8973" max="8973" width="17.85546875" style="1" customWidth="1"/>
    <col min="8974" max="8974" width="14.42578125" style="1" customWidth="1"/>
    <col min="8975" max="9216" width="9.140625" style="1"/>
    <col min="9217" max="9217" width="4.42578125" style="1" customWidth="1"/>
    <col min="9218" max="9218" width="28.7109375" style="1" customWidth="1"/>
    <col min="9219" max="9219" width="13.7109375" style="1" customWidth="1"/>
    <col min="9220" max="9220" width="13.85546875" style="1" customWidth="1"/>
    <col min="9221" max="9221" width="17.42578125" style="1" customWidth="1"/>
    <col min="9222" max="9222" width="14.42578125" style="1" customWidth="1"/>
    <col min="9223" max="9223" width="14.140625" style="1" customWidth="1"/>
    <col min="9224" max="9224" width="14.28515625" style="1" customWidth="1"/>
    <col min="9225" max="9225" width="13.42578125" style="1" customWidth="1"/>
    <col min="9226" max="9226" width="8.85546875" style="1" customWidth="1"/>
    <col min="9227" max="9227" width="8.140625" style="1" customWidth="1"/>
    <col min="9228" max="9228" width="9.140625" style="1"/>
    <col min="9229" max="9229" width="17.85546875" style="1" customWidth="1"/>
    <col min="9230" max="9230" width="14.42578125" style="1" customWidth="1"/>
    <col min="9231" max="9472" width="9.140625" style="1"/>
    <col min="9473" max="9473" width="4.42578125" style="1" customWidth="1"/>
    <col min="9474" max="9474" width="28.7109375" style="1" customWidth="1"/>
    <col min="9475" max="9475" width="13.7109375" style="1" customWidth="1"/>
    <col min="9476" max="9476" width="13.85546875" style="1" customWidth="1"/>
    <col min="9477" max="9477" width="17.42578125" style="1" customWidth="1"/>
    <col min="9478" max="9478" width="14.42578125" style="1" customWidth="1"/>
    <col min="9479" max="9479" width="14.140625" style="1" customWidth="1"/>
    <col min="9480" max="9480" width="14.28515625" style="1" customWidth="1"/>
    <col min="9481" max="9481" width="13.42578125" style="1" customWidth="1"/>
    <col min="9482" max="9482" width="8.85546875" style="1" customWidth="1"/>
    <col min="9483" max="9483" width="8.140625" style="1" customWidth="1"/>
    <col min="9484" max="9484" width="9.140625" style="1"/>
    <col min="9485" max="9485" width="17.85546875" style="1" customWidth="1"/>
    <col min="9486" max="9486" width="14.42578125" style="1" customWidth="1"/>
    <col min="9487" max="9728" width="9.140625" style="1"/>
    <col min="9729" max="9729" width="4.42578125" style="1" customWidth="1"/>
    <col min="9730" max="9730" width="28.7109375" style="1" customWidth="1"/>
    <col min="9731" max="9731" width="13.7109375" style="1" customWidth="1"/>
    <col min="9732" max="9732" width="13.85546875" style="1" customWidth="1"/>
    <col min="9733" max="9733" width="17.42578125" style="1" customWidth="1"/>
    <col min="9734" max="9734" width="14.42578125" style="1" customWidth="1"/>
    <col min="9735" max="9735" width="14.140625" style="1" customWidth="1"/>
    <col min="9736" max="9736" width="14.28515625" style="1" customWidth="1"/>
    <col min="9737" max="9737" width="13.42578125" style="1" customWidth="1"/>
    <col min="9738" max="9738" width="8.85546875" style="1" customWidth="1"/>
    <col min="9739" max="9739" width="8.140625" style="1" customWidth="1"/>
    <col min="9740" max="9740" width="9.140625" style="1"/>
    <col min="9741" max="9741" width="17.85546875" style="1" customWidth="1"/>
    <col min="9742" max="9742" width="14.42578125" style="1" customWidth="1"/>
    <col min="9743" max="9984" width="9.140625" style="1"/>
    <col min="9985" max="9985" width="4.42578125" style="1" customWidth="1"/>
    <col min="9986" max="9986" width="28.7109375" style="1" customWidth="1"/>
    <col min="9987" max="9987" width="13.7109375" style="1" customWidth="1"/>
    <col min="9988" max="9988" width="13.85546875" style="1" customWidth="1"/>
    <col min="9989" max="9989" width="17.42578125" style="1" customWidth="1"/>
    <col min="9990" max="9990" width="14.42578125" style="1" customWidth="1"/>
    <col min="9991" max="9991" width="14.140625" style="1" customWidth="1"/>
    <col min="9992" max="9992" width="14.28515625" style="1" customWidth="1"/>
    <col min="9993" max="9993" width="13.42578125" style="1" customWidth="1"/>
    <col min="9994" max="9994" width="8.85546875" style="1" customWidth="1"/>
    <col min="9995" max="9995" width="8.140625" style="1" customWidth="1"/>
    <col min="9996" max="9996" width="9.140625" style="1"/>
    <col min="9997" max="9997" width="17.85546875" style="1" customWidth="1"/>
    <col min="9998" max="9998" width="14.42578125" style="1" customWidth="1"/>
    <col min="9999" max="10240" width="9.140625" style="1"/>
    <col min="10241" max="10241" width="4.42578125" style="1" customWidth="1"/>
    <col min="10242" max="10242" width="28.7109375" style="1" customWidth="1"/>
    <col min="10243" max="10243" width="13.7109375" style="1" customWidth="1"/>
    <col min="10244" max="10244" width="13.85546875" style="1" customWidth="1"/>
    <col min="10245" max="10245" width="17.42578125" style="1" customWidth="1"/>
    <col min="10246" max="10246" width="14.42578125" style="1" customWidth="1"/>
    <col min="10247" max="10247" width="14.140625" style="1" customWidth="1"/>
    <col min="10248" max="10248" width="14.28515625" style="1" customWidth="1"/>
    <col min="10249" max="10249" width="13.42578125" style="1" customWidth="1"/>
    <col min="10250" max="10250" width="8.85546875" style="1" customWidth="1"/>
    <col min="10251" max="10251" width="8.140625" style="1" customWidth="1"/>
    <col min="10252" max="10252" width="9.140625" style="1"/>
    <col min="10253" max="10253" width="17.85546875" style="1" customWidth="1"/>
    <col min="10254" max="10254" width="14.42578125" style="1" customWidth="1"/>
    <col min="10255" max="10496" width="9.140625" style="1"/>
    <col min="10497" max="10497" width="4.42578125" style="1" customWidth="1"/>
    <col min="10498" max="10498" width="28.7109375" style="1" customWidth="1"/>
    <col min="10499" max="10499" width="13.7109375" style="1" customWidth="1"/>
    <col min="10500" max="10500" width="13.85546875" style="1" customWidth="1"/>
    <col min="10501" max="10501" width="17.42578125" style="1" customWidth="1"/>
    <col min="10502" max="10502" width="14.42578125" style="1" customWidth="1"/>
    <col min="10503" max="10503" width="14.140625" style="1" customWidth="1"/>
    <col min="10504" max="10504" width="14.28515625" style="1" customWidth="1"/>
    <col min="10505" max="10505" width="13.42578125" style="1" customWidth="1"/>
    <col min="10506" max="10506" width="8.85546875" style="1" customWidth="1"/>
    <col min="10507" max="10507" width="8.140625" style="1" customWidth="1"/>
    <col min="10508" max="10508" width="9.140625" style="1"/>
    <col min="10509" max="10509" width="17.85546875" style="1" customWidth="1"/>
    <col min="10510" max="10510" width="14.42578125" style="1" customWidth="1"/>
    <col min="10511" max="10752" width="9.140625" style="1"/>
    <col min="10753" max="10753" width="4.42578125" style="1" customWidth="1"/>
    <col min="10754" max="10754" width="28.7109375" style="1" customWidth="1"/>
    <col min="10755" max="10755" width="13.7109375" style="1" customWidth="1"/>
    <col min="10756" max="10756" width="13.85546875" style="1" customWidth="1"/>
    <col min="10757" max="10757" width="17.42578125" style="1" customWidth="1"/>
    <col min="10758" max="10758" width="14.42578125" style="1" customWidth="1"/>
    <col min="10759" max="10759" width="14.140625" style="1" customWidth="1"/>
    <col min="10760" max="10760" width="14.28515625" style="1" customWidth="1"/>
    <col min="10761" max="10761" width="13.42578125" style="1" customWidth="1"/>
    <col min="10762" max="10762" width="8.85546875" style="1" customWidth="1"/>
    <col min="10763" max="10763" width="8.140625" style="1" customWidth="1"/>
    <col min="10764" max="10764" width="9.140625" style="1"/>
    <col min="10765" max="10765" width="17.85546875" style="1" customWidth="1"/>
    <col min="10766" max="10766" width="14.42578125" style="1" customWidth="1"/>
    <col min="10767" max="11008" width="9.140625" style="1"/>
    <col min="11009" max="11009" width="4.42578125" style="1" customWidth="1"/>
    <col min="11010" max="11010" width="28.7109375" style="1" customWidth="1"/>
    <col min="11011" max="11011" width="13.7109375" style="1" customWidth="1"/>
    <col min="11012" max="11012" width="13.85546875" style="1" customWidth="1"/>
    <col min="11013" max="11013" width="17.42578125" style="1" customWidth="1"/>
    <col min="11014" max="11014" width="14.42578125" style="1" customWidth="1"/>
    <col min="11015" max="11015" width="14.140625" style="1" customWidth="1"/>
    <col min="11016" max="11016" width="14.28515625" style="1" customWidth="1"/>
    <col min="11017" max="11017" width="13.42578125" style="1" customWidth="1"/>
    <col min="11018" max="11018" width="8.85546875" style="1" customWidth="1"/>
    <col min="11019" max="11019" width="8.140625" style="1" customWidth="1"/>
    <col min="11020" max="11020" width="9.140625" style="1"/>
    <col min="11021" max="11021" width="17.85546875" style="1" customWidth="1"/>
    <col min="11022" max="11022" width="14.42578125" style="1" customWidth="1"/>
    <col min="11023" max="11264" width="9.140625" style="1"/>
    <col min="11265" max="11265" width="4.42578125" style="1" customWidth="1"/>
    <col min="11266" max="11266" width="28.7109375" style="1" customWidth="1"/>
    <col min="11267" max="11267" width="13.7109375" style="1" customWidth="1"/>
    <col min="11268" max="11268" width="13.85546875" style="1" customWidth="1"/>
    <col min="11269" max="11269" width="17.42578125" style="1" customWidth="1"/>
    <col min="11270" max="11270" width="14.42578125" style="1" customWidth="1"/>
    <col min="11271" max="11271" width="14.140625" style="1" customWidth="1"/>
    <col min="11272" max="11272" width="14.28515625" style="1" customWidth="1"/>
    <col min="11273" max="11273" width="13.42578125" style="1" customWidth="1"/>
    <col min="11274" max="11274" width="8.85546875" style="1" customWidth="1"/>
    <col min="11275" max="11275" width="8.140625" style="1" customWidth="1"/>
    <col min="11276" max="11276" width="9.140625" style="1"/>
    <col min="11277" max="11277" width="17.85546875" style="1" customWidth="1"/>
    <col min="11278" max="11278" width="14.42578125" style="1" customWidth="1"/>
    <col min="11279" max="11520" width="9.140625" style="1"/>
    <col min="11521" max="11521" width="4.42578125" style="1" customWidth="1"/>
    <col min="11522" max="11522" width="28.7109375" style="1" customWidth="1"/>
    <col min="11523" max="11523" width="13.7109375" style="1" customWidth="1"/>
    <col min="11524" max="11524" width="13.85546875" style="1" customWidth="1"/>
    <col min="11525" max="11525" width="17.42578125" style="1" customWidth="1"/>
    <col min="11526" max="11526" width="14.42578125" style="1" customWidth="1"/>
    <col min="11527" max="11527" width="14.140625" style="1" customWidth="1"/>
    <col min="11528" max="11528" width="14.28515625" style="1" customWidth="1"/>
    <col min="11529" max="11529" width="13.42578125" style="1" customWidth="1"/>
    <col min="11530" max="11530" width="8.85546875" style="1" customWidth="1"/>
    <col min="11531" max="11531" width="8.140625" style="1" customWidth="1"/>
    <col min="11532" max="11532" width="9.140625" style="1"/>
    <col min="11533" max="11533" width="17.85546875" style="1" customWidth="1"/>
    <col min="11534" max="11534" width="14.42578125" style="1" customWidth="1"/>
    <col min="11535" max="11776" width="9.140625" style="1"/>
    <col min="11777" max="11777" width="4.42578125" style="1" customWidth="1"/>
    <col min="11778" max="11778" width="28.7109375" style="1" customWidth="1"/>
    <col min="11779" max="11779" width="13.7109375" style="1" customWidth="1"/>
    <col min="11780" max="11780" width="13.85546875" style="1" customWidth="1"/>
    <col min="11781" max="11781" width="17.42578125" style="1" customWidth="1"/>
    <col min="11782" max="11782" width="14.42578125" style="1" customWidth="1"/>
    <col min="11783" max="11783" width="14.140625" style="1" customWidth="1"/>
    <col min="11784" max="11784" width="14.28515625" style="1" customWidth="1"/>
    <col min="11785" max="11785" width="13.42578125" style="1" customWidth="1"/>
    <col min="11786" max="11786" width="8.85546875" style="1" customWidth="1"/>
    <col min="11787" max="11787" width="8.140625" style="1" customWidth="1"/>
    <col min="11788" max="11788" width="9.140625" style="1"/>
    <col min="11789" max="11789" width="17.85546875" style="1" customWidth="1"/>
    <col min="11790" max="11790" width="14.42578125" style="1" customWidth="1"/>
    <col min="11791" max="12032" width="9.140625" style="1"/>
    <col min="12033" max="12033" width="4.42578125" style="1" customWidth="1"/>
    <col min="12034" max="12034" width="28.7109375" style="1" customWidth="1"/>
    <col min="12035" max="12035" width="13.7109375" style="1" customWidth="1"/>
    <col min="12036" max="12036" width="13.85546875" style="1" customWidth="1"/>
    <col min="12037" max="12037" width="17.42578125" style="1" customWidth="1"/>
    <col min="12038" max="12038" width="14.42578125" style="1" customWidth="1"/>
    <col min="12039" max="12039" width="14.140625" style="1" customWidth="1"/>
    <col min="12040" max="12040" width="14.28515625" style="1" customWidth="1"/>
    <col min="12041" max="12041" width="13.42578125" style="1" customWidth="1"/>
    <col min="12042" max="12042" width="8.85546875" style="1" customWidth="1"/>
    <col min="12043" max="12043" width="8.140625" style="1" customWidth="1"/>
    <col min="12044" max="12044" width="9.140625" style="1"/>
    <col min="12045" max="12045" width="17.85546875" style="1" customWidth="1"/>
    <col min="12046" max="12046" width="14.42578125" style="1" customWidth="1"/>
    <col min="12047" max="12288" width="9.140625" style="1"/>
    <col min="12289" max="12289" width="4.42578125" style="1" customWidth="1"/>
    <col min="12290" max="12290" width="28.7109375" style="1" customWidth="1"/>
    <col min="12291" max="12291" width="13.7109375" style="1" customWidth="1"/>
    <col min="12292" max="12292" width="13.85546875" style="1" customWidth="1"/>
    <col min="12293" max="12293" width="17.42578125" style="1" customWidth="1"/>
    <col min="12294" max="12294" width="14.42578125" style="1" customWidth="1"/>
    <col min="12295" max="12295" width="14.140625" style="1" customWidth="1"/>
    <col min="12296" max="12296" width="14.28515625" style="1" customWidth="1"/>
    <col min="12297" max="12297" width="13.42578125" style="1" customWidth="1"/>
    <col min="12298" max="12298" width="8.85546875" style="1" customWidth="1"/>
    <col min="12299" max="12299" width="8.140625" style="1" customWidth="1"/>
    <col min="12300" max="12300" width="9.140625" style="1"/>
    <col min="12301" max="12301" width="17.85546875" style="1" customWidth="1"/>
    <col min="12302" max="12302" width="14.42578125" style="1" customWidth="1"/>
    <col min="12303" max="12544" width="9.140625" style="1"/>
    <col min="12545" max="12545" width="4.42578125" style="1" customWidth="1"/>
    <col min="12546" max="12546" width="28.7109375" style="1" customWidth="1"/>
    <col min="12547" max="12547" width="13.7109375" style="1" customWidth="1"/>
    <col min="12548" max="12548" width="13.85546875" style="1" customWidth="1"/>
    <col min="12549" max="12549" width="17.42578125" style="1" customWidth="1"/>
    <col min="12550" max="12550" width="14.42578125" style="1" customWidth="1"/>
    <col min="12551" max="12551" width="14.140625" style="1" customWidth="1"/>
    <col min="12552" max="12552" width="14.28515625" style="1" customWidth="1"/>
    <col min="12553" max="12553" width="13.42578125" style="1" customWidth="1"/>
    <col min="12554" max="12554" width="8.85546875" style="1" customWidth="1"/>
    <col min="12555" max="12555" width="8.140625" style="1" customWidth="1"/>
    <col min="12556" max="12556" width="9.140625" style="1"/>
    <col min="12557" max="12557" width="17.85546875" style="1" customWidth="1"/>
    <col min="12558" max="12558" width="14.42578125" style="1" customWidth="1"/>
    <col min="12559" max="12800" width="9.140625" style="1"/>
    <col min="12801" max="12801" width="4.42578125" style="1" customWidth="1"/>
    <col min="12802" max="12802" width="28.7109375" style="1" customWidth="1"/>
    <col min="12803" max="12803" width="13.7109375" style="1" customWidth="1"/>
    <col min="12804" max="12804" width="13.85546875" style="1" customWidth="1"/>
    <col min="12805" max="12805" width="17.42578125" style="1" customWidth="1"/>
    <col min="12806" max="12806" width="14.42578125" style="1" customWidth="1"/>
    <col min="12807" max="12807" width="14.140625" style="1" customWidth="1"/>
    <col min="12808" max="12808" width="14.28515625" style="1" customWidth="1"/>
    <col min="12809" max="12809" width="13.42578125" style="1" customWidth="1"/>
    <col min="12810" max="12810" width="8.85546875" style="1" customWidth="1"/>
    <col min="12811" max="12811" width="8.140625" style="1" customWidth="1"/>
    <col min="12812" max="12812" width="9.140625" style="1"/>
    <col min="12813" max="12813" width="17.85546875" style="1" customWidth="1"/>
    <col min="12814" max="12814" width="14.42578125" style="1" customWidth="1"/>
    <col min="12815" max="13056" width="9.140625" style="1"/>
    <col min="13057" max="13057" width="4.42578125" style="1" customWidth="1"/>
    <col min="13058" max="13058" width="28.7109375" style="1" customWidth="1"/>
    <col min="13059" max="13059" width="13.7109375" style="1" customWidth="1"/>
    <col min="13060" max="13060" width="13.85546875" style="1" customWidth="1"/>
    <col min="13061" max="13061" width="17.42578125" style="1" customWidth="1"/>
    <col min="13062" max="13062" width="14.42578125" style="1" customWidth="1"/>
    <col min="13063" max="13063" width="14.140625" style="1" customWidth="1"/>
    <col min="13064" max="13064" width="14.28515625" style="1" customWidth="1"/>
    <col min="13065" max="13065" width="13.42578125" style="1" customWidth="1"/>
    <col min="13066" max="13066" width="8.85546875" style="1" customWidth="1"/>
    <col min="13067" max="13067" width="8.140625" style="1" customWidth="1"/>
    <col min="13068" max="13068" width="9.140625" style="1"/>
    <col min="13069" max="13069" width="17.85546875" style="1" customWidth="1"/>
    <col min="13070" max="13070" width="14.42578125" style="1" customWidth="1"/>
    <col min="13071" max="13312" width="9.140625" style="1"/>
    <col min="13313" max="13313" width="4.42578125" style="1" customWidth="1"/>
    <col min="13314" max="13314" width="28.7109375" style="1" customWidth="1"/>
    <col min="13315" max="13315" width="13.7109375" style="1" customWidth="1"/>
    <col min="13316" max="13316" width="13.85546875" style="1" customWidth="1"/>
    <col min="13317" max="13317" width="17.42578125" style="1" customWidth="1"/>
    <col min="13318" max="13318" width="14.42578125" style="1" customWidth="1"/>
    <col min="13319" max="13319" width="14.140625" style="1" customWidth="1"/>
    <col min="13320" max="13320" width="14.28515625" style="1" customWidth="1"/>
    <col min="13321" max="13321" width="13.42578125" style="1" customWidth="1"/>
    <col min="13322" max="13322" width="8.85546875" style="1" customWidth="1"/>
    <col min="13323" max="13323" width="8.140625" style="1" customWidth="1"/>
    <col min="13324" max="13324" width="9.140625" style="1"/>
    <col min="13325" max="13325" width="17.85546875" style="1" customWidth="1"/>
    <col min="13326" max="13326" width="14.42578125" style="1" customWidth="1"/>
    <col min="13327" max="13568" width="9.140625" style="1"/>
    <col min="13569" max="13569" width="4.42578125" style="1" customWidth="1"/>
    <col min="13570" max="13570" width="28.7109375" style="1" customWidth="1"/>
    <col min="13571" max="13571" width="13.7109375" style="1" customWidth="1"/>
    <col min="13572" max="13572" width="13.85546875" style="1" customWidth="1"/>
    <col min="13573" max="13573" width="17.42578125" style="1" customWidth="1"/>
    <col min="13574" max="13574" width="14.42578125" style="1" customWidth="1"/>
    <col min="13575" max="13575" width="14.140625" style="1" customWidth="1"/>
    <col min="13576" max="13576" width="14.28515625" style="1" customWidth="1"/>
    <col min="13577" max="13577" width="13.42578125" style="1" customWidth="1"/>
    <col min="13578" max="13578" width="8.85546875" style="1" customWidth="1"/>
    <col min="13579" max="13579" width="8.140625" style="1" customWidth="1"/>
    <col min="13580" max="13580" width="9.140625" style="1"/>
    <col min="13581" max="13581" width="17.85546875" style="1" customWidth="1"/>
    <col min="13582" max="13582" width="14.42578125" style="1" customWidth="1"/>
    <col min="13583" max="13824" width="9.140625" style="1"/>
    <col min="13825" max="13825" width="4.42578125" style="1" customWidth="1"/>
    <col min="13826" max="13826" width="28.7109375" style="1" customWidth="1"/>
    <col min="13827" max="13827" width="13.7109375" style="1" customWidth="1"/>
    <col min="13828" max="13828" width="13.85546875" style="1" customWidth="1"/>
    <col min="13829" max="13829" width="17.42578125" style="1" customWidth="1"/>
    <col min="13830" max="13830" width="14.42578125" style="1" customWidth="1"/>
    <col min="13831" max="13831" width="14.140625" style="1" customWidth="1"/>
    <col min="13832" max="13832" width="14.28515625" style="1" customWidth="1"/>
    <col min="13833" max="13833" width="13.42578125" style="1" customWidth="1"/>
    <col min="13834" max="13834" width="8.85546875" style="1" customWidth="1"/>
    <col min="13835" max="13835" width="8.140625" style="1" customWidth="1"/>
    <col min="13836" max="13836" width="9.140625" style="1"/>
    <col min="13837" max="13837" width="17.85546875" style="1" customWidth="1"/>
    <col min="13838" max="13838" width="14.42578125" style="1" customWidth="1"/>
    <col min="13839" max="14080" width="9.140625" style="1"/>
    <col min="14081" max="14081" width="4.42578125" style="1" customWidth="1"/>
    <col min="14082" max="14082" width="28.7109375" style="1" customWidth="1"/>
    <col min="14083" max="14083" width="13.7109375" style="1" customWidth="1"/>
    <col min="14084" max="14084" width="13.85546875" style="1" customWidth="1"/>
    <col min="14085" max="14085" width="17.42578125" style="1" customWidth="1"/>
    <col min="14086" max="14086" width="14.42578125" style="1" customWidth="1"/>
    <col min="14087" max="14087" width="14.140625" style="1" customWidth="1"/>
    <col min="14088" max="14088" width="14.28515625" style="1" customWidth="1"/>
    <col min="14089" max="14089" width="13.42578125" style="1" customWidth="1"/>
    <col min="14090" max="14090" width="8.85546875" style="1" customWidth="1"/>
    <col min="14091" max="14091" width="8.140625" style="1" customWidth="1"/>
    <col min="14092" max="14092" width="9.140625" style="1"/>
    <col min="14093" max="14093" width="17.85546875" style="1" customWidth="1"/>
    <col min="14094" max="14094" width="14.42578125" style="1" customWidth="1"/>
    <col min="14095" max="14336" width="9.140625" style="1"/>
    <col min="14337" max="14337" width="4.42578125" style="1" customWidth="1"/>
    <col min="14338" max="14338" width="28.7109375" style="1" customWidth="1"/>
    <col min="14339" max="14339" width="13.7109375" style="1" customWidth="1"/>
    <col min="14340" max="14340" width="13.85546875" style="1" customWidth="1"/>
    <col min="14341" max="14341" width="17.42578125" style="1" customWidth="1"/>
    <col min="14342" max="14342" width="14.42578125" style="1" customWidth="1"/>
    <col min="14343" max="14343" width="14.140625" style="1" customWidth="1"/>
    <col min="14344" max="14344" width="14.28515625" style="1" customWidth="1"/>
    <col min="14345" max="14345" width="13.42578125" style="1" customWidth="1"/>
    <col min="14346" max="14346" width="8.85546875" style="1" customWidth="1"/>
    <col min="14347" max="14347" width="8.140625" style="1" customWidth="1"/>
    <col min="14348" max="14348" width="9.140625" style="1"/>
    <col min="14349" max="14349" width="17.85546875" style="1" customWidth="1"/>
    <col min="14350" max="14350" width="14.42578125" style="1" customWidth="1"/>
    <col min="14351" max="14592" width="9.140625" style="1"/>
    <col min="14593" max="14593" width="4.42578125" style="1" customWidth="1"/>
    <col min="14594" max="14594" width="28.7109375" style="1" customWidth="1"/>
    <col min="14595" max="14595" width="13.7109375" style="1" customWidth="1"/>
    <col min="14596" max="14596" width="13.85546875" style="1" customWidth="1"/>
    <col min="14597" max="14597" width="17.42578125" style="1" customWidth="1"/>
    <col min="14598" max="14598" width="14.42578125" style="1" customWidth="1"/>
    <col min="14599" max="14599" width="14.140625" style="1" customWidth="1"/>
    <col min="14600" max="14600" width="14.28515625" style="1" customWidth="1"/>
    <col min="14601" max="14601" width="13.42578125" style="1" customWidth="1"/>
    <col min="14602" max="14602" width="8.85546875" style="1" customWidth="1"/>
    <col min="14603" max="14603" width="8.140625" style="1" customWidth="1"/>
    <col min="14604" max="14604" width="9.140625" style="1"/>
    <col min="14605" max="14605" width="17.85546875" style="1" customWidth="1"/>
    <col min="14606" max="14606" width="14.42578125" style="1" customWidth="1"/>
    <col min="14607" max="14848" width="9.140625" style="1"/>
    <col min="14849" max="14849" width="4.42578125" style="1" customWidth="1"/>
    <col min="14850" max="14850" width="28.7109375" style="1" customWidth="1"/>
    <col min="14851" max="14851" width="13.7109375" style="1" customWidth="1"/>
    <col min="14852" max="14852" width="13.85546875" style="1" customWidth="1"/>
    <col min="14853" max="14853" width="17.42578125" style="1" customWidth="1"/>
    <col min="14854" max="14854" width="14.42578125" style="1" customWidth="1"/>
    <col min="14855" max="14855" width="14.140625" style="1" customWidth="1"/>
    <col min="14856" max="14856" width="14.28515625" style="1" customWidth="1"/>
    <col min="14857" max="14857" width="13.42578125" style="1" customWidth="1"/>
    <col min="14858" max="14858" width="8.85546875" style="1" customWidth="1"/>
    <col min="14859" max="14859" width="8.140625" style="1" customWidth="1"/>
    <col min="14860" max="14860" width="9.140625" style="1"/>
    <col min="14861" max="14861" width="17.85546875" style="1" customWidth="1"/>
    <col min="14862" max="14862" width="14.42578125" style="1" customWidth="1"/>
    <col min="14863" max="15104" width="9.140625" style="1"/>
    <col min="15105" max="15105" width="4.42578125" style="1" customWidth="1"/>
    <col min="15106" max="15106" width="28.7109375" style="1" customWidth="1"/>
    <col min="15107" max="15107" width="13.7109375" style="1" customWidth="1"/>
    <col min="15108" max="15108" width="13.85546875" style="1" customWidth="1"/>
    <col min="15109" max="15109" width="17.42578125" style="1" customWidth="1"/>
    <col min="15110" max="15110" width="14.42578125" style="1" customWidth="1"/>
    <col min="15111" max="15111" width="14.140625" style="1" customWidth="1"/>
    <col min="15112" max="15112" width="14.28515625" style="1" customWidth="1"/>
    <col min="15113" max="15113" width="13.42578125" style="1" customWidth="1"/>
    <col min="15114" max="15114" width="8.85546875" style="1" customWidth="1"/>
    <col min="15115" max="15115" width="8.140625" style="1" customWidth="1"/>
    <col min="15116" max="15116" width="9.140625" style="1"/>
    <col min="15117" max="15117" width="17.85546875" style="1" customWidth="1"/>
    <col min="15118" max="15118" width="14.42578125" style="1" customWidth="1"/>
    <col min="15119" max="15360" width="9.140625" style="1"/>
    <col min="15361" max="15361" width="4.42578125" style="1" customWidth="1"/>
    <col min="15362" max="15362" width="28.7109375" style="1" customWidth="1"/>
    <col min="15363" max="15363" width="13.7109375" style="1" customWidth="1"/>
    <col min="15364" max="15364" width="13.85546875" style="1" customWidth="1"/>
    <col min="15365" max="15365" width="17.42578125" style="1" customWidth="1"/>
    <col min="15366" max="15366" width="14.42578125" style="1" customWidth="1"/>
    <col min="15367" max="15367" width="14.140625" style="1" customWidth="1"/>
    <col min="15368" max="15368" width="14.28515625" style="1" customWidth="1"/>
    <col min="15369" max="15369" width="13.42578125" style="1" customWidth="1"/>
    <col min="15370" max="15370" width="8.85546875" style="1" customWidth="1"/>
    <col min="15371" max="15371" width="8.140625" style="1" customWidth="1"/>
    <col min="15372" max="15372" width="9.140625" style="1"/>
    <col min="15373" max="15373" width="17.85546875" style="1" customWidth="1"/>
    <col min="15374" max="15374" width="14.42578125" style="1" customWidth="1"/>
    <col min="15375" max="15616" width="9.140625" style="1"/>
    <col min="15617" max="15617" width="4.42578125" style="1" customWidth="1"/>
    <col min="15618" max="15618" width="28.7109375" style="1" customWidth="1"/>
    <col min="15619" max="15619" width="13.7109375" style="1" customWidth="1"/>
    <col min="15620" max="15620" width="13.85546875" style="1" customWidth="1"/>
    <col min="15621" max="15621" width="17.42578125" style="1" customWidth="1"/>
    <col min="15622" max="15622" width="14.42578125" style="1" customWidth="1"/>
    <col min="15623" max="15623" width="14.140625" style="1" customWidth="1"/>
    <col min="15624" max="15624" width="14.28515625" style="1" customWidth="1"/>
    <col min="15625" max="15625" width="13.42578125" style="1" customWidth="1"/>
    <col min="15626" max="15626" width="8.85546875" style="1" customWidth="1"/>
    <col min="15627" max="15627" width="8.140625" style="1" customWidth="1"/>
    <col min="15628" max="15628" width="9.140625" style="1"/>
    <col min="15629" max="15629" width="17.85546875" style="1" customWidth="1"/>
    <col min="15630" max="15630" width="14.42578125" style="1" customWidth="1"/>
    <col min="15631" max="15872" width="9.140625" style="1"/>
    <col min="15873" max="15873" width="4.42578125" style="1" customWidth="1"/>
    <col min="15874" max="15874" width="28.7109375" style="1" customWidth="1"/>
    <col min="15875" max="15875" width="13.7109375" style="1" customWidth="1"/>
    <col min="15876" max="15876" width="13.85546875" style="1" customWidth="1"/>
    <col min="15877" max="15877" width="17.42578125" style="1" customWidth="1"/>
    <col min="15878" max="15878" width="14.42578125" style="1" customWidth="1"/>
    <col min="15879" max="15879" width="14.140625" style="1" customWidth="1"/>
    <col min="15880" max="15880" width="14.28515625" style="1" customWidth="1"/>
    <col min="15881" max="15881" width="13.42578125" style="1" customWidth="1"/>
    <col min="15882" max="15882" width="8.85546875" style="1" customWidth="1"/>
    <col min="15883" max="15883" width="8.140625" style="1" customWidth="1"/>
    <col min="15884" max="15884" width="9.140625" style="1"/>
    <col min="15885" max="15885" width="17.85546875" style="1" customWidth="1"/>
    <col min="15886" max="15886" width="14.42578125" style="1" customWidth="1"/>
    <col min="15887" max="16128" width="9.140625" style="1"/>
    <col min="16129" max="16129" width="4.42578125" style="1" customWidth="1"/>
    <col min="16130" max="16130" width="28.7109375" style="1" customWidth="1"/>
    <col min="16131" max="16131" width="13.7109375" style="1" customWidth="1"/>
    <col min="16132" max="16132" width="13.85546875" style="1" customWidth="1"/>
    <col min="16133" max="16133" width="17.42578125" style="1" customWidth="1"/>
    <col min="16134" max="16134" width="14.42578125" style="1" customWidth="1"/>
    <col min="16135" max="16135" width="14.140625" style="1" customWidth="1"/>
    <col min="16136" max="16136" width="14.28515625" style="1" customWidth="1"/>
    <col min="16137" max="16137" width="13.42578125" style="1" customWidth="1"/>
    <col min="16138" max="16138" width="8.85546875" style="1" customWidth="1"/>
    <col min="16139" max="16139" width="8.140625" style="1" customWidth="1"/>
    <col min="16140" max="16140" width="9.140625" style="1"/>
    <col min="16141" max="16141" width="17.85546875" style="1" customWidth="1"/>
    <col min="16142" max="16142" width="14.42578125" style="1" customWidth="1"/>
    <col min="16143" max="16384" width="9.140625" style="1"/>
  </cols>
  <sheetData>
    <row r="1" spans="1:20" ht="26.25" hidden="1" customHeight="1">
      <c r="A1" s="576" t="s">
        <v>4</v>
      </c>
      <c r="B1" s="576"/>
      <c r="C1" s="576"/>
      <c r="I1" s="579" t="s">
        <v>5</v>
      </c>
      <c r="J1" s="579"/>
      <c r="K1" s="579"/>
    </row>
    <row r="2" spans="1:20" ht="15" customHeight="1">
      <c r="A2" s="2"/>
      <c r="H2" s="614" t="s">
        <v>724</v>
      </c>
      <c r="I2" s="614"/>
      <c r="J2" s="614"/>
      <c r="K2" s="614"/>
    </row>
    <row r="3" spans="1:20" ht="19.5" customHeight="1">
      <c r="A3" s="573" t="s">
        <v>296</v>
      </c>
      <c r="B3" s="573"/>
      <c r="C3" s="573"/>
      <c r="D3" s="573"/>
      <c r="E3" s="573"/>
      <c r="F3" s="573"/>
      <c r="G3" s="573"/>
      <c r="H3" s="573"/>
      <c r="I3" s="573"/>
      <c r="J3" s="573"/>
      <c r="K3" s="573"/>
    </row>
    <row r="4" spans="1:20" ht="19.5" customHeight="1">
      <c r="A4" s="574" t="s">
        <v>707</v>
      </c>
      <c r="B4" s="574"/>
      <c r="C4" s="574"/>
      <c r="D4" s="574"/>
      <c r="E4" s="574"/>
      <c r="F4" s="574"/>
      <c r="G4" s="574"/>
      <c r="H4" s="574"/>
      <c r="I4" s="574"/>
      <c r="J4" s="574"/>
      <c r="K4" s="574"/>
      <c r="L4" s="3"/>
      <c r="M4" s="3"/>
      <c r="N4" s="3"/>
      <c r="O4" s="3"/>
      <c r="P4" s="3"/>
      <c r="Q4" s="3"/>
      <c r="R4" s="3"/>
      <c r="S4" s="3"/>
      <c r="T4" s="3"/>
    </row>
    <row r="5" spans="1:20" ht="18" customHeight="1">
      <c r="A5" s="11"/>
      <c r="I5" s="580" t="s">
        <v>0</v>
      </c>
      <c r="J5" s="580"/>
      <c r="K5" s="580"/>
      <c r="L5" s="12"/>
      <c r="M5" s="12"/>
      <c r="N5" s="12"/>
      <c r="O5" s="12"/>
      <c r="P5" s="12"/>
    </row>
    <row r="6" spans="1:20" s="13" customFormat="1" ht="25.5" customHeight="1">
      <c r="A6" s="577" t="s">
        <v>6</v>
      </c>
      <c r="B6" s="577" t="s">
        <v>7</v>
      </c>
      <c r="C6" s="578" t="s">
        <v>8</v>
      </c>
      <c r="D6" s="578"/>
      <c r="E6" s="577" t="s">
        <v>9</v>
      </c>
      <c r="F6" s="577" t="s">
        <v>10</v>
      </c>
      <c r="G6" s="577"/>
      <c r="H6" s="577"/>
      <c r="I6" s="577"/>
      <c r="J6" s="577" t="s">
        <v>11</v>
      </c>
      <c r="K6" s="577"/>
    </row>
    <row r="7" spans="1:20" s="13" customFormat="1" ht="51.75" customHeight="1">
      <c r="A7" s="577"/>
      <c r="B7" s="577"/>
      <c r="C7" s="201" t="s">
        <v>295</v>
      </c>
      <c r="D7" s="201" t="s">
        <v>13</v>
      </c>
      <c r="E7" s="577"/>
      <c r="F7" s="14" t="s">
        <v>14</v>
      </c>
      <c r="G7" s="14" t="s">
        <v>15</v>
      </c>
      <c r="H7" s="14" t="s">
        <v>1</v>
      </c>
      <c r="I7" s="14" t="s">
        <v>2</v>
      </c>
      <c r="J7" s="14" t="s">
        <v>12</v>
      </c>
      <c r="K7" s="14" t="s">
        <v>16</v>
      </c>
    </row>
    <row r="8" spans="1:20" s="16" customFormat="1" ht="27" customHeight="1">
      <c r="A8" s="15" t="s">
        <v>17</v>
      </c>
      <c r="B8" s="15" t="s">
        <v>18</v>
      </c>
      <c r="C8" s="202" t="s">
        <v>283</v>
      </c>
      <c r="D8" s="202" t="s">
        <v>284</v>
      </c>
      <c r="E8" s="185" t="s">
        <v>19</v>
      </c>
      <c r="F8" s="185" t="s">
        <v>285</v>
      </c>
      <c r="G8" s="185" t="s">
        <v>286</v>
      </c>
      <c r="H8" s="185" t="s">
        <v>287</v>
      </c>
      <c r="I8" s="185" t="s">
        <v>288</v>
      </c>
      <c r="J8" s="185" t="s">
        <v>20</v>
      </c>
      <c r="K8" s="185" t="s">
        <v>21</v>
      </c>
    </row>
    <row r="9" spans="1:20" s="22" customFormat="1" ht="21" customHeight="1">
      <c r="A9" s="17"/>
      <c r="B9" s="18" t="s">
        <v>22</v>
      </c>
      <c r="C9" s="203">
        <f t="shared" ref="C9:I9" si="0">+C10+C49+C50+C53+C54+C55</f>
        <v>924929000000</v>
      </c>
      <c r="D9" s="203">
        <f t="shared" si="0"/>
        <v>925315000000</v>
      </c>
      <c r="E9" s="20">
        <f>+E10+E49+E50+E53+E54+E55</f>
        <v>1130157077722</v>
      </c>
      <c r="F9" s="19">
        <f t="shared" si="0"/>
        <v>53684754789</v>
      </c>
      <c r="G9" s="19">
        <f t="shared" si="0"/>
        <v>25758152775</v>
      </c>
      <c r="H9" s="19">
        <f t="shared" si="0"/>
        <v>1030978164757</v>
      </c>
      <c r="I9" s="19">
        <f t="shared" si="0"/>
        <v>288818168417</v>
      </c>
      <c r="J9" s="21">
        <f>E9/C9*100</f>
        <v>122.18852233220063</v>
      </c>
      <c r="K9" s="21">
        <f>E9/D9*100</f>
        <v>122.13755074996082</v>
      </c>
      <c r="M9" s="23">
        <v>1050714170158</v>
      </c>
      <c r="N9" s="24">
        <v>910318185175</v>
      </c>
    </row>
    <row r="10" spans="1:20" s="5" customFormat="1" ht="27.75" customHeight="1">
      <c r="A10" s="25" t="s">
        <v>17</v>
      </c>
      <c r="B10" s="26" t="s">
        <v>23</v>
      </c>
      <c r="C10" s="204">
        <f t="shared" ref="C10:I10" si="1">+C15+C44</f>
        <v>36100000000</v>
      </c>
      <c r="D10" s="204">
        <f t="shared" si="1"/>
        <v>36486000000</v>
      </c>
      <c r="E10" s="27">
        <f t="shared" si="1"/>
        <v>103170510216</v>
      </c>
      <c r="F10" s="27">
        <f t="shared" si="1"/>
        <v>53684754789</v>
      </c>
      <c r="G10" s="27">
        <f t="shared" si="1"/>
        <v>2063291356</v>
      </c>
      <c r="H10" s="27">
        <f t="shared" si="1"/>
        <v>46724530362</v>
      </c>
      <c r="I10" s="27">
        <f t="shared" si="1"/>
        <v>697933709</v>
      </c>
      <c r="J10" s="190">
        <f>E10/C10*100</f>
        <v>285.79088702493073</v>
      </c>
      <c r="K10" s="190">
        <f>E10/D10*100</f>
        <v>282.76739082387763</v>
      </c>
      <c r="M10" s="28"/>
      <c r="N10" s="10">
        <f>+H9+I9+G9+F9-I50</f>
        <v>1130157077722</v>
      </c>
    </row>
    <row r="11" spans="1:20" s="32" customFormat="1" ht="21.75" customHeight="1">
      <c r="A11" s="29" t="s">
        <v>24</v>
      </c>
      <c r="B11" s="30" t="s">
        <v>25</v>
      </c>
      <c r="C11" s="205">
        <f t="shared" ref="C11:I11" si="2">+C20+C26+C27+C31+C34+C35+C37+C43</f>
        <v>32800000000</v>
      </c>
      <c r="D11" s="205">
        <f t="shared" si="2"/>
        <v>33186000000</v>
      </c>
      <c r="E11" s="31">
        <f>+H11+I11</f>
        <v>47422464071</v>
      </c>
      <c r="F11" s="31"/>
      <c r="G11" s="195"/>
      <c r="H11" s="31">
        <f t="shared" si="2"/>
        <v>46724530362</v>
      </c>
      <c r="I11" s="31">
        <f t="shared" si="2"/>
        <v>697933709</v>
      </c>
      <c r="J11" s="191">
        <f>E11/C11*100</f>
        <v>144.58068314329267</v>
      </c>
      <c r="K11" s="191">
        <f>E11/D11*100</f>
        <v>142.89900581871873</v>
      </c>
      <c r="M11" s="33">
        <f>+H9+I9-I50</f>
        <v>1050714170158</v>
      </c>
    </row>
    <row r="12" spans="1:20" s="32" customFormat="1" ht="30" customHeight="1">
      <c r="A12" s="29" t="s">
        <v>26</v>
      </c>
      <c r="B12" s="30" t="s">
        <v>27</v>
      </c>
      <c r="C12" s="205">
        <f>+C20+C26+C27+C31+C35+C37+C43</f>
        <v>27900000000</v>
      </c>
      <c r="D12" s="205">
        <f>+D20+D26+D27+D31+D35+D37+D43</f>
        <v>28286000000</v>
      </c>
      <c r="E12" s="31">
        <f>+H12+I12</f>
        <v>42517419486</v>
      </c>
      <c r="F12" s="31"/>
      <c r="G12" s="31"/>
      <c r="H12" s="31">
        <f>+H20+H26+H27+H31+H35+H36</f>
        <v>41819485777</v>
      </c>
      <c r="I12" s="31">
        <f>+I20+I26+I27+I31+I35+I37</f>
        <v>697933709</v>
      </c>
      <c r="J12" s="191">
        <f>E12/C12*100</f>
        <v>152.39218453763442</v>
      </c>
      <c r="K12" s="191">
        <f>E12/D12*100</f>
        <v>150.31259098493953</v>
      </c>
      <c r="M12" s="34">
        <f>+E12-C12</f>
        <v>14617419486</v>
      </c>
      <c r="N12" s="35"/>
    </row>
    <row r="13" spans="1:20" s="39" customFormat="1" ht="20.25" customHeight="1">
      <c r="A13" s="36" t="s">
        <v>26</v>
      </c>
      <c r="B13" s="37" t="s">
        <v>28</v>
      </c>
      <c r="C13" s="206">
        <f>+C11-C14</f>
        <v>27900000000</v>
      </c>
      <c r="D13" s="206">
        <f>+D11-D14</f>
        <v>28286000000</v>
      </c>
      <c r="E13" s="38">
        <f>+H13+I13</f>
        <v>42517419486</v>
      </c>
      <c r="F13" s="38"/>
      <c r="G13" s="38"/>
      <c r="H13" s="38">
        <f>+H16+H20+H26+H27+H28+H35+H36</f>
        <v>41819485777</v>
      </c>
      <c r="I13" s="38">
        <f>+I11</f>
        <v>697933709</v>
      </c>
      <c r="J13" s="191">
        <f t="shared" ref="J13:J14" si="3">E13/C13*100</f>
        <v>152.39218453763442</v>
      </c>
      <c r="K13" s="191">
        <f t="shared" ref="K13:K14" si="4">E13/D13*100</f>
        <v>150.31259098493953</v>
      </c>
      <c r="M13" s="40"/>
      <c r="N13" s="41"/>
    </row>
    <row r="14" spans="1:20" s="39" customFormat="1" ht="21.75" customHeight="1">
      <c r="A14" s="36" t="s">
        <v>26</v>
      </c>
      <c r="B14" s="37" t="s">
        <v>29</v>
      </c>
      <c r="C14" s="206">
        <f>+C34</f>
        <v>4900000000</v>
      </c>
      <c r="D14" s="206">
        <f>+D34</f>
        <v>4900000000</v>
      </c>
      <c r="E14" s="38">
        <f>+H14+I14</f>
        <v>4905044585</v>
      </c>
      <c r="F14" s="38"/>
      <c r="G14" s="38"/>
      <c r="H14" s="38">
        <f>+H32</f>
        <v>4905044585</v>
      </c>
      <c r="I14" s="38">
        <f>+I32</f>
        <v>0</v>
      </c>
      <c r="J14" s="191">
        <f t="shared" si="3"/>
        <v>100.10295071428573</v>
      </c>
      <c r="K14" s="191">
        <f t="shared" si="4"/>
        <v>100.10295071428573</v>
      </c>
      <c r="M14" s="40"/>
      <c r="N14" s="41"/>
    </row>
    <row r="15" spans="1:20" s="5" customFormat="1" ht="21" customHeight="1">
      <c r="A15" s="42" t="s">
        <v>30</v>
      </c>
      <c r="B15" s="26" t="s">
        <v>31</v>
      </c>
      <c r="C15" s="204">
        <f>+C16+C20+C26+C27+C28+C32+C35+C36+C43</f>
        <v>36100000000</v>
      </c>
      <c r="D15" s="204">
        <f t="shared" ref="D15:I15" si="5">+D16+D20+D26+D27+D28+D32+D35+D36+D43</f>
        <v>36486000000</v>
      </c>
      <c r="E15" s="204">
        <f>+E16+E20+E26+E27+E28+E32+E35+E36+E43</f>
        <v>50417754456</v>
      </c>
      <c r="F15" s="204">
        <f t="shared" si="5"/>
        <v>931999029</v>
      </c>
      <c r="G15" s="204">
        <f>+G16+G20+G26+G27+G28+G32+G35+G36+G43</f>
        <v>2063291356</v>
      </c>
      <c r="H15" s="204">
        <f t="shared" si="5"/>
        <v>46724530362</v>
      </c>
      <c r="I15" s="204">
        <f t="shared" si="5"/>
        <v>697933709</v>
      </c>
      <c r="J15" s="190">
        <f>E15/C15*100</f>
        <v>139.66136968421051</v>
      </c>
      <c r="K15" s="190">
        <f>E15/D15*100</f>
        <v>138.18383614537083</v>
      </c>
      <c r="M15" s="43"/>
      <c r="N15" s="10"/>
    </row>
    <row r="16" spans="1:20" s="196" customFormat="1" ht="20.25" hidden="1" customHeight="1">
      <c r="A16" s="211" t="s">
        <v>32</v>
      </c>
      <c r="B16" s="212" t="s">
        <v>33</v>
      </c>
      <c r="C16" s="213">
        <f>+C17</f>
        <v>0</v>
      </c>
      <c r="D16" s="213">
        <f>+D17</f>
        <v>0</v>
      </c>
      <c r="E16" s="214">
        <f t="shared" ref="E16:E49" si="6">+F16+G16+H16+I16</f>
        <v>0</v>
      </c>
      <c r="F16" s="214">
        <f>+F17</f>
        <v>0</v>
      </c>
      <c r="G16" s="214">
        <f>+G17</f>
        <v>0</v>
      </c>
      <c r="H16" s="214">
        <f>+H17</f>
        <v>0</v>
      </c>
      <c r="I16" s="214">
        <f>+I17</f>
        <v>0</v>
      </c>
      <c r="J16" s="215"/>
      <c r="K16" s="215"/>
      <c r="M16" s="216"/>
    </row>
    <row r="17" spans="1:17" s="196" customFormat="1" ht="29.25" hidden="1" customHeight="1">
      <c r="A17" s="211" t="s">
        <v>26</v>
      </c>
      <c r="B17" s="212" t="s">
        <v>34</v>
      </c>
      <c r="C17" s="213"/>
      <c r="D17" s="213"/>
      <c r="E17" s="214">
        <f>+F17+G17+H17+I17</f>
        <v>0</v>
      </c>
      <c r="F17" s="214">
        <f>+F18+F19</f>
        <v>0</v>
      </c>
      <c r="G17" s="214"/>
      <c r="H17" s="214">
        <f>+H18+H19</f>
        <v>0</v>
      </c>
      <c r="I17" s="214">
        <f>+I18+I19</f>
        <v>0</v>
      </c>
      <c r="J17" s="215"/>
      <c r="K17" s="215"/>
      <c r="M17" s="217"/>
      <c r="N17" s="218"/>
    </row>
    <row r="18" spans="1:17" s="224" customFormat="1" ht="31.5" hidden="1" customHeight="1">
      <c r="A18" s="219" t="s">
        <v>35</v>
      </c>
      <c r="B18" s="220" t="s">
        <v>36</v>
      </c>
      <c r="C18" s="221"/>
      <c r="D18" s="221"/>
      <c r="E18" s="222">
        <f t="shared" si="6"/>
        <v>0</v>
      </c>
      <c r="F18" s="222"/>
      <c r="G18" s="222"/>
      <c r="H18" s="222"/>
      <c r="I18" s="222"/>
      <c r="J18" s="223"/>
      <c r="K18" s="223"/>
      <c r="M18" s="225"/>
      <c r="N18" s="226"/>
    </row>
    <row r="19" spans="1:17" s="224" customFormat="1" ht="16.5" hidden="1" customHeight="1">
      <c r="A19" s="219" t="s">
        <v>35</v>
      </c>
      <c r="B19" s="220" t="s">
        <v>37</v>
      </c>
      <c r="C19" s="221"/>
      <c r="D19" s="221"/>
      <c r="E19" s="222">
        <f t="shared" si="6"/>
        <v>0</v>
      </c>
      <c r="F19" s="222"/>
      <c r="G19" s="222"/>
      <c r="H19" s="222"/>
      <c r="I19" s="222"/>
      <c r="J19" s="223"/>
      <c r="K19" s="223"/>
      <c r="M19" s="227"/>
      <c r="N19" s="226"/>
    </row>
    <row r="20" spans="1:17" ht="18.75" customHeight="1">
      <c r="A20" s="44" t="s">
        <v>32</v>
      </c>
      <c r="B20" s="45" t="s">
        <v>39</v>
      </c>
      <c r="C20" s="207">
        <v>17500000000</v>
      </c>
      <c r="D20" s="207">
        <v>17540000000</v>
      </c>
      <c r="E20" s="46">
        <f t="shared" si="6"/>
        <v>27881981796</v>
      </c>
      <c r="F20" s="46"/>
      <c r="G20" s="46"/>
      <c r="H20" s="46">
        <v>27881981796</v>
      </c>
      <c r="I20" s="46"/>
      <c r="J20" s="188">
        <f>E20/C20*100</f>
        <v>159.32561026285714</v>
      </c>
      <c r="K20" s="188">
        <f>E20/D20*100</f>
        <v>158.96226793614596</v>
      </c>
      <c r="M20" s="4"/>
    </row>
    <row r="21" spans="1:17" s="6" customFormat="1" ht="21" hidden="1" customHeight="1">
      <c r="A21" s="47" t="s">
        <v>26</v>
      </c>
      <c r="B21" s="48" t="s">
        <v>40</v>
      </c>
      <c r="C21" s="208"/>
      <c r="D21" s="208"/>
      <c r="E21" s="49">
        <f t="shared" si="6"/>
        <v>0</v>
      </c>
      <c r="F21" s="49"/>
      <c r="G21" s="49"/>
      <c r="H21" s="49"/>
      <c r="I21" s="49"/>
      <c r="J21" s="188"/>
      <c r="K21" s="188"/>
    </row>
    <row r="22" spans="1:17" s="6" customFormat="1" ht="21" hidden="1" customHeight="1">
      <c r="A22" s="47" t="s">
        <v>26</v>
      </c>
      <c r="B22" s="48" t="s">
        <v>41</v>
      </c>
      <c r="C22" s="208"/>
      <c r="D22" s="208"/>
      <c r="E22" s="49">
        <f t="shared" si="6"/>
        <v>0</v>
      </c>
      <c r="F22" s="49"/>
      <c r="G22" s="49"/>
      <c r="H22" s="49"/>
      <c r="I22" s="49"/>
      <c r="J22" s="188"/>
      <c r="K22" s="188"/>
    </row>
    <row r="23" spans="1:17" s="6" customFormat="1" ht="21" hidden="1" customHeight="1">
      <c r="A23" s="47" t="s">
        <v>26</v>
      </c>
      <c r="B23" s="48" t="s">
        <v>42</v>
      </c>
      <c r="C23" s="208"/>
      <c r="D23" s="208"/>
      <c r="E23" s="49">
        <f t="shared" si="6"/>
        <v>0</v>
      </c>
      <c r="F23" s="49"/>
      <c r="G23" s="49"/>
      <c r="H23" s="49"/>
      <c r="I23" s="49"/>
      <c r="J23" s="188"/>
      <c r="K23" s="188"/>
    </row>
    <row r="24" spans="1:17" s="6" customFormat="1" ht="21" hidden="1" customHeight="1">
      <c r="A24" s="47" t="s">
        <v>26</v>
      </c>
      <c r="B24" s="48" t="s">
        <v>43</v>
      </c>
      <c r="C24" s="208"/>
      <c r="D24" s="208"/>
      <c r="E24" s="49">
        <f t="shared" si="6"/>
        <v>0</v>
      </c>
      <c r="F24" s="49"/>
      <c r="G24" s="49"/>
      <c r="H24" s="49"/>
      <c r="I24" s="49"/>
      <c r="J24" s="188"/>
      <c r="K24" s="188"/>
    </row>
    <row r="25" spans="1:17" s="6" customFormat="1" ht="21" hidden="1" customHeight="1">
      <c r="A25" s="47" t="s">
        <v>26</v>
      </c>
      <c r="B25" s="48" t="s">
        <v>44</v>
      </c>
      <c r="C25" s="208"/>
      <c r="D25" s="208"/>
      <c r="E25" s="49">
        <f t="shared" si="6"/>
        <v>0</v>
      </c>
      <c r="F25" s="49"/>
      <c r="G25" s="49"/>
      <c r="H25" s="49"/>
      <c r="I25" s="49"/>
      <c r="J25" s="188"/>
      <c r="K25" s="188"/>
    </row>
    <row r="26" spans="1:17" ht="21.75" customHeight="1">
      <c r="A26" s="44" t="s">
        <v>38</v>
      </c>
      <c r="B26" s="45" t="s">
        <v>45</v>
      </c>
      <c r="C26" s="207">
        <v>1400000000</v>
      </c>
      <c r="D26" s="207">
        <v>1400000000</v>
      </c>
      <c r="E26" s="46">
        <f>+F26+G26+H26+I26</f>
        <v>1514517368</v>
      </c>
      <c r="F26" s="46"/>
      <c r="G26" s="189">
        <v>-184560969</v>
      </c>
      <c r="H26" s="46">
        <v>1699078337</v>
      </c>
      <c r="I26" s="46"/>
      <c r="J26" s="188">
        <f t="shared" ref="J26:J34" si="7">E26/C26*100</f>
        <v>108.179812</v>
      </c>
      <c r="K26" s="188">
        <f t="shared" ref="K26:K34" si="8">E26/D26*100</f>
        <v>108.179812</v>
      </c>
      <c r="M26" s="615">
        <f>+H26/D26*100</f>
        <v>121.36273835714286</v>
      </c>
      <c r="Q26" s="1">
        <f>14*5</f>
        <v>70</v>
      </c>
    </row>
    <row r="27" spans="1:17" ht="17.25" customHeight="1">
      <c r="A27" s="44" t="s">
        <v>223</v>
      </c>
      <c r="B27" s="45" t="s">
        <v>47</v>
      </c>
      <c r="C27" s="207">
        <v>5000000000</v>
      </c>
      <c r="D27" s="207">
        <v>5000000000</v>
      </c>
      <c r="E27" s="46">
        <f t="shared" si="6"/>
        <v>7830661346</v>
      </c>
      <c r="F27" s="46"/>
      <c r="G27" s="46"/>
      <c r="H27" s="46">
        <v>7577444820</v>
      </c>
      <c r="I27" s="46">
        <v>253216526</v>
      </c>
      <c r="J27" s="188">
        <f t="shared" si="7"/>
        <v>156.61322691999999</v>
      </c>
      <c r="K27" s="188">
        <f t="shared" si="8"/>
        <v>156.61322691999999</v>
      </c>
      <c r="Q27" s="1">
        <f>+Q26*23</f>
        <v>1610</v>
      </c>
    </row>
    <row r="28" spans="1:17" s="7" customFormat="1" ht="17.25" customHeight="1">
      <c r="A28" s="50" t="s">
        <v>46</v>
      </c>
      <c r="B28" s="51" t="s">
        <v>49</v>
      </c>
      <c r="C28" s="207">
        <f>+C29+C30+C31</f>
        <v>1200000000</v>
      </c>
      <c r="D28" s="207">
        <f>+D29+D30+D31</f>
        <v>1412000000</v>
      </c>
      <c r="E28" s="52">
        <f>+F28+G28+H28+I28</f>
        <v>1026562372</v>
      </c>
      <c r="F28" s="52">
        <f>SUM(F29:F31)</f>
        <v>19500000</v>
      </c>
      <c r="G28" s="52">
        <f>SUM(G29:G31)</f>
        <v>0</v>
      </c>
      <c r="H28" s="52">
        <f>SUM(H29:H31)</f>
        <v>752892372</v>
      </c>
      <c r="I28" s="52">
        <f>SUM(I29:I31)</f>
        <v>254170000</v>
      </c>
      <c r="J28" s="192">
        <f t="shared" si="7"/>
        <v>85.546864333333332</v>
      </c>
      <c r="K28" s="192">
        <f t="shared" si="8"/>
        <v>72.70271756373937</v>
      </c>
      <c r="M28" s="8"/>
      <c r="Q28" s="7">
        <f>+Q27-880</f>
        <v>730</v>
      </c>
    </row>
    <row r="29" spans="1:17" ht="18" customHeight="1">
      <c r="A29" s="44" t="s">
        <v>26</v>
      </c>
      <c r="B29" s="45" t="s">
        <v>50</v>
      </c>
      <c r="C29" s="207">
        <v>200000000</v>
      </c>
      <c r="D29" s="207">
        <v>200000000</v>
      </c>
      <c r="E29" s="46">
        <f t="shared" si="6"/>
        <v>19500000</v>
      </c>
      <c r="F29" s="46">
        <v>19500000</v>
      </c>
      <c r="G29" s="46"/>
      <c r="H29" s="46"/>
      <c r="I29" s="46"/>
      <c r="J29" s="188">
        <f t="shared" si="7"/>
        <v>9.75</v>
      </c>
      <c r="K29" s="188">
        <f t="shared" si="8"/>
        <v>9.75</v>
      </c>
    </row>
    <row r="30" spans="1:17" ht="18" customHeight="1">
      <c r="A30" s="42" t="s">
        <v>26</v>
      </c>
      <c r="B30" s="45" t="s">
        <v>51</v>
      </c>
      <c r="C30" s="207"/>
      <c r="D30" s="207"/>
      <c r="E30" s="46">
        <f t="shared" si="6"/>
        <v>0</v>
      </c>
      <c r="F30" s="46"/>
      <c r="G30" s="46">
        <v>0</v>
      </c>
      <c r="H30" s="46"/>
      <c r="I30" s="46"/>
      <c r="J30" s="188"/>
      <c r="K30" s="188"/>
    </row>
    <row r="31" spans="1:17" ht="18" customHeight="1">
      <c r="A31" s="44" t="s">
        <v>26</v>
      </c>
      <c r="B31" s="45" t="s">
        <v>52</v>
      </c>
      <c r="C31" s="207">
        <v>1000000000</v>
      </c>
      <c r="D31" s="207">
        <v>1212000000</v>
      </c>
      <c r="E31" s="46">
        <f t="shared" si="6"/>
        <v>1007062372</v>
      </c>
      <c r="F31" s="46"/>
      <c r="G31" s="46"/>
      <c r="H31" s="46">
        <v>752892372</v>
      </c>
      <c r="I31" s="46">
        <v>254170000</v>
      </c>
      <c r="J31" s="188">
        <f t="shared" si="7"/>
        <v>100.7062372</v>
      </c>
      <c r="K31" s="188">
        <f t="shared" si="8"/>
        <v>83.090954785478544</v>
      </c>
    </row>
    <row r="32" spans="1:17" s="7" customFormat="1" ht="22.5" customHeight="1">
      <c r="A32" s="50" t="s">
        <v>48</v>
      </c>
      <c r="B32" s="51" t="s">
        <v>54</v>
      </c>
      <c r="C32" s="207">
        <f>+C33+C34</f>
        <v>7000000000</v>
      </c>
      <c r="D32" s="207">
        <f t="shared" ref="D32:I32" si="9">+D33+D34</f>
        <v>7000000000</v>
      </c>
      <c r="E32" s="52">
        <f t="shared" si="9"/>
        <v>7007206550</v>
      </c>
      <c r="F32" s="52">
        <f t="shared" si="9"/>
        <v>0</v>
      </c>
      <c r="G32" s="52">
        <f t="shared" si="9"/>
        <v>2102161965</v>
      </c>
      <c r="H32" s="52">
        <f t="shared" si="9"/>
        <v>4905044585</v>
      </c>
      <c r="I32" s="52">
        <f t="shared" si="9"/>
        <v>0</v>
      </c>
      <c r="J32" s="188">
        <f t="shared" si="7"/>
        <v>100.10295071428573</v>
      </c>
      <c r="K32" s="192">
        <f t="shared" si="8"/>
        <v>100.10295071428573</v>
      </c>
    </row>
    <row r="33" spans="1:13" ht="23.25" customHeight="1">
      <c r="A33" s="44" t="s">
        <v>26</v>
      </c>
      <c r="B33" s="45" t="s">
        <v>55</v>
      </c>
      <c r="C33" s="207">
        <v>2100000000</v>
      </c>
      <c r="D33" s="207">
        <v>2100000000</v>
      </c>
      <c r="E33" s="46">
        <f t="shared" si="6"/>
        <v>2102161965</v>
      </c>
      <c r="F33" s="46"/>
      <c r="G33" s="46">
        <v>2102161965</v>
      </c>
      <c r="H33" s="46"/>
      <c r="I33" s="46"/>
      <c r="J33" s="188">
        <f t="shared" si="7"/>
        <v>100.10295071428573</v>
      </c>
      <c r="K33" s="188">
        <f t="shared" si="8"/>
        <v>100.10295071428573</v>
      </c>
    </row>
    <row r="34" spans="1:13" ht="29.25" customHeight="1">
      <c r="A34" s="44" t="s">
        <v>26</v>
      </c>
      <c r="B34" s="45" t="s">
        <v>56</v>
      </c>
      <c r="C34" s="207">
        <v>4900000000</v>
      </c>
      <c r="D34" s="207">
        <v>4900000000</v>
      </c>
      <c r="E34" s="46">
        <f t="shared" si="6"/>
        <v>4905044585</v>
      </c>
      <c r="F34" s="46"/>
      <c r="G34" s="46"/>
      <c r="H34" s="46">
        <v>4905044585</v>
      </c>
      <c r="I34" s="46"/>
      <c r="J34" s="188">
        <f t="shared" si="7"/>
        <v>100.10295071428573</v>
      </c>
      <c r="K34" s="188">
        <f t="shared" si="8"/>
        <v>100.10295071428573</v>
      </c>
    </row>
    <row r="35" spans="1:13" s="9" customFormat="1" ht="18" customHeight="1">
      <c r="A35" s="44" t="s">
        <v>53</v>
      </c>
      <c r="B35" s="45" t="s">
        <v>58</v>
      </c>
      <c r="C35" s="207">
        <v>1000000000</v>
      </c>
      <c r="D35" s="207">
        <v>1000000000</v>
      </c>
      <c r="E35" s="46">
        <f t="shared" si="6"/>
        <v>2093289361</v>
      </c>
      <c r="F35" s="46"/>
      <c r="G35" s="46"/>
      <c r="H35" s="46">
        <v>2093289361</v>
      </c>
      <c r="I35" s="46"/>
      <c r="J35" s="188">
        <f>E35/C35*100</f>
        <v>209.32893610000002</v>
      </c>
      <c r="K35" s="188">
        <f>E35/D35*100</f>
        <v>209.32893610000002</v>
      </c>
    </row>
    <row r="36" spans="1:13" s="7" customFormat="1" ht="19.5" customHeight="1">
      <c r="A36" s="50" t="s">
        <v>57</v>
      </c>
      <c r="B36" s="51" t="s">
        <v>60</v>
      </c>
      <c r="C36" s="207">
        <v>3000000000</v>
      </c>
      <c r="D36" s="207">
        <v>3134000000</v>
      </c>
      <c r="E36" s="52">
        <f>+F36+G36+H36+I36</f>
        <v>3063535663</v>
      </c>
      <c r="F36" s="52">
        <f>SUM(F38:F42)</f>
        <v>912499029</v>
      </c>
      <c r="G36" s="52">
        <f>SUM(G38:G42)</f>
        <v>145690360</v>
      </c>
      <c r="H36" s="52">
        <f>SUM(H38:H42)</f>
        <v>1814799091</v>
      </c>
      <c r="I36" s="52">
        <f>SUM(I38:I42)</f>
        <v>190547183</v>
      </c>
      <c r="J36" s="192">
        <f>E36/C36*100</f>
        <v>102.11785543333333</v>
      </c>
      <c r="K36" s="192">
        <f>E36/D36*100</f>
        <v>97.751616560306317</v>
      </c>
      <c r="M36" s="8">
        <v>2653188796</v>
      </c>
    </row>
    <row r="37" spans="1:13" s="9" customFormat="1" ht="17.25" customHeight="1">
      <c r="A37" s="44"/>
      <c r="B37" s="30" t="s">
        <v>61</v>
      </c>
      <c r="C37" s="207">
        <v>2000000000</v>
      </c>
      <c r="D37" s="207">
        <v>2134000000</v>
      </c>
      <c r="E37" s="46">
        <f>+F37+G37+H37+I37</f>
        <v>2005346274</v>
      </c>
      <c r="F37" s="46"/>
      <c r="G37" s="46"/>
      <c r="H37" s="46">
        <f>SUM(H38:H42)</f>
        <v>1814799091</v>
      </c>
      <c r="I37" s="46">
        <f>SUM(I38:I42)</f>
        <v>190547183</v>
      </c>
      <c r="J37" s="188">
        <f>E37/C37*100</f>
        <v>100.26731369999999</v>
      </c>
      <c r="K37" s="188">
        <f>E37/D37*100</f>
        <v>93.971240581068415</v>
      </c>
      <c r="M37" s="53"/>
    </row>
    <row r="38" spans="1:13" s="62" customFormat="1" ht="17.25" customHeight="1">
      <c r="A38" s="29" t="s">
        <v>159</v>
      </c>
      <c r="B38" s="30" t="s">
        <v>62</v>
      </c>
      <c r="C38" s="205"/>
      <c r="D38" s="205"/>
      <c r="E38" s="46">
        <f t="shared" ref="E38:E42" si="10">+F38+G38+H38+I38</f>
        <v>1120067029</v>
      </c>
      <c r="F38" s="31">
        <v>764203029</v>
      </c>
      <c r="G38" s="31">
        <v>101006000</v>
      </c>
      <c r="H38" s="31">
        <v>207591000</v>
      </c>
      <c r="I38" s="31">
        <v>47267000</v>
      </c>
      <c r="J38" s="191"/>
      <c r="K38" s="191"/>
      <c r="M38" s="184"/>
    </row>
    <row r="39" spans="1:13" s="62" customFormat="1" ht="17.25" customHeight="1">
      <c r="A39" s="29" t="s">
        <v>163</v>
      </c>
      <c r="B39" s="30" t="s">
        <v>63</v>
      </c>
      <c r="C39" s="205"/>
      <c r="D39" s="205"/>
      <c r="E39" s="46">
        <f t="shared" si="10"/>
        <v>25656000</v>
      </c>
      <c r="F39" s="31">
        <v>25656000</v>
      </c>
      <c r="G39" s="31"/>
      <c r="H39" s="31"/>
      <c r="I39" s="31"/>
      <c r="J39" s="191"/>
      <c r="K39" s="191"/>
      <c r="M39" s="184"/>
    </row>
    <row r="40" spans="1:13" s="62" customFormat="1" ht="15" customHeight="1">
      <c r="A40" s="29" t="s">
        <v>165</v>
      </c>
      <c r="B40" s="30" t="s">
        <v>64</v>
      </c>
      <c r="C40" s="205"/>
      <c r="D40" s="205"/>
      <c r="E40" s="46">
        <f t="shared" si="10"/>
        <v>660201323</v>
      </c>
      <c r="F40" s="31">
        <v>0</v>
      </c>
      <c r="G40" s="31">
        <v>6804360</v>
      </c>
      <c r="H40" s="31">
        <v>644914780</v>
      </c>
      <c r="I40" s="31">
        <v>8482183</v>
      </c>
      <c r="J40" s="191"/>
      <c r="K40" s="191"/>
      <c r="M40" s="184"/>
    </row>
    <row r="41" spans="1:13" s="62" customFormat="1" ht="15" customHeight="1">
      <c r="A41" s="29" t="s">
        <v>168</v>
      </c>
      <c r="B41" s="30" t="s">
        <v>65</v>
      </c>
      <c r="C41" s="205"/>
      <c r="D41" s="205"/>
      <c r="E41" s="46">
        <f t="shared" si="10"/>
        <v>160520000</v>
      </c>
      <c r="F41" s="31">
        <v>122640000</v>
      </c>
      <c r="G41" s="31">
        <v>37880000</v>
      </c>
      <c r="H41" s="31"/>
      <c r="I41" s="31"/>
      <c r="J41" s="191"/>
      <c r="K41" s="191"/>
      <c r="M41" s="184"/>
    </row>
    <row r="42" spans="1:13" s="62" customFormat="1" ht="15" customHeight="1">
      <c r="A42" s="29" t="s">
        <v>170</v>
      </c>
      <c r="B42" s="30" t="s">
        <v>66</v>
      </c>
      <c r="C42" s="205"/>
      <c r="D42" s="205"/>
      <c r="E42" s="46">
        <f t="shared" si="10"/>
        <v>1097091311</v>
      </c>
      <c r="F42" s="31"/>
      <c r="G42" s="31"/>
      <c r="H42" s="31">
        <v>962293311</v>
      </c>
      <c r="I42" s="31">
        <v>134798000</v>
      </c>
      <c r="J42" s="191"/>
      <c r="K42" s="191"/>
      <c r="M42" s="184"/>
    </row>
    <row r="43" spans="1:13" s="56" customFormat="1" ht="18.75" hidden="1" customHeight="1">
      <c r="A43" s="54" t="s">
        <v>59</v>
      </c>
      <c r="B43" s="45" t="s">
        <v>68</v>
      </c>
      <c r="C43" s="209">
        <v>0</v>
      </c>
      <c r="D43" s="209">
        <f>+C43</f>
        <v>0</v>
      </c>
      <c r="E43" s="55"/>
      <c r="F43" s="55"/>
      <c r="G43" s="55"/>
      <c r="H43" s="55"/>
      <c r="I43" s="55"/>
      <c r="J43" s="193"/>
      <c r="K43" s="193"/>
      <c r="M43" s="57"/>
    </row>
    <row r="44" spans="1:13" s="5" customFormat="1" ht="17.25" customHeight="1">
      <c r="A44" s="42" t="s">
        <v>69</v>
      </c>
      <c r="B44" s="26" t="s">
        <v>70</v>
      </c>
      <c r="C44" s="204">
        <f>+C45+C46</f>
        <v>0</v>
      </c>
      <c r="D44" s="204">
        <f>+D45+D46</f>
        <v>0</v>
      </c>
      <c r="E44" s="27">
        <f>+F44+G44+H44+I44</f>
        <v>52752755760</v>
      </c>
      <c r="F44" s="27">
        <f>+F45+F46+F48+F47</f>
        <v>52752755760</v>
      </c>
      <c r="G44" s="27">
        <f>+G45+G46</f>
        <v>0</v>
      </c>
      <c r="H44" s="27">
        <f>+H45+H46</f>
        <v>0</v>
      </c>
      <c r="I44" s="27">
        <f>+I45+I46</f>
        <v>0</v>
      </c>
      <c r="J44" s="190"/>
      <c r="K44" s="190"/>
      <c r="M44" s="5">
        <v>52752755760</v>
      </c>
    </row>
    <row r="45" spans="1:13" ht="15" customHeight="1">
      <c r="A45" s="42"/>
      <c r="B45" s="45" t="s">
        <v>71</v>
      </c>
      <c r="C45" s="207"/>
      <c r="D45" s="207"/>
      <c r="E45" s="46">
        <f t="shared" si="6"/>
        <v>179278982</v>
      </c>
      <c r="F45" s="46">
        <v>179278982</v>
      </c>
      <c r="G45" s="46"/>
      <c r="H45" s="46"/>
      <c r="I45" s="46"/>
      <c r="J45" s="188"/>
      <c r="K45" s="188"/>
    </row>
    <row r="46" spans="1:13" ht="15" customHeight="1">
      <c r="A46" s="42"/>
      <c r="B46" s="45" t="s">
        <v>72</v>
      </c>
      <c r="C46" s="207"/>
      <c r="D46" s="207"/>
      <c r="E46" s="46">
        <f t="shared" si="6"/>
        <v>52524230490</v>
      </c>
      <c r="F46" s="46">
        <v>52524230490</v>
      </c>
      <c r="G46" s="46"/>
      <c r="H46" s="46"/>
      <c r="I46" s="46"/>
      <c r="J46" s="188"/>
      <c r="K46" s="188"/>
    </row>
    <row r="47" spans="1:13" ht="24" customHeight="1">
      <c r="A47" s="42"/>
      <c r="B47" s="45" t="s">
        <v>73</v>
      </c>
      <c r="C47" s="207"/>
      <c r="D47" s="207"/>
      <c r="E47" s="46">
        <f t="shared" si="6"/>
        <v>49246288</v>
      </c>
      <c r="F47" s="46">
        <v>49246288</v>
      </c>
      <c r="G47" s="46"/>
      <c r="H47" s="46"/>
      <c r="I47" s="46"/>
      <c r="J47" s="188"/>
      <c r="K47" s="188"/>
    </row>
    <row r="48" spans="1:13" ht="15" customHeight="1">
      <c r="A48" s="42"/>
      <c r="B48" s="58" t="s">
        <v>74</v>
      </c>
      <c r="C48" s="207"/>
      <c r="D48" s="207"/>
      <c r="E48" s="46">
        <f t="shared" si="6"/>
        <v>0</v>
      </c>
      <c r="F48" s="46"/>
      <c r="G48" s="46"/>
      <c r="H48" s="46"/>
      <c r="I48" s="46"/>
      <c r="J48" s="188"/>
      <c r="K48" s="188"/>
    </row>
    <row r="49" spans="1:14" s="5" customFormat="1" ht="27.75" customHeight="1">
      <c r="A49" s="42" t="s">
        <v>18</v>
      </c>
      <c r="B49" s="26" t="s">
        <v>75</v>
      </c>
      <c r="C49" s="204"/>
      <c r="D49" s="204"/>
      <c r="E49" s="27">
        <f t="shared" si="6"/>
        <v>44176240221</v>
      </c>
      <c r="F49" s="27">
        <v>0</v>
      </c>
      <c r="G49" s="27"/>
      <c r="H49" s="27">
        <v>36789240171</v>
      </c>
      <c r="I49" s="27">
        <v>7387000050</v>
      </c>
      <c r="J49" s="190"/>
      <c r="K49" s="190"/>
    </row>
    <row r="50" spans="1:14" s="5" customFormat="1" ht="30" customHeight="1">
      <c r="A50" s="42" t="s">
        <v>76</v>
      </c>
      <c r="B50" s="26" t="s">
        <v>77</v>
      </c>
      <c r="C50" s="204">
        <f>+C51+C52</f>
        <v>888829000000</v>
      </c>
      <c r="D50" s="204">
        <f t="shared" ref="D50:I50" si="11">+D51+D52</f>
        <v>888829000000</v>
      </c>
      <c r="E50" s="27">
        <f>+E51+E52</f>
        <v>888829000000</v>
      </c>
      <c r="F50" s="27">
        <f t="shared" si="11"/>
        <v>0</v>
      </c>
      <c r="G50" s="27">
        <f t="shared" si="11"/>
        <v>0</v>
      </c>
      <c r="H50" s="27">
        <f t="shared" si="11"/>
        <v>888829000000</v>
      </c>
      <c r="I50" s="27">
        <f t="shared" si="11"/>
        <v>269082163016</v>
      </c>
      <c r="J50" s="190">
        <f>E50/C50*100</f>
        <v>100</v>
      </c>
      <c r="K50" s="190">
        <f>E50/D50*100</f>
        <v>100</v>
      </c>
      <c r="N50" s="5">
        <v>132095470596</v>
      </c>
    </row>
    <row r="51" spans="1:14" ht="15" customHeight="1">
      <c r="A51" s="44"/>
      <c r="B51" s="45" t="s">
        <v>78</v>
      </c>
      <c r="C51" s="207">
        <v>560911000000</v>
      </c>
      <c r="D51" s="207">
        <f>+C51</f>
        <v>560911000000</v>
      </c>
      <c r="E51" s="46">
        <f>+H51</f>
        <v>560911000000</v>
      </c>
      <c r="F51" s="46"/>
      <c r="G51" s="46"/>
      <c r="H51" s="46">
        <f>+D51</f>
        <v>560911000000</v>
      </c>
      <c r="I51" s="46">
        <v>98787738016</v>
      </c>
      <c r="J51" s="188">
        <f>E51/C51*100</f>
        <v>100</v>
      </c>
      <c r="K51" s="188">
        <f>E51/D51*100</f>
        <v>100</v>
      </c>
    </row>
    <row r="52" spans="1:14" ht="15" customHeight="1">
      <c r="A52" s="44"/>
      <c r="B52" s="45" t="s">
        <v>79</v>
      </c>
      <c r="C52" s="207">
        <v>327918000000</v>
      </c>
      <c r="D52" s="207">
        <f>+C52</f>
        <v>327918000000</v>
      </c>
      <c r="E52" s="46">
        <f>+H52</f>
        <v>327918000000</v>
      </c>
      <c r="F52" s="46"/>
      <c r="G52" s="46"/>
      <c r="H52" s="46">
        <f>+D52</f>
        <v>327918000000</v>
      </c>
      <c r="I52" s="46">
        <v>170294425000</v>
      </c>
      <c r="J52" s="188">
        <f>E52/C52*100</f>
        <v>100</v>
      </c>
      <c r="K52" s="188">
        <f>E52/D52*100</f>
        <v>100</v>
      </c>
    </row>
    <row r="53" spans="1:14" s="5" customFormat="1" ht="18" customHeight="1">
      <c r="A53" s="42" t="s">
        <v>80</v>
      </c>
      <c r="B53" s="26" t="s">
        <v>81</v>
      </c>
      <c r="C53" s="204"/>
      <c r="D53" s="204"/>
      <c r="E53" s="27">
        <f>SUM(F53:I53)</f>
        <v>61722166308</v>
      </c>
      <c r="F53" s="27"/>
      <c r="G53" s="27"/>
      <c r="H53" s="27">
        <v>50071094666</v>
      </c>
      <c r="I53" s="27">
        <v>11651071642</v>
      </c>
      <c r="J53" s="190"/>
      <c r="K53" s="190"/>
    </row>
    <row r="54" spans="1:14" s="5" customFormat="1" ht="18.75" customHeight="1">
      <c r="A54" s="42" t="s">
        <v>82</v>
      </c>
      <c r="B54" s="26" t="s">
        <v>83</v>
      </c>
      <c r="C54" s="204"/>
      <c r="D54" s="204"/>
      <c r="E54" s="27">
        <f>SUM(F54:I54)</f>
        <v>32259160977</v>
      </c>
      <c r="F54" s="27"/>
      <c r="G54" s="487">
        <v>23694861419</v>
      </c>
      <c r="H54" s="27">
        <v>8564299558</v>
      </c>
      <c r="I54" s="27"/>
      <c r="J54" s="190"/>
      <c r="K54" s="190"/>
    </row>
    <row r="55" spans="1:14" s="5" customFormat="1" ht="21" customHeight="1">
      <c r="A55" s="42" t="s">
        <v>84</v>
      </c>
      <c r="B55" s="26" t="s">
        <v>85</v>
      </c>
      <c r="C55" s="204"/>
      <c r="D55" s="204"/>
      <c r="E55" s="27">
        <f>+H55+I55</f>
        <v>0</v>
      </c>
      <c r="F55" s="27"/>
      <c r="G55" s="27"/>
      <c r="H55" s="27"/>
      <c r="I55" s="27"/>
      <c r="J55" s="190"/>
      <c r="K55" s="190"/>
    </row>
    <row r="56" spans="1:14" ht="19.5" customHeight="1">
      <c r="A56" s="59"/>
      <c r="B56" s="60"/>
      <c r="C56" s="210"/>
      <c r="D56" s="210"/>
      <c r="E56" s="61"/>
      <c r="F56" s="61"/>
      <c r="G56" s="61"/>
      <c r="H56" s="61"/>
      <c r="I56" s="61"/>
      <c r="J56" s="194"/>
      <c r="K56" s="194"/>
    </row>
    <row r="57" spans="1:14" ht="9.75" customHeight="1">
      <c r="A57" s="9"/>
    </row>
    <row r="58" spans="1:14" s="561" customFormat="1" ht="18.75" customHeight="1">
      <c r="A58" s="575"/>
      <c r="B58" s="575"/>
      <c r="C58" s="575"/>
      <c r="D58" s="575"/>
      <c r="E58" s="575"/>
      <c r="F58" s="575"/>
      <c r="G58" s="575"/>
      <c r="H58" s="575"/>
      <c r="I58" s="575"/>
      <c r="J58" s="575"/>
      <c r="K58" s="575"/>
      <c r="N58" s="562"/>
    </row>
    <row r="59" spans="1:14" s="561" customFormat="1" ht="19.5" customHeight="1">
      <c r="A59" s="572"/>
      <c r="B59" s="572"/>
      <c r="C59" s="572"/>
      <c r="D59" s="572"/>
      <c r="E59" s="572"/>
      <c r="F59" s="572"/>
      <c r="G59" s="572"/>
      <c r="H59" s="572"/>
      <c r="I59" s="572"/>
      <c r="J59" s="572"/>
      <c r="K59" s="572"/>
    </row>
    <row r="60" spans="1:14" s="561" customFormat="1" ht="15.75" customHeight="1">
      <c r="A60" s="575"/>
      <c r="B60" s="575"/>
      <c r="C60" s="575"/>
      <c r="D60" s="575"/>
      <c r="E60" s="575"/>
      <c r="F60" s="575"/>
      <c r="G60" s="575"/>
      <c r="H60" s="575"/>
      <c r="I60" s="575"/>
      <c r="J60" s="575"/>
      <c r="K60" s="575"/>
    </row>
    <row r="61" spans="1:14" s="561" customFormat="1" ht="21" customHeight="1"/>
    <row r="62" spans="1:14" s="561" customFormat="1" ht="21" customHeight="1"/>
    <row r="63" spans="1:14" s="561" customFormat="1" ht="21" customHeight="1"/>
    <row r="64" spans="1:14" ht="21" customHeight="1"/>
    <row r="65" spans="4:6" ht="21" customHeight="1"/>
    <row r="66" spans="4:6" ht="21" customHeight="1">
      <c r="D66" s="576"/>
      <c r="E66" s="576"/>
      <c r="F66" s="576"/>
    </row>
    <row r="67" spans="4:6" ht="21" customHeight="1"/>
    <row r="68" spans="4:6" ht="21" customHeight="1"/>
    <row r="69" spans="4:6" ht="21" customHeight="1"/>
    <row r="70" spans="4:6" ht="21" customHeight="1"/>
    <row r="71" spans="4:6" ht="21" customHeight="1"/>
    <row r="72" spans="4:6" ht="21" customHeight="1"/>
    <row r="73" spans="4:6" ht="21" customHeight="1"/>
    <row r="74" spans="4:6" ht="21" customHeight="1"/>
    <row r="75" spans="4:6" ht="21" customHeight="1"/>
    <row r="76" spans="4:6" ht="21" customHeight="1"/>
  </sheetData>
  <mergeCells count="22">
    <mergeCell ref="A1:C1"/>
    <mergeCell ref="I1:K1"/>
    <mergeCell ref="A3:K3"/>
    <mergeCell ref="A4:K4"/>
    <mergeCell ref="I5:K5"/>
    <mergeCell ref="H2:K2"/>
    <mergeCell ref="A60:C60"/>
    <mergeCell ref="D60:G60"/>
    <mergeCell ref="H60:K60"/>
    <mergeCell ref="D66:F66"/>
    <mergeCell ref="J6:K6"/>
    <mergeCell ref="A58:C58"/>
    <mergeCell ref="D58:G58"/>
    <mergeCell ref="H58:K58"/>
    <mergeCell ref="A59:C59"/>
    <mergeCell ref="D59:G59"/>
    <mergeCell ref="H59:K59"/>
    <mergeCell ref="A6:A7"/>
    <mergeCell ref="B6:B7"/>
    <mergeCell ref="C6:D6"/>
    <mergeCell ref="E6:E7"/>
    <mergeCell ref="F6:I6"/>
  </mergeCells>
  <pageMargins left="0.51181102362204722" right="0.19685039370078741" top="0.65" bottom="0.43307086614173229" header="0.23622047244094491"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HG572"/>
  <sheetViews>
    <sheetView tabSelected="1" workbookViewId="0">
      <pane ySplit="9" topLeftCell="A280" activePane="bottomLeft" state="frozen"/>
      <selection pane="bottomLeft" activeCell="D253" sqref="D253"/>
    </sheetView>
  </sheetViews>
  <sheetFormatPr defaultRowHeight="15"/>
  <cols>
    <col min="1" max="1" width="5.5703125" style="159" customWidth="1"/>
    <col min="2" max="2" width="59.42578125" style="122" customWidth="1"/>
    <col min="3" max="3" width="15.5703125" style="83" hidden="1" customWidth="1"/>
    <col min="4" max="5" width="16" style="104" customWidth="1"/>
    <col min="6" max="6" width="15.140625" style="104" customWidth="1"/>
    <col min="7" max="8" width="16.5703125" style="75" customWidth="1"/>
    <col min="9" max="9" width="17.5703125" style="75" customWidth="1"/>
    <col min="10" max="10" width="15.140625" style="75" customWidth="1"/>
    <col min="11" max="12" width="7.42578125" style="75" customWidth="1"/>
    <col min="13" max="13" width="10.140625" style="75" hidden="1" customWidth="1"/>
    <col min="14" max="14" width="4.7109375" style="160" customWidth="1"/>
    <col min="15" max="15" width="19.5703125" style="83" customWidth="1"/>
    <col min="16" max="16" width="22" style="83" customWidth="1"/>
    <col min="17" max="17" width="22" style="75" customWidth="1"/>
    <col min="18" max="18" width="20.28515625" style="75" customWidth="1"/>
    <col min="19" max="245" width="9.140625" style="75"/>
    <col min="246" max="246" width="4.5703125" style="75" customWidth="1"/>
    <col min="247" max="247" width="39.5703125" style="75" customWidth="1"/>
    <col min="248" max="248" width="15.28515625" style="75" customWidth="1"/>
    <col min="249" max="249" width="17" style="75" customWidth="1"/>
    <col min="250" max="250" width="16.5703125" style="75" customWidth="1"/>
    <col min="251" max="252" width="16.85546875" style="75" customWidth="1"/>
    <col min="253" max="253" width="15.42578125" style="75" customWidth="1"/>
    <col min="254" max="254" width="16.140625" style="75" customWidth="1"/>
    <col min="255" max="255" width="18.140625" style="75" customWidth="1"/>
    <col min="256" max="256" width="17.140625" style="75" customWidth="1"/>
    <col min="257" max="257" width="17.85546875" style="75" customWidth="1"/>
    <col min="258" max="259" width="17.140625" style="75" customWidth="1"/>
    <col min="260" max="260" width="17.42578125" style="75" customWidth="1"/>
    <col min="261" max="261" width="14.85546875" style="75" customWidth="1"/>
    <col min="262" max="262" width="17.42578125" style="75" customWidth="1"/>
    <col min="263" max="263" width="15.42578125" style="75" customWidth="1"/>
    <col min="264" max="264" width="15.140625" style="75" customWidth="1"/>
    <col min="265" max="265" width="9.7109375" style="75" customWidth="1"/>
    <col min="266" max="266" width="8.140625" style="75" customWidth="1"/>
    <col min="267" max="267" width="0" style="75" hidden="1" customWidth="1"/>
    <col min="268" max="268" width="9.85546875" style="75" customWidth="1"/>
    <col min="269" max="269" width="1.140625" style="75" customWidth="1"/>
    <col min="270" max="270" width="19.42578125" style="75" customWidth="1"/>
    <col min="271" max="271" width="19.5703125" style="75" customWidth="1"/>
    <col min="272" max="273" width="22" style="75" customWidth="1"/>
    <col min="274" max="274" width="20.28515625" style="75" customWidth="1"/>
    <col min="275" max="501" width="9.140625" style="75"/>
    <col min="502" max="502" width="4.5703125" style="75" customWidth="1"/>
    <col min="503" max="503" width="39.5703125" style="75" customWidth="1"/>
    <col min="504" max="504" width="15.28515625" style="75" customWidth="1"/>
    <col min="505" max="505" width="17" style="75" customWidth="1"/>
    <col min="506" max="506" width="16.5703125" style="75" customWidth="1"/>
    <col min="507" max="508" width="16.85546875" style="75" customWidth="1"/>
    <col min="509" max="509" width="15.42578125" style="75" customWidth="1"/>
    <col min="510" max="510" width="16.140625" style="75" customWidth="1"/>
    <col min="511" max="511" width="18.140625" style="75" customWidth="1"/>
    <col min="512" max="512" width="17.140625" style="75" customWidth="1"/>
    <col min="513" max="513" width="17.85546875" style="75" customWidth="1"/>
    <col min="514" max="515" width="17.140625" style="75" customWidth="1"/>
    <col min="516" max="516" width="17.42578125" style="75" customWidth="1"/>
    <col min="517" max="517" width="14.85546875" style="75" customWidth="1"/>
    <col min="518" max="518" width="17.42578125" style="75" customWidth="1"/>
    <col min="519" max="519" width="15.42578125" style="75" customWidth="1"/>
    <col min="520" max="520" width="15.140625" style="75" customWidth="1"/>
    <col min="521" max="521" width="9.7109375" style="75" customWidth="1"/>
    <col min="522" max="522" width="8.140625" style="75" customWidth="1"/>
    <col min="523" max="523" width="0" style="75" hidden="1" customWidth="1"/>
    <col min="524" max="524" width="9.85546875" style="75" customWidth="1"/>
    <col min="525" max="525" width="1.140625" style="75" customWidth="1"/>
    <col min="526" max="526" width="19.42578125" style="75" customWidth="1"/>
    <col min="527" max="527" width="19.5703125" style="75" customWidth="1"/>
    <col min="528" max="529" width="22" style="75" customWidth="1"/>
    <col min="530" max="530" width="20.28515625" style="75" customWidth="1"/>
    <col min="531" max="757" width="9.140625" style="75"/>
    <col min="758" max="758" width="4.5703125" style="75" customWidth="1"/>
    <col min="759" max="759" width="39.5703125" style="75" customWidth="1"/>
    <col min="760" max="760" width="15.28515625" style="75" customWidth="1"/>
    <col min="761" max="761" width="17" style="75" customWidth="1"/>
    <col min="762" max="762" width="16.5703125" style="75" customWidth="1"/>
    <col min="763" max="764" width="16.85546875" style="75" customWidth="1"/>
    <col min="765" max="765" width="15.42578125" style="75" customWidth="1"/>
    <col min="766" max="766" width="16.140625" style="75" customWidth="1"/>
    <col min="767" max="767" width="18.140625" style="75" customWidth="1"/>
    <col min="768" max="768" width="17.140625" style="75" customWidth="1"/>
    <col min="769" max="769" width="17.85546875" style="75" customWidth="1"/>
    <col min="770" max="771" width="17.140625" style="75" customWidth="1"/>
    <col min="772" max="772" width="17.42578125" style="75" customWidth="1"/>
    <col min="773" max="773" width="14.85546875" style="75" customWidth="1"/>
    <col min="774" max="774" width="17.42578125" style="75" customWidth="1"/>
    <col min="775" max="775" width="15.42578125" style="75" customWidth="1"/>
    <col min="776" max="776" width="15.140625" style="75" customWidth="1"/>
    <col min="777" max="777" width="9.7109375" style="75" customWidth="1"/>
    <col min="778" max="778" width="8.140625" style="75" customWidth="1"/>
    <col min="779" max="779" width="0" style="75" hidden="1" customWidth="1"/>
    <col min="780" max="780" width="9.85546875" style="75" customWidth="1"/>
    <col min="781" max="781" width="1.140625" style="75" customWidth="1"/>
    <col min="782" max="782" width="19.42578125" style="75" customWidth="1"/>
    <col min="783" max="783" width="19.5703125" style="75" customWidth="1"/>
    <col min="784" max="785" width="22" style="75" customWidth="1"/>
    <col min="786" max="786" width="20.28515625" style="75" customWidth="1"/>
    <col min="787" max="1013" width="9.140625" style="75"/>
    <col min="1014" max="1014" width="4.5703125" style="75" customWidth="1"/>
    <col min="1015" max="1015" width="39.5703125" style="75" customWidth="1"/>
    <col min="1016" max="1016" width="15.28515625" style="75" customWidth="1"/>
    <col min="1017" max="1017" width="17" style="75" customWidth="1"/>
    <col min="1018" max="1018" width="16.5703125" style="75" customWidth="1"/>
    <col min="1019" max="1020" width="16.85546875" style="75" customWidth="1"/>
    <col min="1021" max="1021" width="15.42578125" style="75" customWidth="1"/>
    <col min="1022" max="1022" width="16.140625" style="75" customWidth="1"/>
    <col min="1023" max="1023" width="18.140625" style="75" customWidth="1"/>
    <col min="1024" max="1024" width="17.140625" style="75" customWidth="1"/>
    <col min="1025" max="1025" width="17.85546875" style="75" customWidth="1"/>
    <col min="1026" max="1027" width="17.140625" style="75" customWidth="1"/>
    <col min="1028" max="1028" width="17.42578125" style="75" customWidth="1"/>
    <col min="1029" max="1029" width="14.85546875" style="75" customWidth="1"/>
    <col min="1030" max="1030" width="17.42578125" style="75" customWidth="1"/>
    <col min="1031" max="1031" width="15.42578125" style="75" customWidth="1"/>
    <col min="1032" max="1032" width="15.140625" style="75" customWidth="1"/>
    <col min="1033" max="1033" width="9.7109375" style="75" customWidth="1"/>
    <col min="1034" max="1034" width="8.140625" style="75" customWidth="1"/>
    <col min="1035" max="1035" width="0" style="75" hidden="1" customWidth="1"/>
    <col min="1036" max="1036" width="9.85546875" style="75" customWidth="1"/>
    <col min="1037" max="1037" width="1.140625" style="75" customWidth="1"/>
    <col min="1038" max="1038" width="19.42578125" style="75" customWidth="1"/>
    <col min="1039" max="1039" width="19.5703125" style="75" customWidth="1"/>
    <col min="1040" max="1041" width="22" style="75" customWidth="1"/>
    <col min="1042" max="1042" width="20.28515625" style="75" customWidth="1"/>
    <col min="1043" max="1269" width="9.140625" style="75"/>
    <col min="1270" max="1270" width="4.5703125" style="75" customWidth="1"/>
    <col min="1271" max="1271" width="39.5703125" style="75" customWidth="1"/>
    <col min="1272" max="1272" width="15.28515625" style="75" customWidth="1"/>
    <col min="1273" max="1273" width="17" style="75" customWidth="1"/>
    <col min="1274" max="1274" width="16.5703125" style="75" customWidth="1"/>
    <col min="1275" max="1276" width="16.85546875" style="75" customWidth="1"/>
    <col min="1277" max="1277" width="15.42578125" style="75" customWidth="1"/>
    <col min="1278" max="1278" width="16.140625" style="75" customWidth="1"/>
    <col min="1279" max="1279" width="18.140625" style="75" customWidth="1"/>
    <col min="1280" max="1280" width="17.140625" style="75" customWidth="1"/>
    <col min="1281" max="1281" width="17.85546875" style="75" customWidth="1"/>
    <col min="1282" max="1283" width="17.140625" style="75" customWidth="1"/>
    <col min="1284" max="1284" width="17.42578125" style="75" customWidth="1"/>
    <col min="1285" max="1285" width="14.85546875" style="75" customWidth="1"/>
    <col min="1286" max="1286" width="17.42578125" style="75" customWidth="1"/>
    <col min="1287" max="1287" width="15.42578125" style="75" customWidth="1"/>
    <col min="1288" max="1288" width="15.140625" style="75" customWidth="1"/>
    <col min="1289" max="1289" width="9.7109375" style="75" customWidth="1"/>
    <col min="1290" max="1290" width="8.140625" style="75" customWidth="1"/>
    <col min="1291" max="1291" width="0" style="75" hidden="1" customWidth="1"/>
    <col min="1292" max="1292" width="9.85546875" style="75" customWidth="1"/>
    <col min="1293" max="1293" width="1.140625" style="75" customWidth="1"/>
    <col min="1294" max="1294" width="19.42578125" style="75" customWidth="1"/>
    <col min="1295" max="1295" width="19.5703125" style="75" customWidth="1"/>
    <col min="1296" max="1297" width="22" style="75" customWidth="1"/>
    <col min="1298" max="1298" width="20.28515625" style="75" customWidth="1"/>
    <col min="1299" max="1525" width="9.140625" style="75"/>
    <col min="1526" max="1526" width="4.5703125" style="75" customWidth="1"/>
    <col min="1527" max="1527" width="39.5703125" style="75" customWidth="1"/>
    <col min="1528" max="1528" width="15.28515625" style="75" customWidth="1"/>
    <col min="1529" max="1529" width="17" style="75" customWidth="1"/>
    <col min="1530" max="1530" width="16.5703125" style="75" customWidth="1"/>
    <col min="1531" max="1532" width="16.85546875" style="75" customWidth="1"/>
    <col min="1533" max="1533" width="15.42578125" style="75" customWidth="1"/>
    <col min="1534" max="1534" width="16.140625" style="75" customWidth="1"/>
    <col min="1535" max="1535" width="18.140625" style="75" customWidth="1"/>
    <col min="1536" max="1536" width="17.140625" style="75" customWidth="1"/>
    <col min="1537" max="1537" width="17.85546875" style="75" customWidth="1"/>
    <col min="1538" max="1539" width="17.140625" style="75" customWidth="1"/>
    <col min="1540" max="1540" width="17.42578125" style="75" customWidth="1"/>
    <col min="1541" max="1541" width="14.85546875" style="75" customWidth="1"/>
    <col min="1542" max="1542" width="17.42578125" style="75" customWidth="1"/>
    <col min="1543" max="1543" width="15.42578125" style="75" customWidth="1"/>
    <col min="1544" max="1544" width="15.140625" style="75" customWidth="1"/>
    <col min="1545" max="1545" width="9.7109375" style="75" customWidth="1"/>
    <col min="1546" max="1546" width="8.140625" style="75" customWidth="1"/>
    <col min="1547" max="1547" width="0" style="75" hidden="1" customWidth="1"/>
    <col min="1548" max="1548" width="9.85546875" style="75" customWidth="1"/>
    <col min="1549" max="1549" width="1.140625" style="75" customWidth="1"/>
    <col min="1550" max="1550" width="19.42578125" style="75" customWidth="1"/>
    <col min="1551" max="1551" width="19.5703125" style="75" customWidth="1"/>
    <col min="1552" max="1553" width="22" style="75" customWidth="1"/>
    <col min="1554" max="1554" width="20.28515625" style="75" customWidth="1"/>
    <col min="1555" max="1781" width="9.140625" style="75"/>
    <col min="1782" max="1782" width="4.5703125" style="75" customWidth="1"/>
    <col min="1783" max="1783" width="39.5703125" style="75" customWidth="1"/>
    <col min="1784" max="1784" width="15.28515625" style="75" customWidth="1"/>
    <col min="1785" max="1785" width="17" style="75" customWidth="1"/>
    <col min="1786" max="1786" width="16.5703125" style="75" customWidth="1"/>
    <col min="1787" max="1788" width="16.85546875" style="75" customWidth="1"/>
    <col min="1789" max="1789" width="15.42578125" style="75" customWidth="1"/>
    <col min="1790" max="1790" width="16.140625" style="75" customWidth="1"/>
    <col min="1791" max="1791" width="18.140625" style="75" customWidth="1"/>
    <col min="1792" max="1792" width="17.140625" style="75" customWidth="1"/>
    <col min="1793" max="1793" width="17.85546875" style="75" customWidth="1"/>
    <col min="1794" max="1795" width="17.140625" style="75" customWidth="1"/>
    <col min="1796" max="1796" width="17.42578125" style="75" customWidth="1"/>
    <col min="1797" max="1797" width="14.85546875" style="75" customWidth="1"/>
    <col min="1798" max="1798" width="17.42578125" style="75" customWidth="1"/>
    <col min="1799" max="1799" width="15.42578125" style="75" customWidth="1"/>
    <col min="1800" max="1800" width="15.140625" style="75" customWidth="1"/>
    <col min="1801" max="1801" width="9.7109375" style="75" customWidth="1"/>
    <col min="1802" max="1802" width="8.140625" style="75" customWidth="1"/>
    <col min="1803" max="1803" width="0" style="75" hidden="1" customWidth="1"/>
    <col min="1804" max="1804" width="9.85546875" style="75" customWidth="1"/>
    <col min="1805" max="1805" width="1.140625" style="75" customWidth="1"/>
    <col min="1806" max="1806" width="19.42578125" style="75" customWidth="1"/>
    <col min="1807" max="1807" width="19.5703125" style="75" customWidth="1"/>
    <col min="1808" max="1809" width="22" style="75" customWidth="1"/>
    <col min="1810" max="1810" width="20.28515625" style="75" customWidth="1"/>
    <col min="1811" max="2037" width="9.140625" style="75"/>
    <col min="2038" max="2038" width="4.5703125" style="75" customWidth="1"/>
    <col min="2039" max="2039" width="39.5703125" style="75" customWidth="1"/>
    <col min="2040" max="2040" width="15.28515625" style="75" customWidth="1"/>
    <col min="2041" max="2041" width="17" style="75" customWidth="1"/>
    <col min="2042" max="2042" width="16.5703125" style="75" customWidth="1"/>
    <col min="2043" max="2044" width="16.85546875" style="75" customWidth="1"/>
    <col min="2045" max="2045" width="15.42578125" style="75" customWidth="1"/>
    <col min="2046" max="2046" width="16.140625" style="75" customWidth="1"/>
    <col min="2047" max="2047" width="18.140625" style="75" customWidth="1"/>
    <col min="2048" max="2048" width="17.140625" style="75" customWidth="1"/>
    <col min="2049" max="2049" width="17.85546875" style="75" customWidth="1"/>
    <col min="2050" max="2051" width="17.140625" style="75" customWidth="1"/>
    <col min="2052" max="2052" width="17.42578125" style="75" customWidth="1"/>
    <col min="2053" max="2053" width="14.85546875" style="75" customWidth="1"/>
    <col min="2054" max="2054" width="17.42578125" style="75" customWidth="1"/>
    <col min="2055" max="2055" width="15.42578125" style="75" customWidth="1"/>
    <col min="2056" max="2056" width="15.140625" style="75" customWidth="1"/>
    <col min="2057" max="2057" width="9.7109375" style="75" customWidth="1"/>
    <col min="2058" max="2058" width="8.140625" style="75" customWidth="1"/>
    <col min="2059" max="2059" width="0" style="75" hidden="1" customWidth="1"/>
    <col min="2060" max="2060" width="9.85546875" style="75" customWidth="1"/>
    <col min="2061" max="2061" width="1.140625" style="75" customWidth="1"/>
    <col min="2062" max="2062" width="19.42578125" style="75" customWidth="1"/>
    <col min="2063" max="2063" width="19.5703125" style="75" customWidth="1"/>
    <col min="2064" max="2065" width="22" style="75" customWidth="1"/>
    <col min="2066" max="2066" width="20.28515625" style="75" customWidth="1"/>
    <col min="2067" max="2293" width="9.140625" style="75"/>
    <col min="2294" max="2294" width="4.5703125" style="75" customWidth="1"/>
    <col min="2295" max="2295" width="39.5703125" style="75" customWidth="1"/>
    <col min="2296" max="2296" width="15.28515625" style="75" customWidth="1"/>
    <col min="2297" max="2297" width="17" style="75" customWidth="1"/>
    <col min="2298" max="2298" width="16.5703125" style="75" customWidth="1"/>
    <col min="2299" max="2300" width="16.85546875" style="75" customWidth="1"/>
    <col min="2301" max="2301" width="15.42578125" style="75" customWidth="1"/>
    <col min="2302" max="2302" width="16.140625" style="75" customWidth="1"/>
    <col min="2303" max="2303" width="18.140625" style="75" customWidth="1"/>
    <col min="2304" max="2304" width="17.140625" style="75" customWidth="1"/>
    <col min="2305" max="2305" width="17.85546875" style="75" customWidth="1"/>
    <col min="2306" max="2307" width="17.140625" style="75" customWidth="1"/>
    <col min="2308" max="2308" width="17.42578125" style="75" customWidth="1"/>
    <col min="2309" max="2309" width="14.85546875" style="75" customWidth="1"/>
    <col min="2310" max="2310" width="17.42578125" style="75" customWidth="1"/>
    <col min="2311" max="2311" width="15.42578125" style="75" customWidth="1"/>
    <col min="2312" max="2312" width="15.140625" style="75" customWidth="1"/>
    <col min="2313" max="2313" width="9.7109375" style="75" customWidth="1"/>
    <col min="2314" max="2314" width="8.140625" style="75" customWidth="1"/>
    <col min="2315" max="2315" width="0" style="75" hidden="1" customWidth="1"/>
    <col min="2316" max="2316" width="9.85546875" style="75" customWidth="1"/>
    <col min="2317" max="2317" width="1.140625" style="75" customWidth="1"/>
    <col min="2318" max="2318" width="19.42578125" style="75" customWidth="1"/>
    <col min="2319" max="2319" width="19.5703125" style="75" customWidth="1"/>
    <col min="2320" max="2321" width="22" style="75" customWidth="1"/>
    <col min="2322" max="2322" width="20.28515625" style="75" customWidth="1"/>
    <col min="2323" max="2549" width="9.140625" style="75"/>
    <col min="2550" max="2550" width="4.5703125" style="75" customWidth="1"/>
    <col min="2551" max="2551" width="39.5703125" style="75" customWidth="1"/>
    <col min="2552" max="2552" width="15.28515625" style="75" customWidth="1"/>
    <col min="2553" max="2553" width="17" style="75" customWidth="1"/>
    <col min="2554" max="2554" width="16.5703125" style="75" customWidth="1"/>
    <col min="2555" max="2556" width="16.85546875" style="75" customWidth="1"/>
    <col min="2557" max="2557" width="15.42578125" style="75" customWidth="1"/>
    <col min="2558" max="2558" width="16.140625" style="75" customWidth="1"/>
    <col min="2559" max="2559" width="18.140625" style="75" customWidth="1"/>
    <col min="2560" max="2560" width="17.140625" style="75" customWidth="1"/>
    <col min="2561" max="2561" width="17.85546875" style="75" customWidth="1"/>
    <col min="2562" max="2563" width="17.140625" style="75" customWidth="1"/>
    <col min="2564" max="2564" width="17.42578125" style="75" customWidth="1"/>
    <col min="2565" max="2565" width="14.85546875" style="75" customWidth="1"/>
    <col min="2566" max="2566" width="17.42578125" style="75" customWidth="1"/>
    <col min="2567" max="2567" width="15.42578125" style="75" customWidth="1"/>
    <col min="2568" max="2568" width="15.140625" style="75" customWidth="1"/>
    <col min="2569" max="2569" width="9.7109375" style="75" customWidth="1"/>
    <col min="2570" max="2570" width="8.140625" style="75" customWidth="1"/>
    <col min="2571" max="2571" width="0" style="75" hidden="1" customWidth="1"/>
    <col min="2572" max="2572" width="9.85546875" style="75" customWidth="1"/>
    <col min="2573" max="2573" width="1.140625" style="75" customWidth="1"/>
    <col min="2574" max="2574" width="19.42578125" style="75" customWidth="1"/>
    <col min="2575" max="2575" width="19.5703125" style="75" customWidth="1"/>
    <col min="2576" max="2577" width="22" style="75" customWidth="1"/>
    <col min="2578" max="2578" width="20.28515625" style="75" customWidth="1"/>
    <col min="2579" max="2805" width="9.140625" style="75"/>
    <col min="2806" max="2806" width="4.5703125" style="75" customWidth="1"/>
    <col min="2807" max="2807" width="39.5703125" style="75" customWidth="1"/>
    <col min="2808" max="2808" width="15.28515625" style="75" customWidth="1"/>
    <col min="2809" max="2809" width="17" style="75" customWidth="1"/>
    <col min="2810" max="2810" width="16.5703125" style="75" customWidth="1"/>
    <col min="2811" max="2812" width="16.85546875" style="75" customWidth="1"/>
    <col min="2813" max="2813" width="15.42578125" style="75" customWidth="1"/>
    <col min="2814" max="2814" width="16.140625" style="75" customWidth="1"/>
    <col min="2815" max="2815" width="18.140625" style="75" customWidth="1"/>
    <col min="2816" max="2816" width="17.140625" style="75" customWidth="1"/>
    <col min="2817" max="2817" width="17.85546875" style="75" customWidth="1"/>
    <col min="2818" max="2819" width="17.140625" style="75" customWidth="1"/>
    <col min="2820" max="2820" width="17.42578125" style="75" customWidth="1"/>
    <col min="2821" max="2821" width="14.85546875" style="75" customWidth="1"/>
    <col min="2822" max="2822" width="17.42578125" style="75" customWidth="1"/>
    <col min="2823" max="2823" width="15.42578125" style="75" customWidth="1"/>
    <col min="2824" max="2824" width="15.140625" style="75" customWidth="1"/>
    <col min="2825" max="2825" width="9.7109375" style="75" customWidth="1"/>
    <col min="2826" max="2826" width="8.140625" style="75" customWidth="1"/>
    <col min="2827" max="2827" width="0" style="75" hidden="1" customWidth="1"/>
    <col min="2828" max="2828" width="9.85546875" style="75" customWidth="1"/>
    <col min="2829" max="2829" width="1.140625" style="75" customWidth="1"/>
    <col min="2830" max="2830" width="19.42578125" style="75" customWidth="1"/>
    <col min="2831" max="2831" width="19.5703125" style="75" customWidth="1"/>
    <col min="2832" max="2833" width="22" style="75" customWidth="1"/>
    <col min="2834" max="2834" width="20.28515625" style="75" customWidth="1"/>
    <col min="2835" max="3061" width="9.140625" style="75"/>
    <col min="3062" max="3062" width="4.5703125" style="75" customWidth="1"/>
    <col min="3063" max="3063" width="39.5703125" style="75" customWidth="1"/>
    <col min="3064" max="3064" width="15.28515625" style="75" customWidth="1"/>
    <col min="3065" max="3065" width="17" style="75" customWidth="1"/>
    <col min="3066" max="3066" width="16.5703125" style="75" customWidth="1"/>
    <col min="3067" max="3068" width="16.85546875" style="75" customWidth="1"/>
    <col min="3069" max="3069" width="15.42578125" style="75" customWidth="1"/>
    <col min="3070" max="3070" width="16.140625" style="75" customWidth="1"/>
    <col min="3071" max="3071" width="18.140625" style="75" customWidth="1"/>
    <col min="3072" max="3072" width="17.140625" style="75" customWidth="1"/>
    <col min="3073" max="3073" width="17.85546875" style="75" customWidth="1"/>
    <col min="3074" max="3075" width="17.140625" style="75" customWidth="1"/>
    <col min="3076" max="3076" width="17.42578125" style="75" customWidth="1"/>
    <col min="3077" max="3077" width="14.85546875" style="75" customWidth="1"/>
    <col min="3078" max="3078" width="17.42578125" style="75" customWidth="1"/>
    <col min="3079" max="3079" width="15.42578125" style="75" customWidth="1"/>
    <col min="3080" max="3080" width="15.140625" style="75" customWidth="1"/>
    <col min="3081" max="3081" width="9.7109375" style="75" customWidth="1"/>
    <col min="3082" max="3082" width="8.140625" style="75" customWidth="1"/>
    <col min="3083" max="3083" width="0" style="75" hidden="1" customWidth="1"/>
    <col min="3084" max="3084" width="9.85546875" style="75" customWidth="1"/>
    <col min="3085" max="3085" width="1.140625" style="75" customWidth="1"/>
    <col min="3086" max="3086" width="19.42578125" style="75" customWidth="1"/>
    <col min="3087" max="3087" width="19.5703125" style="75" customWidth="1"/>
    <col min="3088" max="3089" width="22" style="75" customWidth="1"/>
    <col min="3090" max="3090" width="20.28515625" style="75" customWidth="1"/>
    <col min="3091" max="3317" width="9.140625" style="75"/>
    <col min="3318" max="3318" width="4.5703125" style="75" customWidth="1"/>
    <col min="3319" max="3319" width="39.5703125" style="75" customWidth="1"/>
    <col min="3320" max="3320" width="15.28515625" style="75" customWidth="1"/>
    <col min="3321" max="3321" width="17" style="75" customWidth="1"/>
    <col min="3322" max="3322" width="16.5703125" style="75" customWidth="1"/>
    <col min="3323" max="3324" width="16.85546875" style="75" customWidth="1"/>
    <col min="3325" max="3325" width="15.42578125" style="75" customWidth="1"/>
    <col min="3326" max="3326" width="16.140625" style="75" customWidth="1"/>
    <col min="3327" max="3327" width="18.140625" style="75" customWidth="1"/>
    <col min="3328" max="3328" width="17.140625" style="75" customWidth="1"/>
    <col min="3329" max="3329" width="17.85546875" style="75" customWidth="1"/>
    <col min="3330" max="3331" width="17.140625" style="75" customWidth="1"/>
    <col min="3332" max="3332" width="17.42578125" style="75" customWidth="1"/>
    <col min="3333" max="3333" width="14.85546875" style="75" customWidth="1"/>
    <col min="3334" max="3334" width="17.42578125" style="75" customWidth="1"/>
    <col min="3335" max="3335" width="15.42578125" style="75" customWidth="1"/>
    <col min="3336" max="3336" width="15.140625" style="75" customWidth="1"/>
    <col min="3337" max="3337" width="9.7109375" style="75" customWidth="1"/>
    <col min="3338" max="3338" width="8.140625" style="75" customWidth="1"/>
    <col min="3339" max="3339" width="0" style="75" hidden="1" customWidth="1"/>
    <col min="3340" max="3340" width="9.85546875" style="75" customWidth="1"/>
    <col min="3341" max="3341" width="1.140625" style="75" customWidth="1"/>
    <col min="3342" max="3342" width="19.42578125" style="75" customWidth="1"/>
    <col min="3343" max="3343" width="19.5703125" style="75" customWidth="1"/>
    <col min="3344" max="3345" width="22" style="75" customWidth="1"/>
    <col min="3346" max="3346" width="20.28515625" style="75" customWidth="1"/>
    <col min="3347" max="3573" width="9.140625" style="75"/>
    <col min="3574" max="3574" width="4.5703125" style="75" customWidth="1"/>
    <col min="3575" max="3575" width="39.5703125" style="75" customWidth="1"/>
    <col min="3576" max="3576" width="15.28515625" style="75" customWidth="1"/>
    <col min="3577" max="3577" width="17" style="75" customWidth="1"/>
    <col min="3578" max="3578" width="16.5703125" style="75" customWidth="1"/>
    <col min="3579" max="3580" width="16.85546875" style="75" customWidth="1"/>
    <col min="3581" max="3581" width="15.42578125" style="75" customWidth="1"/>
    <col min="3582" max="3582" width="16.140625" style="75" customWidth="1"/>
    <col min="3583" max="3583" width="18.140625" style="75" customWidth="1"/>
    <col min="3584" max="3584" width="17.140625" style="75" customWidth="1"/>
    <col min="3585" max="3585" width="17.85546875" style="75" customWidth="1"/>
    <col min="3586" max="3587" width="17.140625" style="75" customWidth="1"/>
    <col min="3588" max="3588" width="17.42578125" style="75" customWidth="1"/>
    <col min="3589" max="3589" width="14.85546875" style="75" customWidth="1"/>
    <col min="3590" max="3590" width="17.42578125" style="75" customWidth="1"/>
    <col min="3591" max="3591" width="15.42578125" style="75" customWidth="1"/>
    <col min="3592" max="3592" width="15.140625" style="75" customWidth="1"/>
    <col min="3593" max="3593" width="9.7109375" style="75" customWidth="1"/>
    <col min="3594" max="3594" width="8.140625" style="75" customWidth="1"/>
    <col min="3595" max="3595" width="0" style="75" hidden="1" customWidth="1"/>
    <col min="3596" max="3596" width="9.85546875" style="75" customWidth="1"/>
    <col min="3597" max="3597" width="1.140625" style="75" customWidth="1"/>
    <col min="3598" max="3598" width="19.42578125" style="75" customWidth="1"/>
    <col min="3599" max="3599" width="19.5703125" style="75" customWidth="1"/>
    <col min="3600" max="3601" width="22" style="75" customWidth="1"/>
    <col min="3602" max="3602" width="20.28515625" style="75" customWidth="1"/>
    <col min="3603" max="3829" width="9.140625" style="75"/>
    <col min="3830" max="3830" width="4.5703125" style="75" customWidth="1"/>
    <col min="3831" max="3831" width="39.5703125" style="75" customWidth="1"/>
    <col min="3832" max="3832" width="15.28515625" style="75" customWidth="1"/>
    <col min="3833" max="3833" width="17" style="75" customWidth="1"/>
    <col min="3834" max="3834" width="16.5703125" style="75" customWidth="1"/>
    <col min="3835" max="3836" width="16.85546875" style="75" customWidth="1"/>
    <col min="3837" max="3837" width="15.42578125" style="75" customWidth="1"/>
    <col min="3838" max="3838" width="16.140625" style="75" customWidth="1"/>
    <col min="3839" max="3839" width="18.140625" style="75" customWidth="1"/>
    <col min="3840" max="3840" width="17.140625" style="75" customWidth="1"/>
    <col min="3841" max="3841" width="17.85546875" style="75" customWidth="1"/>
    <col min="3842" max="3843" width="17.140625" style="75" customWidth="1"/>
    <col min="3844" max="3844" width="17.42578125" style="75" customWidth="1"/>
    <col min="3845" max="3845" width="14.85546875" style="75" customWidth="1"/>
    <col min="3846" max="3846" width="17.42578125" style="75" customWidth="1"/>
    <col min="3847" max="3847" width="15.42578125" style="75" customWidth="1"/>
    <col min="3848" max="3848" width="15.140625" style="75" customWidth="1"/>
    <col min="3849" max="3849" width="9.7109375" style="75" customWidth="1"/>
    <col min="3850" max="3850" width="8.140625" style="75" customWidth="1"/>
    <col min="3851" max="3851" width="0" style="75" hidden="1" customWidth="1"/>
    <col min="3852" max="3852" width="9.85546875" style="75" customWidth="1"/>
    <col min="3853" max="3853" width="1.140625" style="75" customWidth="1"/>
    <col min="3854" max="3854" width="19.42578125" style="75" customWidth="1"/>
    <col min="3855" max="3855" width="19.5703125" style="75" customWidth="1"/>
    <col min="3856" max="3857" width="22" style="75" customWidth="1"/>
    <col min="3858" max="3858" width="20.28515625" style="75" customWidth="1"/>
    <col min="3859" max="4085" width="9.140625" style="75"/>
    <col min="4086" max="4086" width="4.5703125" style="75" customWidth="1"/>
    <col min="4087" max="4087" width="39.5703125" style="75" customWidth="1"/>
    <col min="4088" max="4088" width="15.28515625" style="75" customWidth="1"/>
    <col min="4089" max="4089" width="17" style="75" customWidth="1"/>
    <col min="4090" max="4090" width="16.5703125" style="75" customWidth="1"/>
    <col min="4091" max="4092" width="16.85546875" style="75" customWidth="1"/>
    <col min="4093" max="4093" width="15.42578125" style="75" customWidth="1"/>
    <col min="4094" max="4094" width="16.140625" style="75" customWidth="1"/>
    <col min="4095" max="4095" width="18.140625" style="75" customWidth="1"/>
    <col min="4096" max="4096" width="17.140625" style="75" customWidth="1"/>
    <col min="4097" max="4097" width="17.85546875" style="75" customWidth="1"/>
    <col min="4098" max="4099" width="17.140625" style="75" customWidth="1"/>
    <col min="4100" max="4100" width="17.42578125" style="75" customWidth="1"/>
    <col min="4101" max="4101" width="14.85546875" style="75" customWidth="1"/>
    <col min="4102" max="4102" width="17.42578125" style="75" customWidth="1"/>
    <col min="4103" max="4103" width="15.42578125" style="75" customWidth="1"/>
    <col min="4104" max="4104" width="15.140625" style="75" customWidth="1"/>
    <col min="4105" max="4105" width="9.7109375" style="75" customWidth="1"/>
    <col min="4106" max="4106" width="8.140625" style="75" customWidth="1"/>
    <col min="4107" max="4107" width="0" style="75" hidden="1" customWidth="1"/>
    <col min="4108" max="4108" width="9.85546875" style="75" customWidth="1"/>
    <col min="4109" max="4109" width="1.140625" style="75" customWidth="1"/>
    <col min="4110" max="4110" width="19.42578125" style="75" customWidth="1"/>
    <col min="4111" max="4111" width="19.5703125" style="75" customWidth="1"/>
    <col min="4112" max="4113" width="22" style="75" customWidth="1"/>
    <col min="4114" max="4114" width="20.28515625" style="75" customWidth="1"/>
    <col min="4115" max="4341" width="9.140625" style="75"/>
    <col min="4342" max="4342" width="4.5703125" style="75" customWidth="1"/>
    <col min="4343" max="4343" width="39.5703125" style="75" customWidth="1"/>
    <col min="4344" max="4344" width="15.28515625" style="75" customWidth="1"/>
    <col min="4345" max="4345" width="17" style="75" customWidth="1"/>
    <col min="4346" max="4346" width="16.5703125" style="75" customWidth="1"/>
    <col min="4347" max="4348" width="16.85546875" style="75" customWidth="1"/>
    <col min="4349" max="4349" width="15.42578125" style="75" customWidth="1"/>
    <col min="4350" max="4350" width="16.140625" style="75" customWidth="1"/>
    <col min="4351" max="4351" width="18.140625" style="75" customWidth="1"/>
    <col min="4352" max="4352" width="17.140625" style="75" customWidth="1"/>
    <col min="4353" max="4353" width="17.85546875" style="75" customWidth="1"/>
    <col min="4354" max="4355" width="17.140625" style="75" customWidth="1"/>
    <col min="4356" max="4356" width="17.42578125" style="75" customWidth="1"/>
    <col min="4357" max="4357" width="14.85546875" style="75" customWidth="1"/>
    <col min="4358" max="4358" width="17.42578125" style="75" customWidth="1"/>
    <col min="4359" max="4359" width="15.42578125" style="75" customWidth="1"/>
    <col min="4360" max="4360" width="15.140625" style="75" customWidth="1"/>
    <col min="4361" max="4361" width="9.7109375" style="75" customWidth="1"/>
    <col min="4362" max="4362" width="8.140625" style="75" customWidth="1"/>
    <col min="4363" max="4363" width="0" style="75" hidden="1" customWidth="1"/>
    <col min="4364" max="4364" width="9.85546875" style="75" customWidth="1"/>
    <col min="4365" max="4365" width="1.140625" style="75" customWidth="1"/>
    <col min="4366" max="4366" width="19.42578125" style="75" customWidth="1"/>
    <col min="4367" max="4367" width="19.5703125" style="75" customWidth="1"/>
    <col min="4368" max="4369" width="22" style="75" customWidth="1"/>
    <col min="4370" max="4370" width="20.28515625" style="75" customWidth="1"/>
    <col min="4371" max="4597" width="9.140625" style="75"/>
    <col min="4598" max="4598" width="4.5703125" style="75" customWidth="1"/>
    <col min="4599" max="4599" width="39.5703125" style="75" customWidth="1"/>
    <col min="4600" max="4600" width="15.28515625" style="75" customWidth="1"/>
    <col min="4601" max="4601" width="17" style="75" customWidth="1"/>
    <col min="4602" max="4602" width="16.5703125" style="75" customWidth="1"/>
    <col min="4603" max="4604" width="16.85546875" style="75" customWidth="1"/>
    <col min="4605" max="4605" width="15.42578125" style="75" customWidth="1"/>
    <col min="4606" max="4606" width="16.140625" style="75" customWidth="1"/>
    <col min="4607" max="4607" width="18.140625" style="75" customWidth="1"/>
    <col min="4608" max="4608" width="17.140625" style="75" customWidth="1"/>
    <col min="4609" max="4609" width="17.85546875" style="75" customWidth="1"/>
    <col min="4610" max="4611" width="17.140625" style="75" customWidth="1"/>
    <col min="4612" max="4612" width="17.42578125" style="75" customWidth="1"/>
    <col min="4613" max="4613" width="14.85546875" style="75" customWidth="1"/>
    <col min="4614" max="4614" width="17.42578125" style="75" customWidth="1"/>
    <col min="4615" max="4615" width="15.42578125" style="75" customWidth="1"/>
    <col min="4616" max="4616" width="15.140625" style="75" customWidth="1"/>
    <col min="4617" max="4617" width="9.7109375" style="75" customWidth="1"/>
    <col min="4618" max="4618" width="8.140625" style="75" customWidth="1"/>
    <col min="4619" max="4619" width="0" style="75" hidden="1" customWidth="1"/>
    <col min="4620" max="4620" width="9.85546875" style="75" customWidth="1"/>
    <col min="4621" max="4621" width="1.140625" style="75" customWidth="1"/>
    <col min="4622" max="4622" width="19.42578125" style="75" customWidth="1"/>
    <col min="4623" max="4623" width="19.5703125" style="75" customWidth="1"/>
    <col min="4624" max="4625" width="22" style="75" customWidth="1"/>
    <col min="4626" max="4626" width="20.28515625" style="75" customWidth="1"/>
    <col min="4627" max="4853" width="9.140625" style="75"/>
    <col min="4854" max="4854" width="4.5703125" style="75" customWidth="1"/>
    <col min="4855" max="4855" width="39.5703125" style="75" customWidth="1"/>
    <col min="4856" max="4856" width="15.28515625" style="75" customWidth="1"/>
    <col min="4857" max="4857" width="17" style="75" customWidth="1"/>
    <col min="4858" max="4858" width="16.5703125" style="75" customWidth="1"/>
    <col min="4859" max="4860" width="16.85546875" style="75" customWidth="1"/>
    <col min="4861" max="4861" width="15.42578125" style="75" customWidth="1"/>
    <col min="4862" max="4862" width="16.140625" style="75" customWidth="1"/>
    <col min="4863" max="4863" width="18.140625" style="75" customWidth="1"/>
    <col min="4864" max="4864" width="17.140625" style="75" customWidth="1"/>
    <col min="4865" max="4865" width="17.85546875" style="75" customWidth="1"/>
    <col min="4866" max="4867" width="17.140625" style="75" customWidth="1"/>
    <col min="4868" max="4868" width="17.42578125" style="75" customWidth="1"/>
    <col min="4869" max="4869" width="14.85546875" style="75" customWidth="1"/>
    <col min="4870" max="4870" width="17.42578125" style="75" customWidth="1"/>
    <col min="4871" max="4871" width="15.42578125" style="75" customWidth="1"/>
    <col min="4872" max="4872" width="15.140625" style="75" customWidth="1"/>
    <col min="4873" max="4873" width="9.7109375" style="75" customWidth="1"/>
    <col min="4874" max="4874" width="8.140625" style="75" customWidth="1"/>
    <col min="4875" max="4875" width="0" style="75" hidden="1" customWidth="1"/>
    <col min="4876" max="4876" width="9.85546875" style="75" customWidth="1"/>
    <col min="4877" max="4877" width="1.140625" style="75" customWidth="1"/>
    <col min="4878" max="4878" width="19.42578125" style="75" customWidth="1"/>
    <col min="4879" max="4879" width="19.5703125" style="75" customWidth="1"/>
    <col min="4880" max="4881" width="22" style="75" customWidth="1"/>
    <col min="4882" max="4882" width="20.28515625" style="75" customWidth="1"/>
    <col min="4883" max="5109" width="9.140625" style="75"/>
    <col min="5110" max="5110" width="4.5703125" style="75" customWidth="1"/>
    <col min="5111" max="5111" width="39.5703125" style="75" customWidth="1"/>
    <col min="5112" max="5112" width="15.28515625" style="75" customWidth="1"/>
    <col min="5113" max="5113" width="17" style="75" customWidth="1"/>
    <col min="5114" max="5114" width="16.5703125" style="75" customWidth="1"/>
    <col min="5115" max="5116" width="16.85546875" style="75" customWidth="1"/>
    <col min="5117" max="5117" width="15.42578125" style="75" customWidth="1"/>
    <col min="5118" max="5118" width="16.140625" style="75" customWidth="1"/>
    <col min="5119" max="5119" width="18.140625" style="75" customWidth="1"/>
    <col min="5120" max="5120" width="17.140625" style="75" customWidth="1"/>
    <col min="5121" max="5121" width="17.85546875" style="75" customWidth="1"/>
    <col min="5122" max="5123" width="17.140625" style="75" customWidth="1"/>
    <col min="5124" max="5124" width="17.42578125" style="75" customWidth="1"/>
    <col min="5125" max="5125" width="14.85546875" style="75" customWidth="1"/>
    <col min="5126" max="5126" width="17.42578125" style="75" customWidth="1"/>
    <col min="5127" max="5127" width="15.42578125" style="75" customWidth="1"/>
    <col min="5128" max="5128" width="15.140625" style="75" customWidth="1"/>
    <col min="5129" max="5129" width="9.7109375" style="75" customWidth="1"/>
    <col min="5130" max="5130" width="8.140625" style="75" customWidth="1"/>
    <col min="5131" max="5131" width="0" style="75" hidden="1" customWidth="1"/>
    <col min="5132" max="5132" width="9.85546875" style="75" customWidth="1"/>
    <col min="5133" max="5133" width="1.140625" style="75" customWidth="1"/>
    <col min="5134" max="5134" width="19.42578125" style="75" customWidth="1"/>
    <col min="5135" max="5135" width="19.5703125" style="75" customWidth="1"/>
    <col min="5136" max="5137" width="22" style="75" customWidth="1"/>
    <col min="5138" max="5138" width="20.28515625" style="75" customWidth="1"/>
    <col min="5139" max="5365" width="9.140625" style="75"/>
    <col min="5366" max="5366" width="4.5703125" style="75" customWidth="1"/>
    <col min="5367" max="5367" width="39.5703125" style="75" customWidth="1"/>
    <col min="5368" max="5368" width="15.28515625" style="75" customWidth="1"/>
    <col min="5369" max="5369" width="17" style="75" customWidth="1"/>
    <col min="5370" max="5370" width="16.5703125" style="75" customWidth="1"/>
    <col min="5371" max="5372" width="16.85546875" style="75" customWidth="1"/>
    <col min="5373" max="5373" width="15.42578125" style="75" customWidth="1"/>
    <col min="5374" max="5374" width="16.140625" style="75" customWidth="1"/>
    <col min="5375" max="5375" width="18.140625" style="75" customWidth="1"/>
    <col min="5376" max="5376" width="17.140625" style="75" customWidth="1"/>
    <col min="5377" max="5377" width="17.85546875" style="75" customWidth="1"/>
    <col min="5378" max="5379" width="17.140625" style="75" customWidth="1"/>
    <col min="5380" max="5380" width="17.42578125" style="75" customWidth="1"/>
    <col min="5381" max="5381" width="14.85546875" style="75" customWidth="1"/>
    <col min="5382" max="5382" width="17.42578125" style="75" customWidth="1"/>
    <col min="5383" max="5383" width="15.42578125" style="75" customWidth="1"/>
    <col min="5384" max="5384" width="15.140625" style="75" customWidth="1"/>
    <col min="5385" max="5385" width="9.7109375" style="75" customWidth="1"/>
    <col min="5386" max="5386" width="8.140625" style="75" customWidth="1"/>
    <col min="5387" max="5387" width="0" style="75" hidden="1" customWidth="1"/>
    <col min="5388" max="5388" width="9.85546875" style="75" customWidth="1"/>
    <col min="5389" max="5389" width="1.140625" style="75" customWidth="1"/>
    <col min="5390" max="5390" width="19.42578125" style="75" customWidth="1"/>
    <col min="5391" max="5391" width="19.5703125" style="75" customWidth="1"/>
    <col min="5392" max="5393" width="22" style="75" customWidth="1"/>
    <col min="5394" max="5394" width="20.28515625" style="75" customWidth="1"/>
    <col min="5395" max="5621" width="9.140625" style="75"/>
    <col min="5622" max="5622" width="4.5703125" style="75" customWidth="1"/>
    <col min="5623" max="5623" width="39.5703125" style="75" customWidth="1"/>
    <col min="5624" max="5624" width="15.28515625" style="75" customWidth="1"/>
    <col min="5625" max="5625" width="17" style="75" customWidth="1"/>
    <col min="5626" max="5626" width="16.5703125" style="75" customWidth="1"/>
    <col min="5627" max="5628" width="16.85546875" style="75" customWidth="1"/>
    <col min="5629" max="5629" width="15.42578125" style="75" customWidth="1"/>
    <col min="5630" max="5630" width="16.140625" style="75" customWidth="1"/>
    <col min="5631" max="5631" width="18.140625" style="75" customWidth="1"/>
    <col min="5632" max="5632" width="17.140625" style="75" customWidth="1"/>
    <col min="5633" max="5633" width="17.85546875" style="75" customWidth="1"/>
    <col min="5634" max="5635" width="17.140625" style="75" customWidth="1"/>
    <col min="5636" max="5636" width="17.42578125" style="75" customWidth="1"/>
    <col min="5637" max="5637" width="14.85546875" style="75" customWidth="1"/>
    <col min="5638" max="5638" width="17.42578125" style="75" customWidth="1"/>
    <col min="5639" max="5639" width="15.42578125" style="75" customWidth="1"/>
    <col min="5640" max="5640" width="15.140625" style="75" customWidth="1"/>
    <col min="5641" max="5641" width="9.7109375" style="75" customWidth="1"/>
    <col min="5642" max="5642" width="8.140625" style="75" customWidth="1"/>
    <col min="5643" max="5643" width="0" style="75" hidden="1" customWidth="1"/>
    <col min="5644" max="5644" width="9.85546875" style="75" customWidth="1"/>
    <col min="5645" max="5645" width="1.140625" style="75" customWidth="1"/>
    <col min="5646" max="5646" width="19.42578125" style="75" customWidth="1"/>
    <col min="5647" max="5647" width="19.5703125" style="75" customWidth="1"/>
    <col min="5648" max="5649" width="22" style="75" customWidth="1"/>
    <col min="5650" max="5650" width="20.28515625" style="75" customWidth="1"/>
    <col min="5651" max="5877" width="9.140625" style="75"/>
    <col min="5878" max="5878" width="4.5703125" style="75" customWidth="1"/>
    <col min="5879" max="5879" width="39.5703125" style="75" customWidth="1"/>
    <col min="5880" max="5880" width="15.28515625" style="75" customWidth="1"/>
    <col min="5881" max="5881" width="17" style="75" customWidth="1"/>
    <col min="5882" max="5882" width="16.5703125" style="75" customWidth="1"/>
    <col min="5883" max="5884" width="16.85546875" style="75" customWidth="1"/>
    <col min="5885" max="5885" width="15.42578125" style="75" customWidth="1"/>
    <col min="5886" max="5886" width="16.140625" style="75" customWidth="1"/>
    <col min="5887" max="5887" width="18.140625" style="75" customWidth="1"/>
    <col min="5888" max="5888" width="17.140625" style="75" customWidth="1"/>
    <col min="5889" max="5889" width="17.85546875" style="75" customWidth="1"/>
    <col min="5890" max="5891" width="17.140625" style="75" customWidth="1"/>
    <col min="5892" max="5892" width="17.42578125" style="75" customWidth="1"/>
    <col min="5893" max="5893" width="14.85546875" style="75" customWidth="1"/>
    <col min="5894" max="5894" width="17.42578125" style="75" customWidth="1"/>
    <col min="5895" max="5895" width="15.42578125" style="75" customWidth="1"/>
    <col min="5896" max="5896" width="15.140625" style="75" customWidth="1"/>
    <col min="5897" max="5897" width="9.7109375" style="75" customWidth="1"/>
    <col min="5898" max="5898" width="8.140625" style="75" customWidth="1"/>
    <col min="5899" max="5899" width="0" style="75" hidden="1" customWidth="1"/>
    <col min="5900" max="5900" width="9.85546875" style="75" customWidth="1"/>
    <col min="5901" max="5901" width="1.140625" style="75" customWidth="1"/>
    <col min="5902" max="5902" width="19.42578125" style="75" customWidth="1"/>
    <col min="5903" max="5903" width="19.5703125" style="75" customWidth="1"/>
    <col min="5904" max="5905" width="22" style="75" customWidth="1"/>
    <col min="5906" max="5906" width="20.28515625" style="75" customWidth="1"/>
    <col min="5907" max="6133" width="9.140625" style="75"/>
    <col min="6134" max="6134" width="4.5703125" style="75" customWidth="1"/>
    <col min="6135" max="6135" width="39.5703125" style="75" customWidth="1"/>
    <col min="6136" max="6136" width="15.28515625" style="75" customWidth="1"/>
    <col min="6137" max="6137" width="17" style="75" customWidth="1"/>
    <col min="6138" max="6138" width="16.5703125" style="75" customWidth="1"/>
    <col min="6139" max="6140" width="16.85546875" style="75" customWidth="1"/>
    <col min="6141" max="6141" width="15.42578125" style="75" customWidth="1"/>
    <col min="6142" max="6142" width="16.140625" style="75" customWidth="1"/>
    <col min="6143" max="6143" width="18.140625" style="75" customWidth="1"/>
    <col min="6144" max="6144" width="17.140625" style="75" customWidth="1"/>
    <col min="6145" max="6145" width="17.85546875" style="75" customWidth="1"/>
    <col min="6146" max="6147" width="17.140625" style="75" customWidth="1"/>
    <col min="6148" max="6148" width="17.42578125" style="75" customWidth="1"/>
    <col min="6149" max="6149" width="14.85546875" style="75" customWidth="1"/>
    <col min="6150" max="6150" width="17.42578125" style="75" customWidth="1"/>
    <col min="6151" max="6151" width="15.42578125" style="75" customWidth="1"/>
    <col min="6152" max="6152" width="15.140625" style="75" customWidth="1"/>
    <col min="6153" max="6153" width="9.7109375" style="75" customWidth="1"/>
    <col min="6154" max="6154" width="8.140625" style="75" customWidth="1"/>
    <col min="6155" max="6155" width="0" style="75" hidden="1" customWidth="1"/>
    <col min="6156" max="6156" width="9.85546875" style="75" customWidth="1"/>
    <col min="6157" max="6157" width="1.140625" style="75" customWidth="1"/>
    <col min="6158" max="6158" width="19.42578125" style="75" customWidth="1"/>
    <col min="6159" max="6159" width="19.5703125" style="75" customWidth="1"/>
    <col min="6160" max="6161" width="22" style="75" customWidth="1"/>
    <col min="6162" max="6162" width="20.28515625" style="75" customWidth="1"/>
    <col min="6163" max="6389" width="9.140625" style="75"/>
    <col min="6390" max="6390" width="4.5703125" style="75" customWidth="1"/>
    <col min="6391" max="6391" width="39.5703125" style="75" customWidth="1"/>
    <col min="6392" max="6392" width="15.28515625" style="75" customWidth="1"/>
    <col min="6393" max="6393" width="17" style="75" customWidth="1"/>
    <col min="6394" max="6394" width="16.5703125" style="75" customWidth="1"/>
    <col min="6395" max="6396" width="16.85546875" style="75" customWidth="1"/>
    <col min="6397" max="6397" width="15.42578125" style="75" customWidth="1"/>
    <col min="6398" max="6398" width="16.140625" style="75" customWidth="1"/>
    <col min="6399" max="6399" width="18.140625" style="75" customWidth="1"/>
    <col min="6400" max="6400" width="17.140625" style="75" customWidth="1"/>
    <col min="6401" max="6401" width="17.85546875" style="75" customWidth="1"/>
    <col min="6402" max="6403" width="17.140625" style="75" customWidth="1"/>
    <col min="6404" max="6404" width="17.42578125" style="75" customWidth="1"/>
    <col min="6405" max="6405" width="14.85546875" style="75" customWidth="1"/>
    <col min="6406" max="6406" width="17.42578125" style="75" customWidth="1"/>
    <col min="6407" max="6407" width="15.42578125" style="75" customWidth="1"/>
    <col min="6408" max="6408" width="15.140625" style="75" customWidth="1"/>
    <col min="6409" max="6409" width="9.7109375" style="75" customWidth="1"/>
    <col min="6410" max="6410" width="8.140625" style="75" customWidth="1"/>
    <col min="6411" max="6411" width="0" style="75" hidden="1" customWidth="1"/>
    <col min="6412" max="6412" width="9.85546875" style="75" customWidth="1"/>
    <col min="6413" max="6413" width="1.140625" style="75" customWidth="1"/>
    <col min="6414" max="6414" width="19.42578125" style="75" customWidth="1"/>
    <col min="6415" max="6415" width="19.5703125" style="75" customWidth="1"/>
    <col min="6416" max="6417" width="22" style="75" customWidth="1"/>
    <col min="6418" max="6418" width="20.28515625" style="75" customWidth="1"/>
    <col min="6419" max="6645" width="9.140625" style="75"/>
    <col min="6646" max="6646" width="4.5703125" style="75" customWidth="1"/>
    <col min="6647" max="6647" width="39.5703125" style="75" customWidth="1"/>
    <col min="6648" max="6648" width="15.28515625" style="75" customWidth="1"/>
    <col min="6649" max="6649" width="17" style="75" customWidth="1"/>
    <col min="6650" max="6650" width="16.5703125" style="75" customWidth="1"/>
    <col min="6651" max="6652" width="16.85546875" style="75" customWidth="1"/>
    <col min="6653" max="6653" width="15.42578125" style="75" customWidth="1"/>
    <col min="6654" max="6654" width="16.140625" style="75" customWidth="1"/>
    <col min="6655" max="6655" width="18.140625" style="75" customWidth="1"/>
    <col min="6656" max="6656" width="17.140625" style="75" customWidth="1"/>
    <col min="6657" max="6657" width="17.85546875" style="75" customWidth="1"/>
    <col min="6658" max="6659" width="17.140625" style="75" customWidth="1"/>
    <col min="6660" max="6660" width="17.42578125" style="75" customWidth="1"/>
    <col min="6661" max="6661" width="14.85546875" style="75" customWidth="1"/>
    <col min="6662" max="6662" width="17.42578125" style="75" customWidth="1"/>
    <col min="6663" max="6663" width="15.42578125" style="75" customWidth="1"/>
    <col min="6664" max="6664" width="15.140625" style="75" customWidth="1"/>
    <col min="6665" max="6665" width="9.7109375" style="75" customWidth="1"/>
    <col min="6666" max="6666" width="8.140625" style="75" customWidth="1"/>
    <col min="6667" max="6667" width="0" style="75" hidden="1" customWidth="1"/>
    <col min="6668" max="6668" width="9.85546875" style="75" customWidth="1"/>
    <col min="6669" max="6669" width="1.140625" style="75" customWidth="1"/>
    <col min="6670" max="6670" width="19.42578125" style="75" customWidth="1"/>
    <col min="6671" max="6671" width="19.5703125" style="75" customWidth="1"/>
    <col min="6672" max="6673" width="22" style="75" customWidth="1"/>
    <col min="6674" max="6674" width="20.28515625" style="75" customWidth="1"/>
    <col min="6675" max="6901" width="9.140625" style="75"/>
    <col min="6902" max="6902" width="4.5703125" style="75" customWidth="1"/>
    <col min="6903" max="6903" width="39.5703125" style="75" customWidth="1"/>
    <col min="6904" max="6904" width="15.28515625" style="75" customWidth="1"/>
    <col min="6905" max="6905" width="17" style="75" customWidth="1"/>
    <col min="6906" max="6906" width="16.5703125" style="75" customWidth="1"/>
    <col min="6907" max="6908" width="16.85546875" style="75" customWidth="1"/>
    <col min="6909" max="6909" width="15.42578125" style="75" customWidth="1"/>
    <col min="6910" max="6910" width="16.140625" style="75" customWidth="1"/>
    <col min="6911" max="6911" width="18.140625" style="75" customWidth="1"/>
    <col min="6912" max="6912" width="17.140625" style="75" customWidth="1"/>
    <col min="6913" max="6913" width="17.85546875" style="75" customWidth="1"/>
    <col min="6914" max="6915" width="17.140625" style="75" customWidth="1"/>
    <col min="6916" max="6916" width="17.42578125" style="75" customWidth="1"/>
    <col min="6917" max="6917" width="14.85546875" style="75" customWidth="1"/>
    <col min="6918" max="6918" width="17.42578125" style="75" customWidth="1"/>
    <col min="6919" max="6919" width="15.42578125" style="75" customWidth="1"/>
    <col min="6920" max="6920" width="15.140625" style="75" customWidth="1"/>
    <col min="6921" max="6921" width="9.7109375" style="75" customWidth="1"/>
    <col min="6922" max="6922" width="8.140625" style="75" customWidth="1"/>
    <col min="6923" max="6923" width="0" style="75" hidden="1" customWidth="1"/>
    <col min="6924" max="6924" width="9.85546875" style="75" customWidth="1"/>
    <col min="6925" max="6925" width="1.140625" style="75" customWidth="1"/>
    <col min="6926" max="6926" width="19.42578125" style="75" customWidth="1"/>
    <col min="6927" max="6927" width="19.5703125" style="75" customWidth="1"/>
    <col min="6928" max="6929" width="22" style="75" customWidth="1"/>
    <col min="6930" max="6930" width="20.28515625" style="75" customWidth="1"/>
    <col min="6931" max="7157" width="9.140625" style="75"/>
    <col min="7158" max="7158" width="4.5703125" style="75" customWidth="1"/>
    <col min="7159" max="7159" width="39.5703125" style="75" customWidth="1"/>
    <col min="7160" max="7160" width="15.28515625" style="75" customWidth="1"/>
    <col min="7161" max="7161" width="17" style="75" customWidth="1"/>
    <col min="7162" max="7162" width="16.5703125" style="75" customWidth="1"/>
    <col min="7163" max="7164" width="16.85546875" style="75" customWidth="1"/>
    <col min="7165" max="7165" width="15.42578125" style="75" customWidth="1"/>
    <col min="7166" max="7166" width="16.140625" style="75" customWidth="1"/>
    <col min="7167" max="7167" width="18.140625" style="75" customWidth="1"/>
    <col min="7168" max="7168" width="17.140625" style="75" customWidth="1"/>
    <col min="7169" max="7169" width="17.85546875" style="75" customWidth="1"/>
    <col min="7170" max="7171" width="17.140625" style="75" customWidth="1"/>
    <col min="7172" max="7172" width="17.42578125" style="75" customWidth="1"/>
    <col min="7173" max="7173" width="14.85546875" style="75" customWidth="1"/>
    <col min="7174" max="7174" width="17.42578125" style="75" customWidth="1"/>
    <col min="7175" max="7175" width="15.42578125" style="75" customWidth="1"/>
    <col min="7176" max="7176" width="15.140625" style="75" customWidth="1"/>
    <col min="7177" max="7177" width="9.7109375" style="75" customWidth="1"/>
    <col min="7178" max="7178" width="8.140625" style="75" customWidth="1"/>
    <col min="7179" max="7179" width="0" style="75" hidden="1" customWidth="1"/>
    <col min="7180" max="7180" width="9.85546875" style="75" customWidth="1"/>
    <col min="7181" max="7181" width="1.140625" style="75" customWidth="1"/>
    <col min="7182" max="7182" width="19.42578125" style="75" customWidth="1"/>
    <col min="7183" max="7183" width="19.5703125" style="75" customWidth="1"/>
    <col min="7184" max="7185" width="22" style="75" customWidth="1"/>
    <col min="7186" max="7186" width="20.28515625" style="75" customWidth="1"/>
    <col min="7187" max="7413" width="9.140625" style="75"/>
    <col min="7414" max="7414" width="4.5703125" style="75" customWidth="1"/>
    <col min="7415" max="7415" width="39.5703125" style="75" customWidth="1"/>
    <col min="7416" max="7416" width="15.28515625" style="75" customWidth="1"/>
    <col min="7417" max="7417" width="17" style="75" customWidth="1"/>
    <col min="7418" max="7418" width="16.5703125" style="75" customWidth="1"/>
    <col min="7419" max="7420" width="16.85546875" style="75" customWidth="1"/>
    <col min="7421" max="7421" width="15.42578125" style="75" customWidth="1"/>
    <col min="7422" max="7422" width="16.140625" style="75" customWidth="1"/>
    <col min="7423" max="7423" width="18.140625" style="75" customWidth="1"/>
    <col min="7424" max="7424" width="17.140625" style="75" customWidth="1"/>
    <col min="7425" max="7425" width="17.85546875" style="75" customWidth="1"/>
    <col min="7426" max="7427" width="17.140625" style="75" customWidth="1"/>
    <col min="7428" max="7428" width="17.42578125" style="75" customWidth="1"/>
    <col min="7429" max="7429" width="14.85546875" style="75" customWidth="1"/>
    <col min="7430" max="7430" width="17.42578125" style="75" customWidth="1"/>
    <col min="7431" max="7431" width="15.42578125" style="75" customWidth="1"/>
    <col min="7432" max="7432" width="15.140625" style="75" customWidth="1"/>
    <col min="7433" max="7433" width="9.7109375" style="75" customWidth="1"/>
    <col min="7434" max="7434" width="8.140625" style="75" customWidth="1"/>
    <col min="7435" max="7435" width="0" style="75" hidden="1" customWidth="1"/>
    <col min="7436" max="7436" width="9.85546875" style="75" customWidth="1"/>
    <col min="7437" max="7437" width="1.140625" style="75" customWidth="1"/>
    <col min="7438" max="7438" width="19.42578125" style="75" customWidth="1"/>
    <col min="7439" max="7439" width="19.5703125" style="75" customWidth="1"/>
    <col min="7440" max="7441" width="22" style="75" customWidth="1"/>
    <col min="7442" max="7442" width="20.28515625" style="75" customWidth="1"/>
    <col min="7443" max="7669" width="9.140625" style="75"/>
    <col min="7670" max="7670" width="4.5703125" style="75" customWidth="1"/>
    <col min="7671" max="7671" width="39.5703125" style="75" customWidth="1"/>
    <col min="7672" max="7672" width="15.28515625" style="75" customWidth="1"/>
    <col min="7673" max="7673" width="17" style="75" customWidth="1"/>
    <col min="7674" max="7674" width="16.5703125" style="75" customWidth="1"/>
    <col min="7675" max="7676" width="16.85546875" style="75" customWidth="1"/>
    <col min="7677" max="7677" width="15.42578125" style="75" customWidth="1"/>
    <col min="7678" max="7678" width="16.140625" style="75" customWidth="1"/>
    <col min="7679" max="7679" width="18.140625" style="75" customWidth="1"/>
    <col min="7680" max="7680" width="17.140625" style="75" customWidth="1"/>
    <col min="7681" max="7681" width="17.85546875" style="75" customWidth="1"/>
    <col min="7682" max="7683" width="17.140625" style="75" customWidth="1"/>
    <col min="7684" max="7684" width="17.42578125" style="75" customWidth="1"/>
    <col min="7685" max="7685" width="14.85546875" style="75" customWidth="1"/>
    <col min="7686" max="7686" width="17.42578125" style="75" customWidth="1"/>
    <col min="7687" max="7687" width="15.42578125" style="75" customWidth="1"/>
    <col min="7688" max="7688" width="15.140625" style="75" customWidth="1"/>
    <col min="7689" max="7689" width="9.7109375" style="75" customWidth="1"/>
    <col min="7690" max="7690" width="8.140625" style="75" customWidth="1"/>
    <col min="7691" max="7691" width="0" style="75" hidden="1" customWidth="1"/>
    <col min="7692" max="7692" width="9.85546875" style="75" customWidth="1"/>
    <col min="7693" max="7693" width="1.140625" style="75" customWidth="1"/>
    <col min="7694" max="7694" width="19.42578125" style="75" customWidth="1"/>
    <col min="7695" max="7695" width="19.5703125" style="75" customWidth="1"/>
    <col min="7696" max="7697" width="22" style="75" customWidth="1"/>
    <col min="7698" max="7698" width="20.28515625" style="75" customWidth="1"/>
    <col min="7699" max="7925" width="9.140625" style="75"/>
    <col min="7926" max="7926" width="4.5703125" style="75" customWidth="1"/>
    <col min="7927" max="7927" width="39.5703125" style="75" customWidth="1"/>
    <col min="7928" max="7928" width="15.28515625" style="75" customWidth="1"/>
    <col min="7929" max="7929" width="17" style="75" customWidth="1"/>
    <col min="7930" max="7930" width="16.5703125" style="75" customWidth="1"/>
    <col min="7931" max="7932" width="16.85546875" style="75" customWidth="1"/>
    <col min="7933" max="7933" width="15.42578125" style="75" customWidth="1"/>
    <col min="7934" max="7934" width="16.140625" style="75" customWidth="1"/>
    <col min="7935" max="7935" width="18.140625" style="75" customWidth="1"/>
    <col min="7936" max="7936" width="17.140625" style="75" customWidth="1"/>
    <col min="7937" max="7937" width="17.85546875" style="75" customWidth="1"/>
    <col min="7938" max="7939" width="17.140625" style="75" customWidth="1"/>
    <col min="7940" max="7940" width="17.42578125" style="75" customWidth="1"/>
    <col min="7941" max="7941" width="14.85546875" style="75" customWidth="1"/>
    <col min="7942" max="7942" width="17.42578125" style="75" customWidth="1"/>
    <col min="7943" max="7943" width="15.42578125" style="75" customWidth="1"/>
    <col min="7944" max="7944" width="15.140625" style="75" customWidth="1"/>
    <col min="7945" max="7945" width="9.7109375" style="75" customWidth="1"/>
    <col min="7946" max="7946" width="8.140625" style="75" customWidth="1"/>
    <col min="7947" max="7947" width="0" style="75" hidden="1" customWidth="1"/>
    <col min="7948" max="7948" width="9.85546875" style="75" customWidth="1"/>
    <col min="7949" max="7949" width="1.140625" style="75" customWidth="1"/>
    <col min="7950" max="7950" width="19.42578125" style="75" customWidth="1"/>
    <col min="7951" max="7951" width="19.5703125" style="75" customWidth="1"/>
    <col min="7952" max="7953" width="22" style="75" customWidth="1"/>
    <col min="7954" max="7954" width="20.28515625" style="75" customWidth="1"/>
    <col min="7955" max="8181" width="9.140625" style="75"/>
    <col min="8182" max="8182" width="4.5703125" style="75" customWidth="1"/>
    <col min="8183" max="8183" width="39.5703125" style="75" customWidth="1"/>
    <col min="8184" max="8184" width="15.28515625" style="75" customWidth="1"/>
    <col min="8185" max="8185" width="17" style="75" customWidth="1"/>
    <col min="8186" max="8186" width="16.5703125" style="75" customWidth="1"/>
    <col min="8187" max="8188" width="16.85546875" style="75" customWidth="1"/>
    <col min="8189" max="8189" width="15.42578125" style="75" customWidth="1"/>
    <col min="8190" max="8190" width="16.140625" style="75" customWidth="1"/>
    <col min="8191" max="8191" width="18.140625" style="75" customWidth="1"/>
    <col min="8192" max="8192" width="17.140625" style="75" customWidth="1"/>
    <col min="8193" max="8193" width="17.85546875" style="75" customWidth="1"/>
    <col min="8194" max="8195" width="17.140625" style="75" customWidth="1"/>
    <col min="8196" max="8196" width="17.42578125" style="75" customWidth="1"/>
    <col min="8197" max="8197" width="14.85546875" style="75" customWidth="1"/>
    <col min="8198" max="8198" width="17.42578125" style="75" customWidth="1"/>
    <col min="8199" max="8199" width="15.42578125" style="75" customWidth="1"/>
    <col min="8200" max="8200" width="15.140625" style="75" customWidth="1"/>
    <col min="8201" max="8201" width="9.7109375" style="75" customWidth="1"/>
    <col min="8202" max="8202" width="8.140625" style="75" customWidth="1"/>
    <col min="8203" max="8203" width="0" style="75" hidden="1" customWidth="1"/>
    <col min="8204" max="8204" width="9.85546875" style="75" customWidth="1"/>
    <col min="8205" max="8205" width="1.140625" style="75" customWidth="1"/>
    <col min="8206" max="8206" width="19.42578125" style="75" customWidth="1"/>
    <col min="8207" max="8207" width="19.5703125" style="75" customWidth="1"/>
    <col min="8208" max="8209" width="22" style="75" customWidth="1"/>
    <col min="8210" max="8210" width="20.28515625" style="75" customWidth="1"/>
    <col min="8211" max="8437" width="9.140625" style="75"/>
    <col min="8438" max="8438" width="4.5703125" style="75" customWidth="1"/>
    <col min="8439" max="8439" width="39.5703125" style="75" customWidth="1"/>
    <col min="8440" max="8440" width="15.28515625" style="75" customWidth="1"/>
    <col min="8441" max="8441" width="17" style="75" customWidth="1"/>
    <col min="8442" max="8442" width="16.5703125" style="75" customWidth="1"/>
    <col min="8443" max="8444" width="16.85546875" style="75" customWidth="1"/>
    <col min="8445" max="8445" width="15.42578125" style="75" customWidth="1"/>
    <col min="8446" max="8446" width="16.140625" style="75" customWidth="1"/>
    <col min="8447" max="8447" width="18.140625" style="75" customWidth="1"/>
    <col min="8448" max="8448" width="17.140625" style="75" customWidth="1"/>
    <col min="8449" max="8449" width="17.85546875" style="75" customWidth="1"/>
    <col min="8450" max="8451" width="17.140625" style="75" customWidth="1"/>
    <col min="8452" max="8452" width="17.42578125" style="75" customWidth="1"/>
    <col min="8453" max="8453" width="14.85546875" style="75" customWidth="1"/>
    <col min="8454" max="8454" width="17.42578125" style="75" customWidth="1"/>
    <col min="8455" max="8455" width="15.42578125" style="75" customWidth="1"/>
    <col min="8456" max="8456" width="15.140625" style="75" customWidth="1"/>
    <col min="8457" max="8457" width="9.7109375" style="75" customWidth="1"/>
    <col min="8458" max="8458" width="8.140625" style="75" customWidth="1"/>
    <col min="8459" max="8459" width="0" style="75" hidden="1" customWidth="1"/>
    <col min="8460" max="8460" width="9.85546875" style="75" customWidth="1"/>
    <col min="8461" max="8461" width="1.140625" style="75" customWidth="1"/>
    <col min="8462" max="8462" width="19.42578125" style="75" customWidth="1"/>
    <col min="8463" max="8463" width="19.5703125" style="75" customWidth="1"/>
    <col min="8464" max="8465" width="22" style="75" customWidth="1"/>
    <col min="8466" max="8466" width="20.28515625" style="75" customWidth="1"/>
    <col min="8467" max="8693" width="9.140625" style="75"/>
    <col min="8694" max="8694" width="4.5703125" style="75" customWidth="1"/>
    <col min="8695" max="8695" width="39.5703125" style="75" customWidth="1"/>
    <col min="8696" max="8696" width="15.28515625" style="75" customWidth="1"/>
    <col min="8697" max="8697" width="17" style="75" customWidth="1"/>
    <col min="8698" max="8698" width="16.5703125" style="75" customWidth="1"/>
    <col min="8699" max="8700" width="16.85546875" style="75" customWidth="1"/>
    <col min="8701" max="8701" width="15.42578125" style="75" customWidth="1"/>
    <col min="8702" max="8702" width="16.140625" style="75" customWidth="1"/>
    <col min="8703" max="8703" width="18.140625" style="75" customWidth="1"/>
    <col min="8704" max="8704" width="17.140625" style="75" customWidth="1"/>
    <col min="8705" max="8705" width="17.85546875" style="75" customWidth="1"/>
    <col min="8706" max="8707" width="17.140625" style="75" customWidth="1"/>
    <col min="8708" max="8708" width="17.42578125" style="75" customWidth="1"/>
    <col min="8709" max="8709" width="14.85546875" style="75" customWidth="1"/>
    <col min="8710" max="8710" width="17.42578125" style="75" customWidth="1"/>
    <col min="8711" max="8711" width="15.42578125" style="75" customWidth="1"/>
    <col min="8712" max="8712" width="15.140625" style="75" customWidth="1"/>
    <col min="8713" max="8713" width="9.7109375" style="75" customWidth="1"/>
    <col min="8714" max="8714" width="8.140625" style="75" customWidth="1"/>
    <col min="8715" max="8715" width="0" style="75" hidden="1" customWidth="1"/>
    <col min="8716" max="8716" width="9.85546875" style="75" customWidth="1"/>
    <col min="8717" max="8717" width="1.140625" style="75" customWidth="1"/>
    <col min="8718" max="8718" width="19.42578125" style="75" customWidth="1"/>
    <col min="8719" max="8719" width="19.5703125" style="75" customWidth="1"/>
    <col min="8720" max="8721" width="22" style="75" customWidth="1"/>
    <col min="8722" max="8722" width="20.28515625" style="75" customWidth="1"/>
    <col min="8723" max="8949" width="9.140625" style="75"/>
    <col min="8950" max="8950" width="4.5703125" style="75" customWidth="1"/>
    <col min="8951" max="8951" width="39.5703125" style="75" customWidth="1"/>
    <col min="8952" max="8952" width="15.28515625" style="75" customWidth="1"/>
    <col min="8953" max="8953" width="17" style="75" customWidth="1"/>
    <col min="8954" max="8954" width="16.5703125" style="75" customWidth="1"/>
    <col min="8955" max="8956" width="16.85546875" style="75" customWidth="1"/>
    <col min="8957" max="8957" width="15.42578125" style="75" customWidth="1"/>
    <col min="8958" max="8958" width="16.140625" style="75" customWidth="1"/>
    <col min="8959" max="8959" width="18.140625" style="75" customWidth="1"/>
    <col min="8960" max="8960" width="17.140625" style="75" customWidth="1"/>
    <col min="8961" max="8961" width="17.85546875" style="75" customWidth="1"/>
    <col min="8962" max="8963" width="17.140625" style="75" customWidth="1"/>
    <col min="8964" max="8964" width="17.42578125" style="75" customWidth="1"/>
    <col min="8965" max="8965" width="14.85546875" style="75" customWidth="1"/>
    <col min="8966" max="8966" width="17.42578125" style="75" customWidth="1"/>
    <col min="8967" max="8967" width="15.42578125" style="75" customWidth="1"/>
    <col min="8968" max="8968" width="15.140625" style="75" customWidth="1"/>
    <col min="8969" max="8969" width="9.7109375" style="75" customWidth="1"/>
    <col min="8970" max="8970" width="8.140625" style="75" customWidth="1"/>
    <col min="8971" max="8971" width="0" style="75" hidden="1" customWidth="1"/>
    <col min="8972" max="8972" width="9.85546875" style="75" customWidth="1"/>
    <col min="8973" max="8973" width="1.140625" style="75" customWidth="1"/>
    <col min="8974" max="8974" width="19.42578125" style="75" customWidth="1"/>
    <col min="8975" max="8975" width="19.5703125" style="75" customWidth="1"/>
    <col min="8976" max="8977" width="22" style="75" customWidth="1"/>
    <col min="8978" max="8978" width="20.28515625" style="75" customWidth="1"/>
    <col min="8979" max="9205" width="9.140625" style="75"/>
    <col min="9206" max="9206" width="4.5703125" style="75" customWidth="1"/>
    <col min="9207" max="9207" width="39.5703125" style="75" customWidth="1"/>
    <col min="9208" max="9208" width="15.28515625" style="75" customWidth="1"/>
    <col min="9209" max="9209" width="17" style="75" customWidth="1"/>
    <col min="9210" max="9210" width="16.5703125" style="75" customWidth="1"/>
    <col min="9211" max="9212" width="16.85546875" style="75" customWidth="1"/>
    <col min="9213" max="9213" width="15.42578125" style="75" customWidth="1"/>
    <col min="9214" max="9214" width="16.140625" style="75" customWidth="1"/>
    <col min="9215" max="9215" width="18.140625" style="75" customWidth="1"/>
    <col min="9216" max="9216" width="17.140625" style="75" customWidth="1"/>
    <col min="9217" max="9217" width="17.85546875" style="75" customWidth="1"/>
    <col min="9218" max="9219" width="17.140625" style="75" customWidth="1"/>
    <col min="9220" max="9220" width="17.42578125" style="75" customWidth="1"/>
    <col min="9221" max="9221" width="14.85546875" style="75" customWidth="1"/>
    <col min="9222" max="9222" width="17.42578125" style="75" customWidth="1"/>
    <col min="9223" max="9223" width="15.42578125" style="75" customWidth="1"/>
    <col min="9224" max="9224" width="15.140625" style="75" customWidth="1"/>
    <col min="9225" max="9225" width="9.7109375" style="75" customWidth="1"/>
    <col min="9226" max="9226" width="8.140625" style="75" customWidth="1"/>
    <col min="9227" max="9227" width="0" style="75" hidden="1" customWidth="1"/>
    <col min="9228" max="9228" width="9.85546875" style="75" customWidth="1"/>
    <col min="9229" max="9229" width="1.140625" style="75" customWidth="1"/>
    <col min="9230" max="9230" width="19.42578125" style="75" customWidth="1"/>
    <col min="9231" max="9231" width="19.5703125" style="75" customWidth="1"/>
    <col min="9232" max="9233" width="22" style="75" customWidth="1"/>
    <col min="9234" max="9234" width="20.28515625" style="75" customWidth="1"/>
    <col min="9235" max="9461" width="9.140625" style="75"/>
    <col min="9462" max="9462" width="4.5703125" style="75" customWidth="1"/>
    <col min="9463" max="9463" width="39.5703125" style="75" customWidth="1"/>
    <col min="9464" max="9464" width="15.28515625" style="75" customWidth="1"/>
    <col min="9465" max="9465" width="17" style="75" customWidth="1"/>
    <col min="9466" max="9466" width="16.5703125" style="75" customWidth="1"/>
    <col min="9467" max="9468" width="16.85546875" style="75" customWidth="1"/>
    <col min="9469" max="9469" width="15.42578125" style="75" customWidth="1"/>
    <col min="9470" max="9470" width="16.140625" style="75" customWidth="1"/>
    <col min="9471" max="9471" width="18.140625" style="75" customWidth="1"/>
    <col min="9472" max="9472" width="17.140625" style="75" customWidth="1"/>
    <col min="9473" max="9473" width="17.85546875" style="75" customWidth="1"/>
    <col min="9474" max="9475" width="17.140625" style="75" customWidth="1"/>
    <col min="9476" max="9476" width="17.42578125" style="75" customWidth="1"/>
    <col min="9477" max="9477" width="14.85546875" style="75" customWidth="1"/>
    <col min="9478" max="9478" width="17.42578125" style="75" customWidth="1"/>
    <col min="9479" max="9479" width="15.42578125" style="75" customWidth="1"/>
    <col min="9480" max="9480" width="15.140625" style="75" customWidth="1"/>
    <col min="9481" max="9481" width="9.7109375" style="75" customWidth="1"/>
    <col min="9482" max="9482" width="8.140625" style="75" customWidth="1"/>
    <col min="9483" max="9483" width="0" style="75" hidden="1" customWidth="1"/>
    <col min="9484" max="9484" width="9.85546875" style="75" customWidth="1"/>
    <col min="9485" max="9485" width="1.140625" style="75" customWidth="1"/>
    <col min="9486" max="9486" width="19.42578125" style="75" customWidth="1"/>
    <col min="9487" max="9487" width="19.5703125" style="75" customWidth="1"/>
    <col min="9488" max="9489" width="22" style="75" customWidth="1"/>
    <col min="9490" max="9490" width="20.28515625" style="75" customWidth="1"/>
    <col min="9491" max="9717" width="9.140625" style="75"/>
    <col min="9718" max="9718" width="4.5703125" style="75" customWidth="1"/>
    <col min="9719" max="9719" width="39.5703125" style="75" customWidth="1"/>
    <col min="9720" max="9720" width="15.28515625" style="75" customWidth="1"/>
    <col min="9721" max="9721" width="17" style="75" customWidth="1"/>
    <col min="9722" max="9722" width="16.5703125" style="75" customWidth="1"/>
    <col min="9723" max="9724" width="16.85546875" style="75" customWidth="1"/>
    <col min="9725" max="9725" width="15.42578125" style="75" customWidth="1"/>
    <col min="9726" max="9726" width="16.140625" style="75" customWidth="1"/>
    <col min="9727" max="9727" width="18.140625" style="75" customWidth="1"/>
    <col min="9728" max="9728" width="17.140625" style="75" customWidth="1"/>
    <col min="9729" max="9729" width="17.85546875" style="75" customWidth="1"/>
    <col min="9730" max="9731" width="17.140625" style="75" customWidth="1"/>
    <col min="9732" max="9732" width="17.42578125" style="75" customWidth="1"/>
    <col min="9733" max="9733" width="14.85546875" style="75" customWidth="1"/>
    <col min="9734" max="9734" width="17.42578125" style="75" customWidth="1"/>
    <col min="9735" max="9735" width="15.42578125" style="75" customWidth="1"/>
    <col min="9736" max="9736" width="15.140625" style="75" customWidth="1"/>
    <col min="9737" max="9737" width="9.7109375" style="75" customWidth="1"/>
    <col min="9738" max="9738" width="8.140625" style="75" customWidth="1"/>
    <col min="9739" max="9739" width="0" style="75" hidden="1" customWidth="1"/>
    <col min="9740" max="9740" width="9.85546875" style="75" customWidth="1"/>
    <col min="9741" max="9741" width="1.140625" style="75" customWidth="1"/>
    <col min="9742" max="9742" width="19.42578125" style="75" customWidth="1"/>
    <col min="9743" max="9743" width="19.5703125" style="75" customWidth="1"/>
    <col min="9744" max="9745" width="22" style="75" customWidth="1"/>
    <col min="9746" max="9746" width="20.28515625" style="75" customWidth="1"/>
    <col min="9747" max="9973" width="9.140625" style="75"/>
    <col min="9974" max="9974" width="4.5703125" style="75" customWidth="1"/>
    <col min="9975" max="9975" width="39.5703125" style="75" customWidth="1"/>
    <col min="9976" max="9976" width="15.28515625" style="75" customWidth="1"/>
    <col min="9977" max="9977" width="17" style="75" customWidth="1"/>
    <col min="9978" max="9978" width="16.5703125" style="75" customWidth="1"/>
    <col min="9979" max="9980" width="16.85546875" style="75" customWidth="1"/>
    <col min="9981" max="9981" width="15.42578125" style="75" customWidth="1"/>
    <col min="9982" max="9982" width="16.140625" style="75" customWidth="1"/>
    <col min="9983" max="9983" width="18.140625" style="75" customWidth="1"/>
    <col min="9984" max="9984" width="17.140625" style="75" customWidth="1"/>
    <col min="9985" max="9985" width="17.85546875" style="75" customWidth="1"/>
    <col min="9986" max="9987" width="17.140625" style="75" customWidth="1"/>
    <col min="9988" max="9988" width="17.42578125" style="75" customWidth="1"/>
    <col min="9989" max="9989" width="14.85546875" style="75" customWidth="1"/>
    <col min="9990" max="9990" width="17.42578125" style="75" customWidth="1"/>
    <col min="9991" max="9991" width="15.42578125" style="75" customWidth="1"/>
    <col min="9992" max="9992" width="15.140625" style="75" customWidth="1"/>
    <col min="9993" max="9993" width="9.7109375" style="75" customWidth="1"/>
    <col min="9994" max="9994" width="8.140625" style="75" customWidth="1"/>
    <col min="9995" max="9995" width="0" style="75" hidden="1" customWidth="1"/>
    <col min="9996" max="9996" width="9.85546875" style="75" customWidth="1"/>
    <col min="9997" max="9997" width="1.140625" style="75" customWidth="1"/>
    <col min="9998" max="9998" width="19.42578125" style="75" customWidth="1"/>
    <col min="9999" max="9999" width="19.5703125" style="75" customWidth="1"/>
    <col min="10000" max="10001" width="22" style="75" customWidth="1"/>
    <col min="10002" max="10002" width="20.28515625" style="75" customWidth="1"/>
    <col min="10003" max="10229" width="9.140625" style="75"/>
    <col min="10230" max="10230" width="4.5703125" style="75" customWidth="1"/>
    <col min="10231" max="10231" width="39.5703125" style="75" customWidth="1"/>
    <col min="10232" max="10232" width="15.28515625" style="75" customWidth="1"/>
    <col min="10233" max="10233" width="17" style="75" customWidth="1"/>
    <col min="10234" max="10234" width="16.5703125" style="75" customWidth="1"/>
    <col min="10235" max="10236" width="16.85546875" style="75" customWidth="1"/>
    <col min="10237" max="10237" width="15.42578125" style="75" customWidth="1"/>
    <col min="10238" max="10238" width="16.140625" style="75" customWidth="1"/>
    <col min="10239" max="10239" width="18.140625" style="75" customWidth="1"/>
    <col min="10240" max="10240" width="17.140625" style="75" customWidth="1"/>
    <col min="10241" max="10241" width="17.85546875" style="75" customWidth="1"/>
    <col min="10242" max="10243" width="17.140625" style="75" customWidth="1"/>
    <col min="10244" max="10244" width="17.42578125" style="75" customWidth="1"/>
    <col min="10245" max="10245" width="14.85546875" style="75" customWidth="1"/>
    <col min="10246" max="10246" width="17.42578125" style="75" customWidth="1"/>
    <col min="10247" max="10247" width="15.42578125" style="75" customWidth="1"/>
    <col min="10248" max="10248" width="15.140625" style="75" customWidth="1"/>
    <col min="10249" max="10249" width="9.7109375" style="75" customWidth="1"/>
    <col min="10250" max="10250" width="8.140625" style="75" customWidth="1"/>
    <col min="10251" max="10251" width="0" style="75" hidden="1" customWidth="1"/>
    <col min="10252" max="10252" width="9.85546875" style="75" customWidth="1"/>
    <col min="10253" max="10253" width="1.140625" style="75" customWidth="1"/>
    <col min="10254" max="10254" width="19.42578125" style="75" customWidth="1"/>
    <col min="10255" max="10255" width="19.5703125" style="75" customWidth="1"/>
    <col min="10256" max="10257" width="22" style="75" customWidth="1"/>
    <col min="10258" max="10258" width="20.28515625" style="75" customWidth="1"/>
    <col min="10259" max="10485" width="9.140625" style="75"/>
    <col min="10486" max="10486" width="4.5703125" style="75" customWidth="1"/>
    <col min="10487" max="10487" width="39.5703125" style="75" customWidth="1"/>
    <col min="10488" max="10488" width="15.28515625" style="75" customWidth="1"/>
    <col min="10489" max="10489" width="17" style="75" customWidth="1"/>
    <col min="10490" max="10490" width="16.5703125" style="75" customWidth="1"/>
    <col min="10491" max="10492" width="16.85546875" style="75" customWidth="1"/>
    <col min="10493" max="10493" width="15.42578125" style="75" customWidth="1"/>
    <col min="10494" max="10494" width="16.140625" style="75" customWidth="1"/>
    <col min="10495" max="10495" width="18.140625" style="75" customWidth="1"/>
    <col min="10496" max="10496" width="17.140625" style="75" customWidth="1"/>
    <col min="10497" max="10497" width="17.85546875" style="75" customWidth="1"/>
    <col min="10498" max="10499" width="17.140625" style="75" customWidth="1"/>
    <col min="10500" max="10500" width="17.42578125" style="75" customWidth="1"/>
    <col min="10501" max="10501" width="14.85546875" style="75" customWidth="1"/>
    <col min="10502" max="10502" width="17.42578125" style="75" customWidth="1"/>
    <col min="10503" max="10503" width="15.42578125" style="75" customWidth="1"/>
    <col min="10504" max="10504" width="15.140625" style="75" customWidth="1"/>
    <col min="10505" max="10505" width="9.7109375" style="75" customWidth="1"/>
    <col min="10506" max="10506" width="8.140625" style="75" customWidth="1"/>
    <col min="10507" max="10507" width="0" style="75" hidden="1" customWidth="1"/>
    <col min="10508" max="10508" width="9.85546875" style="75" customWidth="1"/>
    <col min="10509" max="10509" width="1.140625" style="75" customWidth="1"/>
    <col min="10510" max="10510" width="19.42578125" style="75" customWidth="1"/>
    <col min="10511" max="10511" width="19.5703125" style="75" customWidth="1"/>
    <col min="10512" max="10513" width="22" style="75" customWidth="1"/>
    <col min="10514" max="10514" width="20.28515625" style="75" customWidth="1"/>
    <col min="10515" max="10741" width="9.140625" style="75"/>
    <col min="10742" max="10742" width="4.5703125" style="75" customWidth="1"/>
    <col min="10743" max="10743" width="39.5703125" style="75" customWidth="1"/>
    <col min="10744" max="10744" width="15.28515625" style="75" customWidth="1"/>
    <col min="10745" max="10745" width="17" style="75" customWidth="1"/>
    <col min="10746" max="10746" width="16.5703125" style="75" customWidth="1"/>
    <col min="10747" max="10748" width="16.85546875" style="75" customWidth="1"/>
    <col min="10749" max="10749" width="15.42578125" style="75" customWidth="1"/>
    <col min="10750" max="10750" width="16.140625" style="75" customWidth="1"/>
    <col min="10751" max="10751" width="18.140625" style="75" customWidth="1"/>
    <col min="10752" max="10752" width="17.140625" style="75" customWidth="1"/>
    <col min="10753" max="10753" width="17.85546875" style="75" customWidth="1"/>
    <col min="10754" max="10755" width="17.140625" style="75" customWidth="1"/>
    <col min="10756" max="10756" width="17.42578125" style="75" customWidth="1"/>
    <col min="10757" max="10757" width="14.85546875" style="75" customWidth="1"/>
    <col min="10758" max="10758" width="17.42578125" style="75" customWidth="1"/>
    <col min="10759" max="10759" width="15.42578125" style="75" customWidth="1"/>
    <col min="10760" max="10760" width="15.140625" style="75" customWidth="1"/>
    <col min="10761" max="10761" width="9.7109375" style="75" customWidth="1"/>
    <col min="10762" max="10762" width="8.140625" style="75" customWidth="1"/>
    <col min="10763" max="10763" width="0" style="75" hidden="1" customWidth="1"/>
    <col min="10764" max="10764" width="9.85546875" style="75" customWidth="1"/>
    <col min="10765" max="10765" width="1.140625" style="75" customWidth="1"/>
    <col min="10766" max="10766" width="19.42578125" style="75" customWidth="1"/>
    <col min="10767" max="10767" width="19.5703125" style="75" customWidth="1"/>
    <col min="10768" max="10769" width="22" style="75" customWidth="1"/>
    <col min="10770" max="10770" width="20.28515625" style="75" customWidth="1"/>
    <col min="10771" max="10997" width="9.140625" style="75"/>
    <col min="10998" max="10998" width="4.5703125" style="75" customWidth="1"/>
    <col min="10999" max="10999" width="39.5703125" style="75" customWidth="1"/>
    <col min="11000" max="11000" width="15.28515625" style="75" customWidth="1"/>
    <col min="11001" max="11001" width="17" style="75" customWidth="1"/>
    <col min="11002" max="11002" width="16.5703125" style="75" customWidth="1"/>
    <col min="11003" max="11004" width="16.85546875" style="75" customWidth="1"/>
    <col min="11005" max="11005" width="15.42578125" style="75" customWidth="1"/>
    <col min="11006" max="11006" width="16.140625" style="75" customWidth="1"/>
    <col min="11007" max="11007" width="18.140625" style="75" customWidth="1"/>
    <col min="11008" max="11008" width="17.140625" style="75" customWidth="1"/>
    <col min="11009" max="11009" width="17.85546875" style="75" customWidth="1"/>
    <col min="11010" max="11011" width="17.140625" style="75" customWidth="1"/>
    <col min="11012" max="11012" width="17.42578125" style="75" customWidth="1"/>
    <col min="11013" max="11013" width="14.85546875" style="75" customWidth="1"/>
    <col min="11014" max="11014" width="17.42578125" style="75" customWidth="1"/>
    <col min="11015" max="11015" width="15.42578125" style="75" customWidth="1"/>
    <col min="11016" max="11016" width="15.140625" style="75" customWidth="1"/>
    <col min="11017" max="11017" width="9.7109375" style="75" customWidth="1"/>
    <col min="11018" max="11018" width="8.140625" style="75" customWidth="1"/>
    <col min="11019" max="11019" width="0" style="75" hidden="1" customWidth="1"/>
    <col min="11020" max="11020" width="9.85546875" style="75" customWidth="1"/>
    <col min="11021" max="11021" width="1.140625" style="75" customWidth="1"/>
    <col min="11022" max="11022" width="19.42578125" style="75" customWidth="1"/>
    <col min="11023" max="11023" width="19.5703125" style="75" customWidth="1"/>
    <col min="11024" max="11025" width="22" style="75" customWidth="1"/>
    <col min="11026" max="11026" width="20.28515625" style="75" customWidth="1"/>
    <col min="11027" max="11253" width="9.140625" style="75"/>
    <col min="11254" max="11254" width="4.5703125" style="75" customWidth="1"/>
    <col min="11255" max="11255" width="39.5703125" style="75" customWidth="1"/>
    <col min="11256" max="11256" width="15.28515625" style="75" customWidth="1"/>
    <col min="11257" max="11257" width="17" style="75" customWidth="1"/>
    <col min="11258" max="11258" width="16.5703125" style="75" customWidth="1"/>
    <col min="11259" max="11260" width="16.85546875" style="75" customWidth="1"/>
    <col min="11261" max="11261" width="15.42578125" style="75" customWidth="1"/>
    <col min="11262" max="11262" width="16.140625" style="75" customWidth="1"/>
    <col min="11263" max="11263" width="18.140625" style="75" customWidth="1"/>
    <col min="11264" max="11264" width="17.140625" style="75" customWidth="1"/>
    <col min="11265" max="11265" width="17.85546875" style="75" customWidth="1"/>
    <col min="11266" max="11267" width="17.140625" style="75" customWidth="1"/>
    <col min="11268" max="11268" width="17.42578125" style="75" customWidth="1"/>
    <col min="11269" max="11269" width="14.85546875" style="75" customWidth="1"/>
    <col min="11270" max="11270" width="17.42578125" style="75" customWidth="1"/>
    <col min="11271" max="11271" width="15.42578125" style="75" customWidth="1"/>
    <col min="11272" max="11272" width="15.140625" style="75" customWidth="1"/>
    <col min="11273" max="11273" width="9.7109375" style="75" customWidth="1"/>
    <col min="11274" max="11274" width="8.140625" style="75" customWidth="1"/>
    <col min="11275" max="11275" width="0" style="75" hidden="1" customWidth="1"/>
    <col min="11276" max="11276" width="9.85546875" style="75" customWidth="1"/>
    <col min="11277" max="11277" width="1.140625" style="75" customWidth="1"/>
    <col min="11278" max="11278" width="19.42578125" style="75" customWidth="1"/>
    <col min="11279" max="11279" width="19.5703125" style="75" customWidth="1"/>
    <col min="11280" max="11281" width="22" style="75" customWidth="1"/>
    <col min="11282" max="11282" width="20.28515625" style="75" customWidth="1"/>
    <col min="11283" max="11509" width="9.140625" style="75"/>
    <col min="11510" max="11510" width="4.5703125" style="75" customWidth="1"/>
    <col min="11511" max="11511" width="39.5703125" style="75" customWidth="1"/>
    <col min="11512" max="11512" width="15.28515625" style="75" customWidth="1"/>
    <col min="11513" max="11513" width="17" style="75" customWidth="1"/>
    <col min="11514" max="11514" width="16.5703125" style="75" customWidth="1"/>
    <col min="11515" max="11516" width="16.85546875" style="75" customWidth="1"/>
    <col min="11517" max="11517" width="15.42578125" style="75" customWidth="1"/>
    <col min="11518" max="11518" width="16.140625" style="75" customWidth="1"/>
    <col min="11519" max="11519" width="18.140625" style="75" customWidth="1"/>
    <col min="11520" max="11520" width="17.140625" style="75" customWidth="1"/>
    <col min="11521" max="11521" width="17.85546875" style="75" customWidth="1"/>
    <col min="11522" max="11523" width="17.140625" style="75" customWidth="1"/>
    <col min="11524" max="11524" width="17.42578125" style="75" customWidth="1"/>
    <col min="11525" max="11525" width="14.85546875" style="75" customWidth="1"/>
    <col min="11526" max="11526" width="17.42578125" style="75" customWidth="1"/>
    <col min="11527" max="11527" width="15.42578125" style="75" customWidth="1"/>
    <col min="11528" max="11528" width="15.140625" style="75" customWidth="1"/>
    <col min="11529" max="11529" width="9.7109375" style="75" customWidth="1"/>
    <col min="11530" max="11530" width="8.140625" style="75" customWidth="1"/>
    <col min="11531" max="11531" width="0" style="75" hidden="1" customWidth="1"/>
    <col min="11532" max="11532" width="9.85546875" style="75" customWidth="1"/>
    <col min="11533" max="11533" width="1.140625" style="75" customWidth="1"/>
    <col min="11534" max="11534" width="19.42578125" style="75" customWidth="1"/>
    <col min="11535" max="11535" width="19.5703125" style="75" customWidth="1"/>
    <col min="11536" max="11537" width="22" style="75" customWidth="1"/>
    <col min="11538" max="11538" width="20.28515625" style="75" customWidth="1"/>
    <col min="11539" max="11765" width="9.140625" style="75"/>
    <col min="11766" max="11766" width="4.5703125" style="75" customWidth="1"/>
    <col min="11767" max="11767" width="39.5703125" style="75" customWidth="1"/>
    <col min="11768" max="11768" width="15.28515625" style="75" customWidth="1"/>
    <col min="11769" max="11769" width="17" style="75" customWidth="1"/>
    <col min="11770" max="11770" width="16.5703125" style="75" customWidth="1"/>
    <col min="11771" max="11772" width="16.85546875" style="75" customWidth="1"/>
    <col min="11773" max="11773" width="15.42578125" style="75" customWidth="1"/>
    <col min="11774" max="11774" width="16.140625" style="75" customWidth="1"/>
    <col min="11775" max="11775" width="18.140625" style="75" customWidth="1"/>
    <col min="11776" max="11776" width="17.140625" style="75" customWidth="1"/>
    <col min="11777" max="11777" width="17.85546875" style="75" customWidth="1"/>
    <col min="11778" max="11779" width="17.140625" style="75" customWidth="1"/>
    <col min="11780" max="11780" width="17.42578125" style="75" customWidth="1"/>
    <col min="11781" max="11781" width="14.85546875" style="75" customWidth="1"/>
    <col min="11782" max="11782" width="17.42578125" style="75" customWidth="1"/>
    <col min="11783" max="11783" width="15.42578125" style="75" customWidth="1"/>
    <col min="11784" max="11784" width="15.140625" style="75" customWidth="1"/>
    <col min="11785" max="11785" width="9.7109375" style="75" customWidth="1"/>
    <col min="11786" max="11786" width="8.140625" style="75" customWidth="1"/>
    <col min="11787" max="11787" width="0" style="75" hidden="1" customWidth="1"/>
    <col min="11788" max="11788" width="9.85546875" style="75" customWidth="1"/>
    <col min="11789" max="11789" width="1.140625" style="75" customWidth="1"/>
    <col min="11790" max="11790" width="19.42578125" style="75" customWidth="1"/>
    <col min="11791" max="11791" width="19.5703125" style="75" customWidth="1"/>
    <col min="11792" max="11793" width="22" style="75" customWidth="1"/>
    <col min="11794" max="11794" width="20.28515625" style="75" customWidth="1"/>
    <col min="11795" max="12021" width="9.140625" style="75"/>
    <col min="12022" max="12022" width="4.5703125" style="75" customWidth="1"/>
    <col min="12023" max="12023" width="39.5703125" style="75" customWidth="1"/>
    <col min="12024" max="12024" width="15.28515625" style="75" customWidth="1"/>
    <col min="12025" max="12025" width="17" style="75" customWidth="1"/>
    <col min="12026" max="12026" width="16.5703125" style="75" customWidth="1"/>
    <col min="12027" max="12028" width="16.85546875" style="75" customWidth="1"/>
    <col min="12029" max="12029" width="15.42578125" style="75" customWidth="1"/>
    <col min="12030" max="12030" width="16.140625" style="75" customWidth="1"/>
    <col min="12031" max="12031" width="18.140625" style="75" customWidth="1"/>
    <col min="12032" max="12032" width="17.140625" style="75" customWidth="1"/>
    <col min="12033" max="12033" width="17.85546875" style="75" customWidth="1"/>
    <col min="12034" max="12035" width="17.140625" style="75" customWidth="1"/>
    <col min="12036" max="12036" width="17.42578125" style="75" customWidth="1"/>
    <col min="12037" max="12037" width="14.85546875" style="75" customWidth="1"/>
    <col min="12038" max="12038" width="17.42578125" style="75" customWidth="1"/>
    <col min="12039" max="12039" width="15.42578125" style="75" customWidth="1"/>
    <col min="12040" max="12040" width="15.140625" style="75" customWidth="1"/>
    <col min="12041" max="12041" width="9.7109375" style="75" customWidth="1"/>
    <col min="12042" max="12042" width="8.140625" style="75" customWidth="1"/>
    <col min="12043" max="12043" width="0" style="75" hidden="1" customWidth="1"/>
    <col min="12044" max="12044" width="9.85546875" style="75" customWidth="1"/>
    <col min="12045" max="12045" width="1.140625" style="75" customWidth="1"/>
    <col min="12046" max="12046" width="19.42578125" style="75" customWidth="1"/>
    <col min="12047" max="12047" width="19.5703125" style="75" customWidth="1"/>
    <col min="12048" max="12049" width="22" style="75" customWidth="1"/>
    <col min="12050" max="12050" width="20.28515625" style="75" customWidth="1"/>
    <col min="12051" max="12277" width="9.140625" style="75"/>
    <col min="12278" max="12278" width="4.5703125" style="75" customWidth="1"/>
    <col min="12279" max="12279" width="39.5703125" style="75" customWidth="1"/>
    <col min="12280" max="12280" width="15.28515625" style="75" customWidth="1"/>
    <col min="12281" max="12281" width="17" style="75" customWidth="1"/>
    <col min="12282" max="12282" width="16.5703125" style="75" customWidth="1"/>
    <col min="12283" max="12284" width="16.85546875" style="75" customWidth="1"/>
    <col min="12285" max="12285" width="15.42578125" style="75" customWidth="1"/>
    <col min="12286" max="12286" width="16.140625" style="75" customWidth="1"/>
    <col min="12287" max="12287" width="18.140625" style="75" customWidth="1"/>
    <col min="12288" max="12288" width="17.140625" style="75" customWidth="1"/>
    <col min="12289" max="12289" width="17.85546875" style="75" customWidth="1"/>
    <col min="12290" max="12291" width="17.140625" style="75" customWidth="1"/>
    <col min="12292" max="12292" width="17.42578125" style="75" customWidth="1"/>
    <col min="12293" max="12293" width="14.85546875" style="75" customWidth="1"/>
    <col min="12294" max="12294" width="17.42578125" style="75" customWidth="1"/>
    <col min="12295" max="12295" width="15.42578125" style="75" customWidth="1"/>
    <col min="12296" max="12296" width="15.140625" style="75" customWidth="1"/>
    <col min="12297" max="12297" width="9.7109375" style="75" customWidth="1"/>
    <col min="12298" max="12298" width="8.140625" style="75" customWidth="1"/>
    <col min="12299" max="12299" width="0" style="75" hidden="1" customWidth="1"/>
    <col min="12300" max="12300" width="9.85546875" style="75" customWidth="1"/>
    <col min="12301" max="12301" width="1.140625" style="75" customWidth="1"/>
    <col min="12302" max="12302" width="19.42578125" style="75" customWidth="1"/>
    <col min="12303" max="12303" width="19.5703125" style="75" customWidth="1"/>
    <col min="12304" max="12305" width="22" style="75" customWidth="1"/>
    <col min="12306" max="12306" width="20.28515625" style="75" customWidth="1"/>
    <col min="12307" max="12533" width="9.140625" style="75"/>
    <col min="12534" max="12534" width="4.5703125" style="75" customWidth="1"/>
    <col min="12535" max="12535" width="39.5703125" style="75" customWidth="1"/>
    <col min="12536" max="12536" width="15.28515625" style="75" customWidth="1"/>
    <col min="12537" max="12537" width="17" style="75" customWidth="1"/>
    <col min="12538" max="12538" width="16.5703125" style="75" customWidth="1"/>
    <col min="12539" max="12540" width="16.85546875" style="75" customWidth="1"/>
    <col min="12541" max="12541" width="15.42578125" style="75" customWidth="1"/>
    <col min="12542" max="12542" width="16.140625" style="75" customWidth="1"/>
    <col min="12543" max="12543" width="18.140625" style="75" customWidth="1"/>
    <col min="12544" max="12544" width="17.140625" style="75" customWidth="1"/>
    <col min="12545" max="12545" width="17.85546875" style="75" customWidth="1"/>
    <col min="12546" max="12547" width="17.140625" style="75" customWidth="1"/>
    <col min="12548" max="12548" width="17.42578125" style="75" customWidth="1"/>
    <col min="12549" max="12549" width="14.85546875" style="75" customWidth="1"/>
    <col min="12550" max="12550" width="17.42578125" style="75" customWidth="1"/>
    <col min="12551" max="12551" width="15.42578125" style="75" customWidth="1"/>
    <col min="12552" max="12552" width="15.140625" style="75" customWidth="1"/>
    <col min="12553" max="12553" width="9.7109375" style="75" customWidth="1"/>
    <col min="12554" max="12554" width="8.140625" style="75" customWidth="1"/>
    <col min="12555" max="12555" width="0" style="75" hidden="1" customWidth="1"/>
    <col min="12556" max="12556" width="9.85546875" style="75" customWidth="1"/>
    <col min="12557" max="12557" width="1.140625" style="75" customWidth="1"/>
    <col min="12558" max="12558" width="19.42578125" style="75" customWidth="1"/>
    <col min="12559" max="12559" width="19.5703125" style="75" customWidth="1"/>
    <col min="12560" max="12561" width="22" style="75" customWidth="1"/>
    <col min="12562" max="12562" width="20.28515625" style="75" customWidth="1"/>
    <col min="12563" max="12789" width="9.140625" style="75"/>
    <col min="12790" max="12790" width="4.5703125" style="75" customWidth="1"/>
    <col min="12791" max="12791" width="39.5703125" style="75" customWidth="1"/>
    <col min="12792" max="12792" width="15.28515625" style="75" customWidth="1"/>
    <col min="12793" max="12793" width="17" style="75" customWidth="1"/>
    <col min="12794" max="12794" width="16.5703125" style="75" customWidth="1"/>
    <col min="12795" max="12796" width="16.85546875" style="75" customWidth="1"/>
    <col min="12797" max="12797" width="15.42578125" style="75" customWidth="1"/>
    <col min="12798" max="12798" width="16.140625" style="75" customWidth="1"/>
    <col min="12799" max="12799" width="18.140625" style="75" customWidth="1"/>
    <col min="12800" max="12800" width="17.140625" style="75" customWidth="1"/>
    <col min="12801" max="12801" width="17.85546875" style="75" customWidth="1"/>
    <col min="12802" max="12803" width="17.140625" style="75" customWidth="1"/>
    <col min="12804" max="12804" width="17.42578125" style="75" customWidth="1"/>
    <col min="12805" max="12805" width="14.85546875" style="75" customWidth="1"/>
    <col min="12806" max="12806" width="17.42578125" style="75" customWidth="1"/>
    <col min="12807" max="12807" width="15.42578125" style="75" customWidth="1"/>
    <col min="12808" max="12808" width="15.140625" style="75" customWidth="1"/>
    <col min="12809" max="12809" width="9.7109375" style="75" customWidth="1"/>
    <col min="12810" max="12810" width="8.140625" style="75" customWidth="1"/>
    <col min="12811" max="12811" width="0" style="75" hidden="1" customWidth="1"/>
    <col min="12812" max="12812" width="9.85546875" style="75" customWidth="1"/>
    <col min="12813" max="12813" width="1.140625" style="75" customWidth="1"/>
    <col min="12814" max="12814" width="19.42578125" style="75" customWidth="1"/>
    <col min="12815" max="12815" width="19.5703125" style="75" customWidth="1"/>
    <col min="12816" max="12817" width="22" style="75" customWidth="1"/>
    <col min="12818" max="12818" width="20.28515625" style="75" customWidth="1"/>
    <col min="12819" max="13045" width="9.140625" style="75"/>
    <col min="13046" max="13046" width="4.5703125" style="75" customWidth="1"/>
    <col min="13047" max="13047" width="39.5703125" style="75" customWidth="1"/>
    <col min="13048" max="13048" width="15.28515625" style="75" customWidth="1"/>
    <col min="13049" max="13049" width="17" style="75" customWidth="1"/>
    <col min="13050" max="13050" width="16.5703125" style="75" customWidth="1"/>
    <col min="13051" max="13052" width="16.85546875" style="75" customWidth="1"/>
    <col min="13053" max="13053" width="15.42578125" style="75" customWidth="1"/>
    <col min="13054" max="13054" width="16.140625" style="75" customWidth="1"/>
    <col min="13055" max="13055" width="18.140625" style="75" customWidth="1"/>
    <col min="13056" max="13056" width="17.140625" style="75" customWidth="1"/>
    <col min="13057" max="13057" width="17.85546875" style="75" customWidth="1"/>
    <col min="13058" max="13059" width="17.140625" style="75" customWidth="1"/>
    <col min="13060" max="13060" width="17.42578125" style="75" customWidth="1"/>
    <col min="13061" max="13061" width="14.85546875" style="75" customWidth="1"/>
    <col min="13062" max="13062" width="17.42578125" style="75" customWidth="1"/>
    <col min="13063" max="13063" width="15.42578125" style="75" customWidth="1"/>
    <col min="13064" max="13064" width="15.140625" style="75" customWidth="1"/>
    <col min="13065" max="13065" width="9.7109375" style="75" customWidth="1"/>
    <col min="13066" max="13066" width="8.140625" style="75" customWidth="1"/>
    <col min="13067" max="13067" width="0" style="75" hidden="1" customWidth="1"/>
    <col min="13068" max="13068" width="9.85546875" style="75" customWidth="1"/>
    <col min="13069" max="13069" width="1.140625" style="75" customWidth="1"/>
    <col min="13070" max="13070" width="19.42578125" style="75" customWidth="1"/>
    <col min="13071" max="13071" width="19.5703125" style="75" customWidth="1"/>
    <col min="13072" max="13073" width="22" style="75" customWidth="1"/>
    <col min="13074" max="13074" width="20.28515625" style="75" customWidth="1"/>
    <col min="13075" max="13301" width="9.140625" style="75"/>
    <col min="13302" max="13302" width="4.5703125" style="75" customWidth="1"/>
    <col min="13303" max="13303" width="39.5703125" style="75" customWidth="1"/>
    <col min="13304" max="13304" width="15.28515625" style="75" customWidth="1"/>
    <col min="13305" max="13305" width="17" style="75" customWidth="1"/>
    <col min="13306" max="13306" width="16.5703125" style="75" customWidth="1"/>
    <col min="13307" max="13308" width="16.85546875" style="75" customWidth="1"/>
    <col min="13309" max="13309" width="15.42578125" style="75" customWidth="1"/>
    <col min="13310" max="13310" width="16.140625" style="75" customWidth="1"/>
    <col min="13311" max="13311" width="18.140625" style="75" customWidth="1"/>
    <col min="13312" max="13312" width="17.140625" style="75" customWidth="1"/>
    <col min="13313" max="13313" width="17.85546875" style="75" customWidth="1"/>
    <col min="13314" max="13315" width="17.140625" style="75" customWidth="1"/>
    <col min="13316" max="13316" width="17.42578125" style="75" customWidth="1"/>
    <col min="13317" max="13317" width="14.85546875" style="75" customWidth="1"/>
    <col min="13318" max="13318" width="17.42578125" style="75" customWidth="1"/>
    <col min="13319" max="13319" width="15.42578125" style="75" customWidth="1"/>
    <col min="13320" max="13320" width="15.140625" style="75" customWidth="1"/>
    <col min="13321" max="13321" width="9.7109375" style="75" customWidth="1"/>
    <col min="13322" max="13322" width="8.140625" style="75" customWidth="1"/>
    <col min="13323" max="13323" width="0" style="75" hidden="1" customWidth="1"/>
    <col min="13324" max="13324" width="9.85546875" style="75" customWidth="1"/>
    <col min="13325" max="13325" width="1.140625" style="75" customWidth="1"/>
    <col min="13326" max="13326" width="19.42578125" style="75" customWidth="1"/>
    <col min="13327" max="13327" width="19.5703125" style="75" customWidth="1"/>
    <col min="13328" max="13329" width="22" style="75" customWidth="1"/>
    <col min="13330" max="13330" width="20.28515625" style="75" customWidth="1"/>
    <col min="13331" max="13557" width="9.140625" style="75"/>
    <col min="13558" max="13558" width="4.5703125" style="75" customWidth="1"/>
    <col min="13559" max="13559" width="39.5703125" style="75" customWidth="1"/>
    <col min="13560" max="13560" width="15.28515625" style="75" customWidth="1"/>
    <col min="13561" max="13561" width="17" style="75" customWidth="1"/>
    <col min="13562" max="13562" width="16.5703125" style="75" customWidth="1"/>
    <col min="13563" max="13564" width="16.85546875" style="75" customWidth="1"/>
    <col min="13565" max="13565" width="15.42578125" style="75" customWidth="1"/>
    <col min="13566" max="13566" width="16.140625" style="75" customWidth="1"/>
    <col min="13567" max="13567" width="18.140625" style="75" customWidth="1"/>
    <col min="13568" max="13568" width="17.140625" style="75" customWidth="1"/>
    <col min="13569" max="13569" width="17.85546875" style="75" customWidth="1"/>
    <col min="13570" max="13571" width="17.140625" style="75" customWidth="1"/>
    <col min="13572" max="13572" width="17.42578125" style="75" customWidth="1"/>
    <col min="13573" max="13573" width="14.85546875" style="75" customWidth="1"/>
    <col min="13574" max="13574" width="17.42578125" style="75" customWidth="1"/>
    <col min="13575" max="13575" width="15.42578125" style="75" customWidth="1"/>
    <col min="13576" max="13576" width="15.140625" style="75" customWidth="1"/>
    <col min="13577" max="13577" width="9.7109375" style="75" customWidth="1"/>
    <col min="13578" max="13578" width="8.140625" style="75" customWidth="1"/>
    <col min="13579" max="13579" width="0" style="75" hidden="1" customWidth="1"/>
    <col min="13580" max="13580" width="9.85546875" style="75" customWidth="1"/>
    <col min="13581" max="13581" width="1.140625" style="75" customWidth="1"/>
    <col min="13582" max="13582" width="19.42578125" style="75" customWidth="1"/>
    <col min="13583" max="13583" width="19.5703125" style="75" customWidth="1"/>
    <col min="13584" max="13585" width="22" style="75" customWidth="1"/>
    <col min="13586" max="13586" width="20.28515625" style="75" customWidth="1"/>
    <col min="13587" max="13813" width="9.140625" style="75"/>
    <col min="13814" max="13814" width="4.5703125" style="75" customWidth="1"/>
    <col min="13815" max="13815" width="39.5703125" style="75" customWidth="1"/>
    <col min="13816" max="13816" width="15.28515625" style="75" customWidth="1"/>
    <col min="13817" max="13817" width="17" style="75" customWidth="1"/>
    <col min="13818" max="13818" width="16.5703125" style="75" customWidth="1"/>
    <col min="13819" max="13820" width="16.85546875" style="75" customWidth="1"/>
    <col min="13821" max="13821" width="15.42578125" style="75" customWidth="1"/>
    <col min="13822" max="13822" width="16.140625" style="75" customWidth="1"/>
    <col min="13823" max="13823" width="18.140625" style="75" customWidth="1"/>
    <col min="13824" max="13824" width="17.140625" style="75" customWidth="1"/>
    <col min="13825" max="13825" width="17.85546875" style="75" customWidth="1"/>
    <col min="13826" max="13827" width="17.140625" style="75" customWidth="1"/>
    <col min="13828" max="13828" width="17.42578125" style="75" customWidth="1"/>
    <col min="13829" max="13829" width="14.85546875" style="75" customWidth="1"/>
    <col min="13830" max="13830" width="17.42578125" style="75" customWidth="1"/>
    <col min="13831" max="13831" width="15.42578125" style="75" customWidth="1"/>
    <col min="13832" max="13832" width="15.140625" style="75" customWidth="1"/>
    <col min="13833" max="13833" width="9.7109375" style="75" customWidth="1"/>
    <col min="13834" max="13834" width="8.140625" style="75" customWidth="1"/>
    <col min="13835" max="13835" width="0" style="75" hidden="1" customWidth="1"/>
    <col min="13836" max="13836" width="9.85546875" style="75" customWidth="1"/>
    <col min="13837" max="13837" width="1.140625" style="75" customWidth="1"/>
    <col min="13838" max="13838" width="19.42578125" style="75" customWidth="1"/>
    <col min="13839" max="13839" width="19.5703125" style="75" customWidth="1"/>
    <col min="13840" max="13841" width="22" style="75" customWidth="1"/>
    <col min="13842" max="13842" width="20.28515625" style="75" customWidth="1"/>
    <col min="13843" max="14069" width="9.140625" style="75"/>
    <col min="14070" max="14070" width="4.5703125" style="75" customWidth="1"/>
    <col min="14071" max="14071" width="39.5703125" style="75" customWidth="1"/>
    <col min="14072" max="14072" width="15.28515625" style="75" customWidth="1"/>
    <col min="14073" max="14073" width="17" style="75" customWidth="1"/>
    <col min="14074" max="14074" width="16.5703125" style="75" customWidth="1"/>
    <col min="14075" max="14076" width="16.85546875" style="75" customWidth="1"/>
    <col min="14077" max="14077" width="15.42578125" style="75" customWidth="1"/>
    <col min="14078" max="14078" width="16.140625" style="75" customWidth="1"/>
    <col min="14079" max="14079" width="18.140625" style="75" customWidth="1"/>
    <col min="14080" max="14080" width="17.140625" style="75" customWidth="1"/>
    <col min="14081" max="14081" width="17.85546875" style="75" customWidth="1"/>
    <col min="14082" max="14083" width="17.140625" style="75" customWidth="1"/>
    <col min="14084" max="14084" width="17.42578125" style="75" customWidth="1"/>
    <col min="14085" max="14085" width="14.85546875" style="75" customWidth="1"/>
    <col min="14086" max="14086" width="17.42578125" style="75" customWidth="1"/>
    <col min="14087" max="14087" width="15.42578125" style="75" customWidth="1"/>
    <col min="14088" max="14088" width="15.140625" style="75" customWidth="1"/>
    <col min="14089" max="14089" width="9.7109375" style="75" customWidth="1"/>
    <col min="14090" max="14090" width="8.140625" style="75" customWidth="1"/>
    <col min="14091" max="14091" width="0" style="75" hidden="1" customWidth="1"/>
    <col min="14092" max="14092" width="9.85546875" style="75" customWidth="1"/>
    <col min="14093" max="14093" width="1.140625" style="75" customWidth="1"/>
    <col min="14094" max="14094" width="19.42578125" style="75" customWidth="1"/>
    <col min="14095" max="14095" width="19.5703125" style="75" customWidth="1"/>
    <col min="14096" max="14097" width="22" style="75" customWidth="1"/>
    <col min="14098" max="14098" width="20.28515625" style="75" customWidth="1"/>
    <col min="14099" max="14325" width="9.140625" style="75"/>
    <col min="14326" max="14326" width="4.5703125" style="75" customWidth="1"/>
    <col min="14327" max="14327" width="39.5703125" style="75" customWidth="1"/>
    <col min="14328" max="14328" width="15.28515625" style="75" customWidth="1"/>
    <col min="14329" max="14329" width="17" style="75" customWidth="1"/>
    <col min="14330" max="14330" width="16.5703125" style="75" customWidth="1"/>
    <col min="14331" max="14332" width="16.85546875" style="75" customWidth="1"/>
    <col min="14333" max="14333" width="15.42578125" style="75" customWidth="1"/>
    <col min="14334" max="14334" width="16.140625" style="75" customWidth="1"/>
    <col min="14335" max="14335" width="18.140625" style="75" customWidth="1"/>
    <col min="14336" max="14336" width="17.140625" style="75" customWidth="1"/>
    <col min="14337" max="14337" width="17.85546875" style="75" customWidth="1"/>
    <col min="14338" max="14339" width="17.140625" style="75" customWidth="1"/>
    <col min="14340" max="14340" width="17.42578125" style="75" customWidth="1"/>
    <col min="14341" max="14341" width="14.85546875" style="75" customWidth="1"/>
    <col min="14342" max="14342" width="17.42578125" style="75" customWidth="1"/>
    <col min="14343" max="14343" width="15.42578125" style="75" customWidth="1"/>
    <col min="14344" max="14344" width="15.140625" style="75" customWidth="1"/>
    <col min="14345" max="14345" width="9.7109375" style="75" customWidth="1"/>
    <col min="14346" max="14346" width="8.140625" style="75" customWidth="1"/>
    <col min="14347" max="14347" width="0" style="75" hidden="1" customWidth="1"/>
    <col min="14348" max="14348" width="9.85546875" style="75" customWidth="1"/>
    <col min="14349" max="14349" width="1.140625" style="75" customWidth="1"/>
    <col min="14350" max="14350" width="19.42578125" style="75" customWidth="1"/>
    <col min="14351" max="14351" width="19.5703125" style="75" customWidth="1"/>
    <col min="14352" max="14353" width="22" style="75" customWidth="1"/>
    <col min="14354" max="14354" width="20.28515625" style="75" customWidth="1"/>
    <col min="14355" max="14581" width="9.140625" style="75"/>
    <col min="14582" max="14582" width="4.5703125" style="75" customWidth="1"/>
    <col min="14583" max="14583" width="39.5703125" style="75" customWidth="1"/>
    <col min="14584" max="14584" width="15.28515625" style="75" customWidth="1"/>
    <col min="14585" max="14585" width="17" style="75" customWidth="1"/>
    <col min="14586" max="14586" width="16.5703125" style="75" customWidth="1"/>
    <col min="14587" max="14588" width="16.85546875" style="75" customWidth="1"/>
    <col min="14589" max="14589" width="15.42578125" style="75" customWidth="1"/>
    <col min="14590" max="14590" width="16.140625" style="75" customWidth="1"/>
    <col min="14591" max="14591" width="18.140625" style="75" customWidth="1"/>
    <col min="14592" max="14592" width="17.140625" style="75" customWidth="1"/>
    <col min="14593" max="14593" width="17.85546875" style="75" customWidth="1"/>
    <col min="14594" max="14595" width="17.140625" style="75" customWidth="1"/>
    <col min="14596" max="14596" width="17.42578125" style="75" customWidth="1"/>
    <col min="14597" max="14597" width="14.85546875" style="75" customWidth="1"/>
    <col min="14598" max="14598" width="17.42578125" style="75" customWidth="1"/>
    <col min="14599" max="14599" width="15.42578125" style="75" customWidth="1"/>
    <col min="14600" max="14600" width="15.140625" style="75" customWidth="1"/>
    <col min="14601" max="14601" width="9.7109375" style="75" customWidth="1"/>
    <col min="14602" max="14602" width="8.140625" style="75" customWidth="1"/>
    <col min="14603" max="14603" width="0" style="75" hidden="1" customWidth="1"/>
    <col min="14604" max="14604" width="9.85546875" style="75" customWidth="1"/>
    <col min="14605" max="14605" width="1.140625" style="75" customWidth="1"/>
    <col min="14606" max="14606" width="19.42578125" style="75" customWidth="1"/>
    <col min="14607" max="14607" width="19.5703125" style="75" customWidth="1"/>
    <col min="14608" max="14609" width="22" style="75" customWidth="1"/>
    <col min="14610" max="14610" width="20.28515625" style="75" customWidth="1"/>
    <col min="14611" max="14837" width="9.140625" style="75"/>
    <col min="14838" max="14838" width="4.5703125" style="75" customWidth="1"/>
    <col min="14839" max="14839" width="39.5703125" style="75" customWidth="1"/>
    <col min="14840" max="14840" width="15.28515625" style="75" customWidth="1"/>
    <col min="14841" max="14841" width="17" style="75" customWidth="1"/>
    <col min="14842" max="14842" width="16.5703125" style="75" customWidth="1"/>
    <col min="14843" max="14844" width="16.85546875" style="75" customWidth="1"/>
    <col min="14845" max="14845" width="15.42578125" style="75" customWidth="1"/>
    <col min="14846" max="14846" width="16.140625" style="75" customWidth="1"/>
    <col min="14847" max="14847" width="18.140625" style="75" customWidth="1"/>
    <col min="14848" max="14848" width="17.140625" style="75" customWidth="1"/>
    <col min="14849" max="14849" width="17.85546875" style="75" customWidth="1"/>
    <col min="14850" max="14851" width="17.140625" style="75" customWidth="1"/>
    <col min="14852" max="14852" width="17.42578125" style="75" customWidth="1"/>
    <col min="14853" max="14853" width="14.85546875" style="75" customWidth="1"/>
    <col min="14854" max="14854" width="17.42578125" style="75" customWidth="1"/>
    <col min="14855" max="14855" width="15.42578125" style="75" customWidth="1"/>
    <col min="14856" max="14856" width="15.140625" style="75" customWidth="1"/>
    <col min="14857" max="14857" width="9.7109375" style="75" customWidth="1"/>
    <col min="14858" max="14858" width="8.140625" style="75" customWidth="1"/>
    <col min="14859" max="14859" width="0" style="75" hidden="1" customWidth="1"/>
    <col min="14860" max="14860" width="9.85546875" style="75" customWidth="1"/>
    <col min="14861" max="14861" width="1.140625" style="75" customWidth="1"/>
    <col min="14862" max="14862" width="19.42578125" style="75" customWidth="1"/>
    <col min="14863" max="14863" width="19.5703125" style="75" customWidth="1"/>
    <col min="14864" max="14865" width="22" style="75" customWidth="1"/>
    <col min="14866" max="14866" width="20.28515625" style="75" customWidth="1"/>
    <col min="14867" max="15093" width="9.140625" style="75"/>
    <col min="15094" max="15094" width="4.5703125" style="75" customWidth="1"/>
    <col min="15095" max="15095" width="39.5703125" style="75" customWidth="1"/>
    <col min="15096" max="15096" width="15.28515625" style="75" customWidth="1"/>
    <col min="15097" max="15097" width="17" style="75" customWidth="1"/>
    <col min="15098" max="15098" width="16.5703125" style="75" customWidth="1"/>
    <col min="15099" max="15100" width="16.85546875" style="75" customWidth="1"/>
    <col min="15101" max="15101" width="15.42578125" style="75" customWidth="1"/>
    <col min="15102" max="15102" width="16.140625" style="75" customWidth="1"/>
    <col min="15103" max="15103" width="18.140625" style="75" customWidth="1"/>
    <col min="15104" max="15104" width="17.140625" style="75" customWidth="1"/>
    <col min="15105" max="15105" width="17.85546875" style="75" customWidth="1"/>
    <col min="15106" max="15107" width="17.140625" style="75" customWidth="1"/>
    <col min="15108" max="15108" width="17.42578125" style="75" customWidth="1"/>
    <col min="15109" max="15109" width="14.85546875" style="75" customWidth="1"/>
    <col min="15110" max="15110" width="17.42578125" style="75" customWidth="1"/>
    <col min="15111" max="15111" width="15.42578125" style="75" customWidth="1"/>
    <col min="15112" max="15112" width="15.140625" style="75" customWidth="1"/>
    <col min="15113" max="15113" width="9.7109375" style="75" customWidth="1"/>
    <col min="15114" max="15114" width="8.140625" style="75" customWidth="1"/>
    <col min="15115" max="15115" width="0" style="75" hidden="1" customWidth="1"/>
    <col min="15116" max="15116" width="9.85546875" style="75" customWidth="1"/>
    <col min="15117" max="15117" width="1.140625" style="75" customWidth="1"/>
    <col min="15118" max="15118" width="19.42578125" style="75" customWidth="1"/>
    <col min="15119" max="15119" width="19.5703125" style="75" customWidth="1"/>
    <col min="15120" max="15121" width="22" style="75" customWidth="1"/>
    <col min="15122" max="15122" width="20.28515625" style="75" customWidth="1"/>
    <col min="15123" max="15349" width="9.140625" style="75"/>
    <col min="15350" max="15350" width="4.5703125" style="75" customWidth="1"/>
    <col min="15351" max="15351" width="39.5703125" style="75" customWidth="1"/>
    <col min="15352" max="15352" width="15.28515625" style="75" customWidth="1"/>
    <col min="15353" max="15353" width="17" style="75" customWidth="1"/>
    <col min="15354" max="15354" width="16.5703125" style="75" customWidth="1"/>
    <col min="15355" max="15356" width="16.85546875" style="75" customWidth="1"/>
    <col min="15357" max="15357" width="15.42578125" style="75" customWidth="1"/>
    <col min="15358" max="15358" width="16.140625" style="75" customWidth="1"/>
    <col min="15359" max="15359" width="18.140625" style="75" customWidth="1"/>
    <col min="15360" max="15360" width="17.140625" style="75" customWidth="1"/>
    <col min="15361" max="15361" width="17.85546875" style="75" customWidth="1"/>
    <col min="15362" max="15363" width="17.140625" style="75" customWidth="1"/>
    <col min="15364" max="15364" width="17.42578125" style="75" customWidth="1"/>
    <col min="15365" max="15365" width="14.85546875" style="75" customWidth="1"/>
    <col min="15366" max="15366" width="17.42578125" style="75" customWidth="1"/>
    <col min="15367" max="15367" width="15.42578125" style="75" customWidth="1"/>
    <col min="15368" max="15368" width="15.140625" style="75" customWidth="1"/>
    <col min="15369" max="15369" width="9.7109375" style="75" customWidth="1"/>
    <col min="15370" max="15370" width="8.140625" style="75" customWidth="1"/>
    <col min="15371" max="15371" width="0" style="75" hidden="1" customWidth="1"/>
    <col min="15372" max="15372" width="9.85546875" style="75" customWidth="1"/>
    <col min="15373" max="15373" width="1.140625" style="75" customWidth="1"/>
    <col min="15374" max="15374" width="19.42578125" style="75" customWidth="1"/>
    <col min="15375" max="15375" width="19.5703125" style="75" customWidth="1"/>
    <col min="15376" max="15377" width="22" style="75" customWidth="1"/>
    <col min="15378" max="15378" width="20.28515625" style="75" customWidth="1"/>
    <col min="15379" max="15605" width="9.140625" style="75"/>
    <col min="15606" max="15606" width="4.5703125" style="75" customWidth="1"/>
    <col min="15607" max="15607" width="39.5703125" style="75" customWidth="1"/>
    <col min="15608" max="15608" width="15.28515625" style="75" customWidth="1"/>
    <col min="15609" max="15609" width="17" style="75" customWidth="1"/>
    <col min="15610" max="15610" width="16.5703125" style="75" customWidth="1"/>
    <col min="15611" max="15612" width="16.85546875" style="75" customWidth="1"/>
    <col min="15613" max="15613" width="15.42578125" style="75" customWidth="1"/>
    <col min="15614" max="15614" width="16.140625" style="75" customWidth="1"/>
    <col min="15615" max="15615" width="18.140625" style="75" customWidth="1"/>
    <col min="15616" max="15616" width="17.140625" style="75" customWidth="1"/>
    <col min="15617" max="15617" width="17.85546875" style="75" customWidth="1"/>
    <col min="15618" max="15619" width="17.140625" style="75" customWidth="1"/>
    <col min="15620" max="15620" width="17.42578125" style="75" customWidth="1"/>
    <col min="15621" max="15621" width="14.85546875" style="75" customWidth="1"/>
    <col min="15622" max="15622" width="17.42578125" style="75" customWidth="1"/>
    <col min="15623" max="15623" width="15.42578125" style="75" customWidth="1"/>
    <col min="15624" max="15624" width="15.140625" style="75" customWidth="1"/>
    <col min="15625" max="15625" width="9.7109375" style="75" customWidth="1"/>
    <col min="15626" max="15626" width="8.140625" style="75" customWidth="1"/>
    <col min="15627" max="15627" width="0" style="75" hidden="1" customWidth="1"/>
    <col min="15628" max="15628" width="9.85546875" style="75" customWidth="1"/>
    <col min="15629" max="15629" width="1.140625" style="75" customWidth="1"/>
    <col min="15630" max="15630" width="19.42578125" style="75" customWidth="1"/>
    <col min="15631" max="15631" width="19.5703125" style="75" customWidth="1"/>
    <col min="15632" max="15633" width="22" style="75" customWidth="1"/>
    <col min="15634" max="15634" width="20.28515625" style="75" customWidth="1"/>
    <col min="15635" max="15861" width="9.140625" style="75"/>
    <col min="15862" max="15862" width="4.5703125" style="75" customWidth="1"/>
    <col min="15863" max="15863" width="39.5703125" style="75" customWidth="1"/>
    <col min="15864" max="15864" width="15.28515625" style="75" customWidth="1"/>
    <col min="15865" max="15865" width="17" style="75" customWidth="1"/>
    <col min="15866" max="15866" width="16.5703125" style="75" customWidth="1"/>
    <col min="15867" max="15868" width="16.85546875" style="75" customWidth="1"/>
    <col min="15869" max="15869" width="15.42578125" style="75" customWidth="1"/>
    <col min="15870" max="15870" width="16.140625" style="75" customWidth="1"/>
    <col min="15871" max="15871" width="18.140625" style="75" customWidth="1"/>
    <col min="15872" max="15872" width="17.140625" style="75" customWidth="1"/>
    <col min="15873" max="15873" width="17.85546875" style="75" customWidth="1"/>
    <col min="15874" max="15875" width="17.140625" style="75" customWidth="1"/>
    <col min="15876" max="15876" width="17.42578125" style="75" customWidth="1"/>
    <col min="15877" max="15877" width="14.85546875" style="75" customWidth="1"/>
    <col min="15878" max="15878" width="17.42578125" style="75" customWidth="1"/>
    <col min="15879" max="15879" width="15.42578125" style="75" customWidth="1"/>
    <col min="15880" max="15880" width="15.140625" style="75" customWidth="1"/>
    <col min="15881" max="15881" width="9.7109375" style="75" customWidth="1"/>
    <col min="15882" max="15882" width="8.140625" style="75" customWidth="1"/>
    <col min="15883" max="15883" width="0" style="75" hidden="1" customWidth="1"/>
    <col min="15884" max="15884" width="9.85546875" style="75" customWidth="1"/>
    <col min="15885" max="15885" width="1.140625" style="75" customWidth="1"/>
    <col min="15886" max="15886" width="19.42578125" style="75" customWidth="1"/>
    <col min="15887" max="15887" width="19.5703125" style="75" customWidth="1"/>
    <col min="15888" max="15889" width="22" style="75" customWidth="1"/>
    <col min="15890" max="15890" width="20.28515625" style="75" customWidth="1"/>
    <col min="15891" max="16117" width="9.140625" style="75"/>
    <col min="16118" max="16118" width="4.5703125" style="75" customWidth="1"/>
    <col min="16119" max="16119" width="39.5703125" style="75" customWidth="1"/>
    <col min="16120" max="16120" width="15.28515625" style="75" customWidth="1"/>
    <col min="16121" max="16121" width="17" style="75" customWidth="1"/>
    <col min="16122" max="16122" width="16.5703125" style="75" customWidth="1"/>
    <col min="16123" max="16124" width="16.85546875" style="75" customWidth="1"/>
    <col min="16125" max="16125" width="15.42578125" style="75" customWidth="1"/>
    <col min="16126" max="16126" width="16.140625" style="75" customWidth="1"/>
    <col min="16127" max="16127" width="18.140625" style="75" customWidth="1"/>
    <col min="16128" max="16128" width="17.140625" style="75" customWidth="1"/>
    <col min="16129" max="16129" width="17.85546875" style="75" customWidth="1"/>
    <col min="16130" max="16131" width="17.140625" style="75" customWidth="1"/>
    <col min="16132" max="16132" width="17.42578125" style="75" customWidth="1"/>
    <col min="16133" max="16133" width="14.85546875" style="75" customWidth="1"/>
    <col min="16134" max="16134" width="17.42578125" style="75" customWidth="1"/>
    <col min="16135" max="16135" width="15.42578125" style="75" customWidth="1"/>
    <col min="16136" max="16136" width="15.140625" style="75" customWidth="1"/>
    <col min="16137" max="16137" width="9.7109375" style="75" customWidth="1"/>
    <col min="16138" max="16138" width="8.140625" style="75" customWidth="1"/>
    <col min="16139" max="16139" width="0" style="75" hidden="1" customWidth="1"/>
    <col min="16140" max="16140" width="9.85546875" style="75" customWidth="1"/>
    <col min="16141" max="16141" width="1.140625" style="75" customWidth="1"/>
    <col min="16142" max="16142" width="19.42578125" style="75" customWidth="1"/>
    <col min="16143" max="16143" width="19.5703125" style="75" customWidth="1"/>
    <col min="16144" max="16145" width="22" style="75" customWidth="1"/>
    <col min="16146" max="16146" width="20.28515625" style="75" customWidth="1"/>
    <col min="16147" max="16384" width="9.140625" style="75"/>
  </cols>
  <sheetData>
    <row r="1" spans="1:20" ht="33.75" hidden="1" customHeight="1">
      <c r="A1" s="593" t="s">
        <v>86</v>
      </c>
      <c r="B1" s="593"/>
      <c r="C1" s="248"/>
      <c r="D1" s="81"/>
      <c r="E1" s="81"/>
      <c r="F1" s="81"/>
      <c r="J1" s="594" t="s">
        <v>87</v>
      </c>
      <c r="K1" s="594"/>
      <c r="L1" s="594"/>
      <c r="M1" s="594"/>
      <c r="N1" s="594"/>
      <c r="O1" s="82"/>
      <c r="P1" s="82"/>
    </row>
    <row r="2" spans="1:20" ht="15.75" customHeight="1">
      <c r="A2" s="281"/>
      <c r="B2" s="281"/>
      <c r="C2" s="281"/>
      <c r="D2" s="81"/>
      <c r="E2" s="81"/>
      <c r="F2" s="81"/>
      <c r="I2" s="614" t="s">
        <v>725</v>
      </c>
      <c r="J2" s="614"/>
      <c r="K2" s="614"/>
      <c r="L2" s="614"/>
      <c r="M2" s="614"/>
      <c r="N2" s="614"/>
      <c r="O2" s="82"/>
      <c r="P2" s="82"/>
    </row>
    <row r="3" spans="1:20" ht="18" customHeight="1">
      <c r="A3" s="595" t="s">
        <v>293</v>
      </c>
      <c r="B3" s="595"/>
      <c r="C3" s="595"/>
      <c r="D3" s="595"/>
      <c r="E3" s="595"/>
      <c r="F3" s="595"/>
      <c r="G3" s="595"/>
      <c r="H3" s="595"/>
      <c r="I3" s="595"/>
      <c r="J3" s="595"/>
      <c r="K3" s="595"/>
      <c r="L3" s="595"/>
      <c r="M3" s="595"/>
      <c r="N3" s="595"/>
    </row>
    <row r="4" spans="1:20" ht="20.25" customHeight="1">
      <c r="A4" s="596" t="s">
        <v>294</v>
      </c>
      <c r="B4" s="596"/>
      <c r="C4" s="596"/>
      <c r="D4" s="596"/>
      <c r="E4" s="596"/>
      <c r="F4" s="596"/>
      <c r="G4" s="596"/>
      <c r="H4" s="596"/>
      <c r="I4" s="596"/>
      <c r="J4" s="596"/>
      <c r="K4" s="596"/>
      <c r="L4" s="596"/>
      <c r="M4" s="596"/>
      <c r="N4" s="596"/>
    </row>
    <row r="5" spans="1:20" ht="17.25" customHeight="1">
      <c r="A5" s="84"/>
      <c r="B5" s="85"/>
      <c r="C5" s="199"/>
      <c r="D5" s="238"/>
      <c r="E5" s="238"/>
      <c r="F5" s="238"/>
      <c r="G5" s="565"/>
      <c r="H5" s="565" t="e">
        <f>+I5-#REF!</f>
        <v>#REF!</v>
      </c>
      <c r="I5" s="566">
        <f>1030978164757-I11</f>
        <v>0.4599609375</v>
      </c>
      <c r="J5" s="566">
        <f>282122169706-J11</f>
        <v>0</v>
      </c>
      <c r="K5" s="606" t="s">
        <v>0</v>
      </c>
      <c r="L5" s="606"/>
      <c r="M5" s="606"/>
      <c r="N5" s="606"/>
      <c r="O5" s="87"/>
      <c r="P5" s="87"/>
      <c r="Q5" s="88"/>
      <c r="R5" s="599"/>
      <c r="S5" s="599"/>
      <c r="T5" s="599"/>
    </row>
    <row r="6" spans="1:20" s="91" customFormat="1" ht="18.75" customHeight="1">
      <c r="A6" s="600" t="s">
        <v>6</v>
      </c>
      <c r="B6" s="583" t="s">
        <v>88</v>
      </c>
      <c r="C6" s="583" t="s">
        <v>89</v>
      </c>
      <c r="D6" s="603" t="s">
        <v>317</v>
      </c>
      <c r="E6" s="604"/>
      <c r="F6" s="604"/>
      <c r="G6" s="605"/>
      <c r="H6" s="598" t="s">
        <v>319</v>
      </c>
      <c r="I6" s="598"/>
      <c r="J6" s="598"/>
      <c r="K6" s="607" t="s">
        <v>91</v>
      </c>
      <c r="L6" s="608"/>
      <c r="M6" s="609"/>
      <c r="N6" s="583" t="s">
        <v>92</v>
      </c>
      <c r="O6" s="89"/>
      <c r="P6" s="89"/>
      <c r="Q6" s="90"/>
      <c r="R6" s="81"/>
      <c r="S6" s="81"/>
      <c r="T6" s="81"/>
    </row>
    <row r="7" spans="1:20" s="91" customFormat="1" ht="27.75" customHeight="1">
      <c r="A7" s="601"/>
      <c r="B7" s="584"/>
      <c r="C7" s="584"/>
      <c r="D7" s="586" t="s">
        <v>93</v>
      </c>
      <c r="E7" s="581" t="s">
        <v>318</v>
      </c>
      <c r="F7" s="613"/>
      <c r="G7" s="582"/>
      <c r="H7" s="586" t="s">
        <v>94</v>
      </c>
      <c r="I7" s="581" t="s">
        <v>90</v>
      </c>
      <c r="J7" s="582"/>
      <c r="K7" s="92"/>
      <c r="L7" s="93"/>
      <c r="M7" s="94"/>
      <c r="N7" s="584"/>
      <c r="O7" s="95"/>
      <c r="P7" s="95"/>
      <c r="Q7" s="96"/>
    </row>
    <row r="8" spans="1:20" s="91" customFormat="1" ht="21.75" customHeight="1">
      <c r="A8" s="601"/>
      <c r="B8" s="584"/>
      <c r="C8" s="584"/>
      <c r="D8" s="587"/>
      <c r="E8" s="597" t="s">
        <v>376</v>
      </c>
      <c r="F8" s="586" t="s">
        <v>325</v>
      </c>
      <c r="G8" s="598" t="s">
        <v>252</v>
      </c>
      <c r="H8" s="587"/>
      <c r="I8" s="583" t="s">
        <v>3</v>
      </c>
      <c r="J8" s="583" t="s">
        <v>95</v>
      </c>
      <c r="K8" s="589" t="s">
        <v>12</v>
      </c>
      <c r="L8" s="589" t="s">
        <v>96</v>
      </c>
      <c r="M8" s="591" t="s">
        <v>97</v>
      </c>
      <c r="N8" s="584"/>
      <c r="O8" s="97"/>
      <c r="P8" s="97"/>
      <c r="Q8" s="98"/>
      <c r="R8" s="99"/>
    </row>
    <row r="9" spans="1:20" s="91" customFormat="1" ht="47.25" customHeight="1">
      <c r="A9" s="602"/>
      <c r="B9" s="585"/>
      <c r="C9" s="585"/>
      <c r="D9" s="588"/>
      <c r="E9" s="597"/>
      <c r="F9" s="588"/>
      <c r="G9" s="598"/>
      <c r="H9" s="588"/>
      <c r="I9" s="585"/>
      <c r="J9" s="585"/>
      <c r="K9" s="590"/>
      <c r="L9" s="590"/>
      <c r="M9" s="592"/>
      <c r="N9" s="585"/>
      <c r="O9" s="97"/>
      <c r="P9" s="97"/>
      <c r="Q9" s="98"/>
      <c r="R9" s="99"/>
    </row>
    <row r="10" spans="1:20" ht="36.75" customHeight="1">
      <c r="A10" s="100" t="s">
        <v>17</v>
      </c>
      <c r="B10" s="101" t="s">
        <v>18</v>
      </c>
      <c r="C10" s="250"/>
      <c r="D10" s="102">
        <v>1</v>
      </c>
      <c r="E10" s="102"/>
      <c r="F10" s="102"/>
      <c r="G10" s="249">
        <v>2</v>
      </c>
      <c r="H10" s="78" t="s">
        <v>281</v>
      </c>
      <c r="I10" s="249">
        <v>4</v>
      </c>
      <c r="J10" s="249">
        <v>5</v>
      </c>
      <c r="K10" s="249">
        <v>6</v>
      </c>
      <c r="L10" s="249">
        <v>7</v>
      </c>
      <c r="M10" s="249" t="s">
        <v>98</v>
      </c>
      <c r="N10" s="249">
        <v>8</v>
      </c>
      <c r="O10" s="103"/>
      <c r="P10" s="177">
        <v>909754185175</v>
      </c>
      <c r="Q10" s="104"/>
      <c r="R10" s="104"/>
    </row>
    <row r="11" spans="1:20" s="112" customFormat="1" ht="23.25" customHeight="1">
      <c r="A11" s="105"/>
      <c r="B11" s="176" t="s">
        <v>99</v>
      </c>
      <c r="C11" s="198"/>
      <c r="D11" s="106">
        <f>+D12+D281+D327+D560+D563+D566+D567</f>
        <v>916698000000</v>
      </c>
      <c r="E11" s="106">
        <f>+E12+E281+E327+E560+E563+E566+E567</f>
        <v>916703044948</v>
      </c>
      <c r="F11" s="106">
        <f>+F12+F281+F327+F560+F563+F566+F567</f>
        <v>111157344581</v>
      </c>
      <c r="G11" s="106">
        <f>+G12+G281+G327+G560+G563+G566+G567</f>
        <v>1027914406529</v>
      </c>
      <c r="H11" s="106">
        <f>+H12+H281+H327+H560+H563+H566+H567-I563</f>
        <v>1044018171446.54</v>
      </c>
      <c r="I11" s="106">
        <f>+I12+I281+I327+I560+I563+I566+I567</f>
        <v>1030978164756.54</v>
      </c>
      <c r="J11" s="106">
        <f>+J12+J281+J327+J560+J563+J566+J567</f>
        <v>282122169706</v>
      </c>
      <c r="K11" s="168">
        <f>+H11/D11*100</f>
        <v>113.8889984974921</v>
      </c>
      <c r="L11" s="169">
        <f>+H11/G11*100</f>
        <v>101.56664453920033</v>
      </c>
      <c r="M11" s="107">
        <f>+H11/G11*100</f>
        <v>101.56664453920033</v>
      </c>
      <c r="N11" s="108"/>
      <c r="O11" s="109">
        <v>1027913406529</v>
      </c>
      <c r="P11" s="110">
        <f>+G11-H11</f>
        <v>-16103764917.540039</v>
      </c>
      <c r="Q11" s="111"/>
      <c r="R11" s="111"/>
    </row>
    <row r="12" spans="1:20" s="235" customFormat="1" ht="20.25" customHeight="1">
      <c r="A12" s="288" t="s">
        <v>17</v>
      </c>
      <c r="B12" s="289" t="s">
        <v>100</v>
      </c>
      <c r="C12" s="571"/>
      <c r="D12" s="290">
        <f>D13+D54</f>
        <v>645621000000</v>
      </c>
      <c r="E12" s="290">
        <f t="shared" ref="E12:J12" si="0">E13+E54</f>
        <v>668270391948</v>
      </c>
      <c r="F12" s="290">
        <f t="shared" si="0"/>
        <v>37758386904</v>
      </c>
      <c r="G12" s="290">
        <f t="shared" si="0"/>
        <v>706028778852</v>
      </c>
      <c r="H12" s="290">
        <f t="shared" si="0"/>
        <v>633717145823</v>
      </c>
      <c r="I12" s="290">
        <f>I13+I54</f>
        <v>518422816326</v>
      </c>
      <c r="J12" s="290">
        <f t="shared" si="0"/>
        <v>115294329497</v>
      </c>
      <c r="K12" s="170">
        <f>+H12/D12*100</f>
        <v>98.156216390575892</v>
      </c>
      <c r="L12" s="170">
        <f>+H12/G12*100</f>
        <v>89.757976559173912</v>
      </c>
      <c r="M12" s="113">
        <f>+H12/G12*100</f>
        <v>89.757976559173912</v>
      </c>
      <c r="N12" s="228"/>
      <c r="O12" s="233">
        <f>+O11-G11</f>
        <v>-1000000</v>
      </c>
      <c r="P12" s="234">
        <f>+P10-G11</f>
        <v>-118160221354</v>
      </c>
      <c r="Q12" s="127"/>
      <c r="R12" s="127"/>
    </row>
    <row r="13" spans="1:20" s="232" customFormat="1" ht="21" customHeight="1">
      <c r="A13" s="291" t="s">
        <v>30</v>
      </c>
      <c r="B13" s="292" t="s">
        <v>101</v>
      </c>
      <c r="C13" s="293"/>
      <c r="D13" s="294">
        <f t="shared" ref="D13" si="1">+D14+D30+D49+D51</f>
        <v>24993000000</v>
      </c>
      <c r="E13" s="294">
        <f>+E14+E30+E49+E51</f>
        <v>24998044948</v>
      </c>
      <c r="F13" s="294">
        <f t="shared" ref="F13:J13" si="2">+F14+F30+F49+F51</f>
        <v>8926034954</v>
      </c>
      <c r="G13" s="294">
        <f t="shared" si="2"/>
        <v>33924079902</v>
      </c>
      <c r="H13" s="294">
        <f t="shared" si="2"/>
        <v>30380238651</v>
      </c>
      <c r="I13" s="294">
        <f t="shared" si="2"/>
        <v>30380238651</v>
      </c>
      <c r="J13" s="294">
        <f t="shared" si="2"/>
        <v>0</v>
      </c>
      <c r="K13" s="170">
        <f>+H13/D13*100</f>
        <v>121.55499000120034</v>
      </c>
      <c r="L13" s="170">
        <f>+H13/G13*100</f>
        <v>89.553611295464876</v>
      </c>
      <c r="M13" s="113">
        <f>+H13/G13*100</f>
        <v>89.553611295464876</v>
      </c>
      <c r="N13" s="114"/>
      <c r="O13" s="233" t="e">
        <f>+#REF!-#REF!</f>
        <v>#REF!</v>
      </c>
      <c r="P13" s="199"/>
      <c r="Q13" s="127"/>
    </row>
    <row r="14" spans="1:20" s="232" customFormat="1" ht="23.25" customHeight="1">
      <c r="A14" s="291">
        <v>1</v>
      </c>
      <c r="B14" s="295" t="s">
        <v>102</v>
      </c>
      <c r="C14" s="296"/>
      <c r="D14" s="294">
        <v>20093000000</v>
      </c>
      <c r="E14" s="294">
        <f>+E15+E23</f>
        <v>20093000000</v>
      </c>
      <c r="F14" s="294">
        <f>+F15+F23+954</f>
        <v>6756453954</v>
      </c>
      <c r="G14" s="294">
        <f>+E14+F14</f>
        <v>26849453954</v>
      </c>
      <c r="H14" s="294">
        <f t="shared" ref="H14:J14" si="3">+H15+H23</f>
        <v>24935337651</v>
      </c>
      <c r="I14" s="294">
        <f t="shared" si="3"/>
        <v>24935337651</v>
      </c>
      <c r="J14" s="294">
        <f t="shared" si="3"/>
        <v>0</v>
      </c>
      <c r="K14" s="170">
        <f>+H14/D14*100</f>
        <v>124.09962499875577</v>
      </c>
      <c r="L14" s="170">
        <f>+H14/G14*100</f>
        <v>92.870930238360259</v>
      </c>
      <c r="M14" s="113">
        <f>+H14/G14*100</f>
        <v>92.870930238360259</v>
      </c>
      <c r="N14" s="114"/>
      <c r="O14" s="233">
        <f>+G14-H14</f>
        <v>1914116303</v>
      </c>
      <c r="P14" s="236"/>
      <c r="Q14" s="127"/>
    </row>
    <row r="15" spans="1:20" s="232" customFormat="1" ht="26.25" customHeight="1">
      <c r="A15" s="291" t="s">
        <v>103</v>
      </c>
      <c r="B15" s="295" t="s">
        <v>104</v>
      </c>
      <c r="C15" s="293"/>
      <c r="D15" s="294"/>
      <c r="E15" s="294">
        <f>+SUM(E16:E22)</f>
        <v>16727000000</v>
      </c>
      <c r="F15" s="294">
        <f>+SUM(F16:F22)</f>
        <v>3862653000</v>
      </c>
      <c r="G15" s="294">
        <f>+SUM(G16:G22)</f>
        <v>20589653000</v>
      </c>
      <c r="H15" s="294">
        <f>+SUM(H16:H22)</f>
        <v>19800970651</v>
      </c>
      <c r="I15" s="294">
        <f t="shared" ref="I15:J15" si="4">+SUM(I16:I22)</f>
        <v>19800970651</v>
      </c>
      <c r="J15" s="294">
        <f t="shared" si="4"/>
        <v>0</v>
      </c>
      <c r="K15" s="170"/>
      <c r="L15" s="170">
        <f>+H15/G15*100</f>
        <v>96.169520928788842</v>
      </c>
      <c r="M15" s="113">
        <f>+H15/G15*100</f>
        <v>96.169520928788842</v>
      </c>
      <c r="N15" s="114"/>
      <c r="O15" s="233">
        <f>+G15-H15</f>
        <v>788682349</v>
      </c>
      <c r="P15" s="236"/>
      <c r="Q15" s="127"/>
      <c r="R15" s="231"/>
    </row>
    <row r="16" spans="1:20" ht="21.75" customHeight="1">
      <c r="A16" s="297" t="s">
        <v>26</v>
      </c>
      <c r="B16" s="240" t="s">
        <v>297</v>
      </c>
      <c r="C16" s="298" t="s">
        <v>105</v>
      </c>
      <c r="D16" s="299"/>
      <c r="E16" s="299">
        <v>4394000000</v>
      </c>
      <c r="F16" s="299">
        <v>0</v>
      </c>
      <c r="G16" s="299">
        <v>4394000000</v>
      </c>
      <c r="H16" s="299">
        <f>+I16+J16</f>
        <v>4382585999.999999</v>
      </c>
      <c r="I16" s="300">
        <v>4382585999.999999</v>
      </c>
      <c r="J16" s="299"/>
      <c r="K16" s="170"/>
      <c r="L16" s="172">
        <f>+H16/G16*100</f>
        <v>99.740236686390517</v>
      </c>
      <c r="M16" s="118"/>
      <c r="N16" s="119"/>
      <c r="O16" s="233">
        <f>+G16-H16</f>
        <v>11414000.000000954</v>
      </c>
      <c r="P16" s="233"/>
      <c r="Q16" s="229"/>
      <c r="R16" s="77"/>
    </row>
    <row r="17" spans="1:18" ht="30" customHeight="1">
      <c r="A17" s="297" t="s">
        <v>26</v>
      </c>
      <c r="B17" s="240" t="s">
        <v>324</v>
      </c>
      <c r="C17" s="298" t="s">
        <v>105</v>
      </c>
      <c r="D17" s="299"/>
      <c r="E17" s="299">
        <v>2151000000</v>
      </c>
      <c r="F17" s="299">
        <v>317849000</v>
      </c>
      <c r="G17" s="299">
        <v>2468849000</v>
      </c>
      <c r="H17" s="299">
        <f>+I17+J17</f>
        <v>2468849000</v>
      </c>
      <c r="I17" s="299">
        <v>2468849000</v>
      </c>
      <c r="J17" s="299"/>
      <c r="K17" s="170"/>
      <c r="L17" s="172">
        <f>+H17/G17*100</f>
        <v>100</v>
      </c>
      <c r="M17" s="118"/>
      <c r="N17" s="119"/>
      <c r="O17" s="233">
        <f>+G17-H17</f>
        <v>0</v>
      </c>
      <c r="P17" s="233"/>
      <c r="Q17" s="229"/>
      <c r="R17" s="77"/>
    </row>
    <row r="18" spans="1:18" ht="30" customHeight="1">
      <c r="A18" s="297" t="s">
        <v>26</v>
      </c>
      <c r="B18" s="301" t="s">
        <v>336</v>
      </c>
      <c r="C18" s="298" t="s">
        <v>105</v>
      </c>
      <c r="D18" s="302"/>
      <c r="E18" s="303">
        <v>4918000000</v>
      </c>
      <c r="F18" s="239">
        <v>2781358000</v>
      </c>
      <c r="G18" s="304">
        <f>+E18+F18</f>
        <v>7699358000</v>
      </c>
      <c r="H18" s="299">
        <f t="shared" ref="H18:H22" si="5">+I18+J18</f>
        <v>7685166651</v>
      </c>
      <c r="I18" s="299">
        <v>7685166651</v>
      </c>
      <c r="J18" s="299"/>
      <c r="K18" s="170"/>
      <c r="L18" s="172">
        <f>+H18/G18*100</f>
        <v>99.81568139837114</v>
      </c>
      <c r="M18" s="118"/>
      <c r="N18" s="119"/>
      <c r="O18" s="233">
        <f>+G18-H18</f>
        <v>14191349</v>
      </c>
      <c r="P18" s="233"/>
      <c r="Q18" s="229"/>
      <c r="R18" s="77"/>
    </row>
    <row r="19" spans="1:18" ht="30" customHeight="1">
      <c r="A19" s="297" t="s">
        <v>26</v>
      </c>
      <c r="B19" s="305" t="s">
        <v>337</v>
      </c>
      <c r="C19" s="298" t="s">
        <v>105</v>
      </c>
      <c r="D19" s="302"/>
      <c r="E19" s="306">
        <v>2485000000</v>
      </c>
      <c r="F19" s="299">
        <v>717000</v>
      </c>
      <c r="G19" s="299">
        <f>+E19+F19</f>
        <v>2485717000</v>
      </c>
      <c r="H19" s="299">
        <f t="shared" si="5"/>
        <v>2485717000</v>
      </c>
      <c r="I19" s="299">
        <f>2643073000-126048000-31308000</f>
        <v>2485717000</v>
      </c>
      <c r="J19" s="299"/>
      <c r="K19" s="170"/>
      <c r="L19" s="172">
        <f>+H19/G19*100</f>
        <v>100</v>
      </c>
      <c r="M19" s="118"/>
      <c r="N19" s="119"/>
      <c r="O19" s="233">
        <f>+G19-H19</f>
        <v>0</v>
      </c>
      <c r="P19" s="233"/>
      <c r="Q19" s="229"/>
      <c r="R19" s="77"/>
    </row>
    <row r="20" spans="1:18" ht="25.5" customHeight="1">
      <c r="A20" s="297" t="s">
        <v>26</v>
      </c>
      <c r="B20" s="305" t="s">
        <v>321</v>
      </c>
      <c r="C20" s="298" t="s">
        <v>105</v>
      </c>
      <c r="D20" s="302"/>
      <c r="E20" s="306">
        <v>2262000000</v>
      </c>
      <c r="F20" s="299">
        <v>0</v>
      </c>
      <c r="G20" s="307">
        <v>2262000000</v>
      </c>
      <c r="H20" s="299">
        <f t="shared" si="5"/>
        <v>2262000000</v>
      </c>
      <c r="I20" s="299">
        <v>2262000000</v>
      </c>
      <c r="J20" s="299"/>
      <c r="K20" s="170"/>
      <c r="L20" s="172">
        <f>+H20/G20*100</f>
        <v>100</v>
      </c>
      <c r="M20" s="118"/>
      <c r="N20" s="119"/>
      <c r="O20" s="233">
        <f>+G20-H20</f>
        <v>0</v>
      </c>
      <c r="P20" s="233"/>
      <c r="Q20" s="229"/>
      <c r="R20" s="77"/>
    </row>
    <row r="21" spans="1:18" ht="25.5" customHeight="1">
      <c r="A21" s="297" t="s">
        <v>26</v>
      </c>
      <c r="B21" s="305" t="s">
        <v>322</v>
      </c>
      <c r="C21" s="298" t="s">
        <v>105</v>
      </c>
      <c r="D21" s="302"/>
      <c r="E21" s="306">
        <v>517000000</v>
      </c>
      <c r="F21" s="299"/>
      <c r="G21" s="307">
        <f>+E21+F21</f>
        <v>517000000</v>
      </c>
      <c r="H21" s="299">
        <f t="shared" si="5"/>
        <v>516652000</v>
      </c>
      <c r="I21" s="299">
        <v>516652000</v>
      </c>
      <c r="J21" s="299"/>
      <c r="K21" s="170"/>
      <c r="L21" s="172">
        <f>+H21/G21*100</f>
        <v>99.932688588007736</v>
      </c>
      <c r="M21" s="118"/>
      <c r="N21" s="119"/>
      <c r="O21" s="233">
        <f>+G21-H21</f>
        <v>348000</v>
      </c>
      <c r="P21" s="233"/>
      <c r="Q21" s="229"/>
      <c r="R21" s="77"/>
    </row>
    <row r="22" spans="1:18" ht="25.5" customHeight="1">
      <c r="A22" s="297" t="s">
        <v>26</v>
      </c>
      <c r="B22" s="240" t="s">
        <v>342</v>
      </c>
      <c r="C22" s="298" t="s">
        <v>105</v>
      </c>
      <c r="D22" s="302"/>
      <c r="E22" s="306"/>
      <c r="F22" s="239">
        <v>762729000</v>
      </c>
      <c r="G22" s="304">
        <f>+E22+F22</f>
        <v>762729000</v>
      </c>
      <c r="H22" s="299">
        <f t="shared" si="5"/>
        <v>0</v>
      </c>
      <c r="I22" s="299"/>
      <c r="J22" s="299"/>
      <c r="K22" s="170"/>
      <c r="L22" s="172">
        <f>+H22/G22*100</f>
        <v>0</v>
      </c>
      <c r="M22" s="118"/>
      <c r="N22" s="119"/>
      <c r="O22" s="233">
        <f>+G22-H22</f>
        <v>762729000</v>
      </c>
      <c r="P22" s="233"/>
      <c r="Q22" s="229"/>
      <c r="R22" s="77"/>
    </row>
    <row r="23" spans="1:18" s="232" customFormat="1" ht="25.5" customHeight="1">
      <c r="A23" s="291" t="s">
        <v>106</v>
      </c>
      <c r="B23" s="308" t="s">
        <v>107</v>
      </c>
      <c r="C23" s="309"/>
      <c r="D23" s="310">
        <f>+D24</f>
        <v>0</v>
      </c>
      <c r="E23" s="310">
        <f t="shared" ref="E23:J23" si="6">+E24</f>
        <v>3366000000</v>
      </c>
      <c r="F23" s="310">
        <f t="shared" si="6"/>
        <v>2893800000</v>
      </c>
      <c r="G23" s="310">
        <f t="shared" si="6"/>
        <v>6259800000</v>
      </c>
      <c r="H23" s="310">
        <f t="shared" si="6"/>
        <v>5134367000</v>
      </c>
      <c r="I23" s="310">
        <f t="shared" si="6"/>
        <v>5134367000</v>
      </c>
      <c r="J23" s="310">
        <f t="shared" si="6"/>
        <v>0</v>
      </c>
      <c r="K23" s="170"/>
      <c r="L23" s="170">
        <f>+H23/G23*100</f>
        <v>82.021262660148892</v>
      </c>
      <c r="M23" s="113">
        <f>+H23/G23*100</f>
        <v>82.021262660148892</v>
      </c>
      <c r="N23" s="124"/>
      <c r="O23" s="233">
        <f>+G23-H23</f>
        <v>1125433000</v>
      </c>
      <c r="P23" s="230"/>
      <c r="Q23" s="127"/>
      <c r="R23" s="231"/>
    </row>
    <row r="24" spans="1:18" s="232" customFormat="1" ht="25.5" customHeight="1">
      <c r="A24" s="291" t="s">
        <v>24</v>
      </c>
      <c r="B24" s="308" t="s">
        <v>108</v>
      </c>
      <c r="C24" s="309"/>
      <c r="D24" s="310">
        <f>SUM(D25:D27)</f>
        <v>0</v>
      </c>
      <c r="E24" s="310">
        <f>SUM(E25:E29)</f>
        <v>3366000000</v>
      </c>
      <c r="F24" s="310">
        <f t="shared" ref="F24:J24" si="7">SUM(F25:F29)</f>
        <v>2893800000</v>
      </c>
      <c r="G24" s="310">
        <f t="shared" si="7"/>
        <v>6259800000</v>
      </c>
      <c r="H24" s="310">
        <f t="shared" si="7"/>
        <v>5134367000</v>
      </c>
      <c r="I24" s="310">
        <f>SUM(I25:I29)</f>
        <v>5134367000</v>
      </c>
      <c r="J24" s="310">
        <f t="shared" si="7"/>
        <v>0</v>
      </c>
      <c r="K24" s="170"/>
      <c r="L24" s="170">
        <f>+H24/G24*100</f>
        <v>82.021262660148892</v>
      </c>
      <c r="M24" s="113">
        <f>+H24/G24*100</f>
        <v>82.021262660148892</v>
      </c>
      <c r="N24" s="124"/>
      <c r="O24" s="233">
        <f>+G24-H24</f>
        <v>1125433000</v>
      </c>
      <c r="P24" s="230"/>
      <c r="Q24" s="127"/>
      <c r="R24" s="231"/>
    </row>
    <row r="25" spans="1:18" ht="25.5" customHeight="1">
      <c r="A25" s="297" t="s">
        <v>26</v>
      </c>
      <c r="B25" s="311" t="s">
        <v>298</v>
      </c>
      <c r="C25" s="298" t="s">
        <v>105</v>
      </c>
      <c r="D25" s="299"/>
      <c r="E25" s="312">
        <v>85000000</v>
      </c>
      <c r="F25" s="312"/>
      <c r="G25" s="312">
        <v>85000000</v>
      </c>
      <c r="H25" s="299">
        <f t="shared" ref="H25:H29" si="8">+I25+J25</f>
        <v>85000000</v>
      </c>
      <c r="I25" s="239">
        <v>85000000</v>
      </c>
      <c r="J25" s="299"/>
      <c r="K25" s="170"/>
      <c r="L25" s="172">
        <f>+H25/G25*100</f>
        <v>100</v>
      </c>
      <c r="M25" s="118"/>
      <c r="N25" s="126"/>
      <c r="O25" s="233">
        <f>+G25-H25</f>
        <v>0</v>
      </c>
      <c r="Q25" s="229"/>
      <c r="R25" s="77"/>
    </row>
    <row r="26" spans="1:18" ht="25.5" customHeight="1">
      <c r="A26" s="297" t="s">
        <v>26</v>
      </c>
      <c r="B26" s="240" t="s">
        <v>109</v>
      </c>
      <c r="C26" s="298" t="s">
        <v>105</v>
      </c>
      <c r="D26" s="299"/>
      <c r="E26" s="312">
        <v>798000000</v>
      </c>
      <c r="F26" s="312"/>
      <c r="G26" s="312">
        <v>798000000</v>
      </c>
      <c r="H26" s="299">
        <f t="shared" si="8"/>
        <v>798000000</v>
      </c>
      <c r="I26" s="239">
        <v>798000000</v>
      </c>
      <c r="J26" s="299"/>
      <c r="K26" s="170"/>
      <c r="L26" s="172">
        <f>+H26/G26*100</f>
        <v>100</v>
      </c>
      <c r="M26" s="118"/>
      <c r="N26" s="126"/>
      <c r="O26" s="233">
        <f>+G26-H26</f>
        <v>0</v>
      </c>
      <c r="Q26" s="229"/>
      <c r="R26" s="77"/>
    </row>
    <row r="27" spans="1:18" ht="25.5" customHeight="1">
      <c r="A27" s="297" t="s">
        <v>26</v>
      </c>
      <c r="B27" s="313" t="s">
        <v>315</v>
      </c>
      <c r="C27" s="298" t="s">
        <v>105</v>
      </c>
      <c r="D27" s="303"/>
      <c r="E27" s="306">
        <v>1476000000</v>
      </c>
      <c r="F27" s="306"/>
      <c r="G27" s="314">
        <v>1476000000</v>
      </c>
      <c r="H27" s="299">
        <f t="shared" si="8"/>
        <v>1475032000</v>
      </c>
      <c r="I27" s="299">
        <v>1475032000</v>
      </c>
      <c r="J27" s="299"/>
      <c r="K27" s="170"/>
      <c r="L27" s="172">
        <f>+H27/G27*100</f>
        <v>99.93441734417344</v>
      </c>
      <c r="M27" s="118"/>
      <c r="N27" s="126"/>
      <c r="O27" s="233">
        <f>+G27-H27</f>
        <v>968000</v>
      </c>
      <c r="Q27" s="229"/>
      <c r="R27" s="77"/>
    </row>
    <row r="28" spans="1:18" ht="25.5" customHeight="1">
      <c r="A28" s="297" t="s">
        <v>26</v>
      </c>
      <c r="B28" s="313" t="s">
        <v>316</v>
      </c>
      <c r="C28" s="298" t="s">
        <v>105</v>
      </c>
      <c r="D28" s="306"/>
      <c r="E28" s="306">
        <v>1007000000</v>
      </c>
      <c r="F28" s="306"/>
      <c r="G28" s="314">
        <v>1007000000</v>
      </c>
      <c r="H28" s="299">
        <f t="shared" si="8"/>
        <v>1006021000</v>
      </c>
      <c r="I28" s="299">
        <v>1006021000</v>
      </c>
      <c r="J28" s="299"/>
      <c r="K28" s="170"/>
      <c r="L28" s="172">
        <f>+H28/G28*100</f>
        <v>99.902780536246269</v>
      </c>
      <c r="M28" s="118"/>
      <c r="N28" s="126"/>
      <c r="O28" s="233">
        <f>+G28-H28</f>
        <v>979000</v>
      </c>
      <c r="Q28" s="229"/>
      <c r="R28" s="77"/>
    </row>
    <row r="29" spans="1:18" ht="25.5" customHeight="1">
      <c r="A29" s="297" t="s">
        <v>26</v>
      </c>
      <c r="B29" s="241" t="s">
        <v>338</v>
      </c>
      <c r="C29" s="298"/>
      <c r="D29" s="306"/>
      <c r="E29" s="306"/>
      <c r="F29" s="306">
        <v>2893800000</v>
      </c>
      <c r="G29" s="306">
        <f>+E29+F29</f>
        <v>2893800000</v>
      </c>
      <c r="H29" s="299">
        <f t="shared" si="8"/>
        <v>1770314000</v>
      </c>
      <c r="I29" s="299">
        <v>1770314000</v>
      </c>
      <c r="J29" s="299"/>
      <c r="K29" s="170"/>
      <c r="L29" s="172">
        <f>+H29/G29*100</f>
        <v>61.176100628930818</v>
      </c>
      <c r="M29" s="118"/>
      <c r="N29" s="126"/>
      <c r="O29" s="233">
        <f>+G29-H29</f>
        <v>1123486000</v>
      </c>
      <c r="P29" s="83">
        <v>0</v>
      </c>
      <c r="Q29" s="229"/>
      <c r="R29" s="77"/>
    </row>
    <row r="30" spans="1:18" s="232" customFormat="1" ht="25.5" customHeight="1">
      <c r="A30" s="291">
        <v>2</v>
      </c>
      <c r="B30" s="295" t="s">
        <v>110</v>
      </c>
      <c r="C30" s="242"/>
      <c r="D30" s="315">
        <v>4900000000</v>
      </c>
      <c r="E30" s="315">
        <f>+E31+E34</f>
        <v>4905044948</v>
      </c>
      <c r="F30" s="315">
        <f t="shared" ref="F30:G30" si="9">+F31+F34</f>
        <v>979225000</v>
      </c>
      <c r="G30" s="315">
        <f t="shared" si="9"/>
        <v>5884269948</v>
      </c>
      <c r="H30" s="315">
        <f t="shared" ref="H30:J30" si="10">+H31+H34</f>
        <v>5287545000</v>
      </c>
      <c r="I30" s="315">
        <f t="shared" si="10"/>
        <v>5287545000</v>
      </c>
      <c r="J30" s="315">
        <f t="shared" si="10"/>
        <v>0</v>
      </c>
      <c r="K30" s="170">
        <f>+H30/D30*100</f>
        <v>107.90908163265307</v>
      </c>
      <c r="L30" s="170">
        <f>+H30/G30*100</f>
        <v>89.858980752526136</v>
      </c>
      <c r="M30" s="113">
        <f>+H30/G30*100</f>
        <v>89.858980752526136</v>
      </c>
      <c r="N30" s="114"/>
      <c r="O30" s="233">
        <f>+G30-H30</f>
        <v>596724948</v>
      </c>
      <c r="P30" s="230"/>
      <c r="Q30" s="127"/>
      <c r="R30" s="231"/>
    </row>
    <row r="31" spans="1:18" s="232" customFormat="1" ht="25.5" customHeight="1">
      <c r="A31" s="291" t="s">
        <v>111</v>
      </c>
      <c r="B31" s="295" t="s">
        <v>113</v>
      </c>
      <c r="C31" s="292"/>
      <c r="D31" s="316"/>
      <c r="E31" s="317">
        <f>SUM(E32:E33)</f>
        <v>567000000</v>
      </c>
      <c r="F31" s="317">
        <f t="shared" ref="F31:J31" si="11">SUM(F32:F33)</f>
        <v>0</v>
      </c>
      <c r="G31" s="317">
        <f t="shared" si="11"/>
        <v>567000000</v>
      </c>
      <c r="H31" s="317">
        <f>SUM(H32:H33)</f>
        <v>567000000</v>
      </c>
      <c r="I31" s="317">
        <f>SUM(I32:I33)</f>
        <v>567000000</v>
      </c>
      <c r="J31" s="318">
        <f t="shared" si="11"/>
        <v>0</v>
      </c>
      <c r="K31" s="170"/>
      <c r="L31" s="172">
        <f>+H31/G31*100</f>
        <v>100</v>
      </c>
      <c r="M31" s="113">
        <f>+H31/G31*100</f>
        <v>100</v>
      </c>
      <c r="N31" s="124"/>
      <c r="O31" s="233">
        <f>+G31-H31</f>
        <v>0</v>
      </c>
      <c r="P31" s="230"/>
      <c r="Q31" s="127"/>
      <c r="R31" s="231"/>
    </row>
    <row r="32" spans="1:18" ht="22.5" customHeight="1">
      <c r="A32" s="297" t="s">
        <v>26</v>
      </c>
      <c r="B32" s="319" t="s">
        <v>330</v>
      </c>
      <c r="C32" s="298" t="s">
        <v>105</v>
      </c>
      <c r="D32" s="299"/>
      <c r="E32" s="312">
        <v>78000000</v>
      </c>
      <c r="F32" s="312"/>
      <c r="G32" s="312">
        <f t="shared" ref="G32:G33" si="12">+E32+F32</f>
        <v>78000000</v>
      </c>
      <c r="H32" s="299">
        <f t="shared" ref="H32:H33" si="13">+I32+J32</f>
        <v>78000000</v>
      </c>
      <c r="I32" s="239">
        <f>+G32</f>
        <v>78000000</v>
      </c>
      <c r="J32" s="299"/>
      <c r="K32" s="170"/>
      <c r="L32" s="172">
        <f>+H32/G32*100</f>
        <v>100</v>
      </c>
      <c r="M32" s="118"/>
      <c r="N32" s="126"/>
      <c r="O32" s="233">
        <f>+G32-H32</f>
        <v>0</v>
      </c>
      <c r="Q32" s="229"/>
      <c r="R32" s="77"/>
    </row>
    <row r="33" spans="1:18" ht="22.5" customHeight="1">
      <c r="A33" s="297" t="s">
        <v>26</v>
      </c>
      <c r="B33" s="319" t="s">
        <v>321</v>
      </c>
      <c r="C33" s="298" t="s">
        <v>105</v>
      </c>
      <c r="D33" s="299"/>
      <c r="E33" s="312">
        <v>489000000</v>
      </c>
      <c r="F33" s="312"/>
      <c r="G33" s="312">
        <f t="shared" si="12"/>
        <v>489000000</v>
      </c>
      <c r="H33" s="299">
        <f t="shared" si="13"/>
        <v>489000000</v>
      </c>
      <c r="I33" s="239">
        <f>+G33</f>
        <v>489000000</v>
      </c>
      <c r="J33" s="299"/>
      <c r="K33" s="170"/>
      <c r="L33" s="172">
        <f>+H33/G33*100</f>
        <v>100</v>
      </c>
      <c r="M33" s="118"/>
      <c r="N33" s="126"/>
      <c r="O33" s="233">
        <f>+G33-H33</f>
        <v>0</v>
      </c>
      <c r="Q33" s="229"/>
      <c r="R33" s="77"/>
    </row>
    <row r="34" spans="1:18" s="232" customFormat="1" ht="25.5" customHeight="1">
      <c r="A34" s="291" t="s">
        <v>112</v>
      </c>
      <c r="B34" s="295" t="s">
        <v>333</v>
      </c>
      <c r="C34" s="321">
        <f>+C35+C39+C43</f>
        <v>0</v>
      </c>
      <c r="D34" s="321">
        <f>+D35+D39+D43</f>
        <v>0</v>
      </c>
      <c r="E34" s="321">
        <f>+E35+E39+E43+E45+E48</f>
        <v>4338044948</v>
      </c>
      <c r="F34" s="321">
        <f t="shared" ref="F34:J34" si="14">+F35+F39+F43+F45+F48</f>
        <v>979225000</v>
      </c>
      <c r="G34" s="321">
        <f t="shared" si="14"/>
        <v>5317269948</v>
      </c>
      <c r="H34" s="321">
        <f t="shared" si="14"/>
        <v>4720545000</v>
      </c>
      <c r="I34" s="321">
        <f>+I35+I39+I43+I45+I48</f>
        <v>4720545000</v>
      </c>
      <c r="J34" s="321">
        <f t="shared" si="14"/>
        <v>0</v>
      </c>
      <c r="K34" s="170"/>
      <c r="L34" s="170">
        <f>+H34/G34*100</f>
        <v>88.777606669669879</v>
      </c>
      <c r="M34" s="113">
        <f>+H34/G34*100</f>
        <v>88.777606669669879</v>
      </c>
      <c r="N34" s="124"/>
      <c r="O34" s="233">
        <f>+G34-H34</f>
        <v>596724948</v>
      </c>
      <c r="P34" s="230"/>
      <c r="Q34" s="127"/>
      <c r="R34" s="231"/>
    </row>
    <row r="35" spans="1:18" s="232" customFormat="1" ht="25.5" customHeight="1">
      <c r="A35" s="291" t="s">
        <v>103</v>
      </c>
      <c r="B35" s="295" t="s">
        <v>164</v>
      </c>
      <c r="C35" s="292"/>
      <c r="D35" s="322">
        <f>SUM(D36:D38)</f>
        <v>0</v>
      </c>
      <c r="E35" s="294">
        <f>SUM(E36:E38)</f>
        <v>490000000</v>
      </c>
      <c r="F35" s="294">
        <f t="shared" ref="F35:J35" si="15">SUM(F36:F38)</f>
        <v>372000000</v>
      </c>
      <c r="G35" s="294">
        <f t="shared" si="15"/>
        <v>862000000</v>
      </c>
      <c r="H35" s="294">
        <f>SUM(H36:H38)</f>
        <v>862000000</v>
      </c>
      <c r="I35" s="294">
        <f>SUM(I36:I38)</f>
        <v>862000000</v>
      </c>
      <c r="J35" s="294">
        <f t="shared" si="15"/>
        <v>0</v>
      </c>
      <c r="K35" s="170"/>
      <c r="L35" s="170">
        <f>+H35/G35*100</f>
        <v>100</v>
      </c>
      <c r="M35" s="113"/>
      <c r="N35" s="124"/>
      <c r="O35" s="233">
        <f>+G35-H35</f>
        <v>0</v>
      </c>
      <c r="P35" s="230"/>
      <c r="Q35" s="127"/>
      <c r="R35" s="231"/>
    </row>
    <row r="36" spans="1:18" ht="25.5" customHeight="1">
      <c r="A36" s="297" t="s">
        <v>26</v>
      </c>
      <c r="B36" s="323" t="s">
        <v>323</v>
      </c>
      <c r="C36" s="298" t="s">
        <v>105</v>
      </c>
      <c r="D36" s="299"/>
      <c r="E36" s="299">
        <v>490000000</v>
      </c>
      <c r="F36" s="312">
        <v>229000000</v>
      </c>
      <c r="G36" s="312">
        <f>+E36+F36</f>
        <v>719000000</v>
      </c>
      <c r="H36" s="299">
        <f t="shared" ref="H36:H41" si="16">+I36+J36</f>
        <v>719000000</v>
      </c>
      <c r="I36" s="239">
        <f>+G36</f>
        <v>719000000</v>
      </c>
      <c r="J36" s="299"/>
      <c r="K36" s="170"/>
      <c r="L36" s="172">
        <f>+H36/G36*100</f>
        <v>100</v>
      </c>
      <c r="M36" s="118"/>
      <c r="N36" s="126"/>
      <c r="O36" s="233">
        <f>+G36-H36</f>
        <v>0</v>
      </c>
      <c r="Q36" s="229"/>
      <c r="R36" s="77"/>
    </row>
    <row r="37" spans="1:18" ht="25.5" customHeight="1">
      <c r="A37" s="297" t="s">
        <v>26</v>
      </c>
      <c r="B37" s="324" t="s">
        <v>326</v>
      </c>
      <c r="C37" s="298" t="s">
        <v>105</v>
      </c>
      <c r="D37" s="299"/>
      <c r="E37" s="312"/>
      <c r="F37" s="312">
        <v>102000000</v>
      </c>
      <c r="G37" s="312">
        <f t="shared" ref="G37:G38" si="17">+E37+F37</f>
        <v>102000000</v>
      </c>
      <c r="H37" s="299">
        <f t="shared" si="16"/>
        <v>102000000</v>
      </c>
      <c r="I37" s="239">
        <f t="shared" ref="I37:I38" si="18">+G37</f>
        <v>102000000</v>
      </c>
      <c r="J37" s="299"/>
      <c r="K37" s="170"/>
      <c r="L37" s="172">
        <f>+H37/G37*100</f>
        <v>100</v>
      </c>
      <c r="M37" s="118"/>
      <c r="N37" s="126"/>
      <c r="O37" s="233">
        <f>+G37-H37</f>
        <v>0</v>
      </c>
      <c r="Q37" s="229"/>
      <c r="R37" s="77"/>
    </row>
    <row r="38" spans="1:18" ht="23.25" customHeight="1">
      <c r="A38" s="297" t="s">
        <v>26</v>
      </c>
      <c r="B38" s="324" t="s">
        <v>327</v>
      </c>
      <c r="C38" s="298" t="s">
        <v>105</v>
      </c>
      <c r="D38" s="299"/>
      <c r="E38" s="312"/>
      <c r="F38" s="312">
        <v>41000000</v>
      </c>
      <c r="G38" s="312">
        <f t="shared" si="17"/>
        <v>41000000</v>
      </c>
      <c r="H38" s="299">
        <f t="shared" si="16"/>
        <v>41000000</v>
      </c>
      <c r="I38" s="239">
        <f t="shared" si="18"/>
        <v>41000000</v>
      </c>
      <c r="J38" s="299"/>
      <c r="K38" s="170"/>
      <c r="L38" s="172">
        <f>+H38/G38*100</f>
        <v>100</v>
      </c>
      <c r="M38" s="118"/>
      <c r="N38" s="126"/>
      <c r="O38" s="233">
        <f>+G38-H38</f>
        <v>0</v>
      </c>
      <c r="Q38" s="229"/>
      <c r="R38" s="77"/>
    </row>
    <row r="39" spans="1:18" s="232" customFormat="1" ht="21" customHeight="1">
      <c r="A39" s="325" t="s">
        <v>106</v>
      </c>
      <c r="B39" s="326" t="s">
        <v>219</v>
      </c>
      <c r="C39" s="327"/>
      <c r="D39" s="294">
        <f>SUM(D40:D42)</f>
        <v>0</v>
      </c>
      <c r="E39" s="294">
        <f>SUM(E40:E42)</f>
        <v>392281000</v>
      </c>
      <c r="F39" s="294">
        <f t="shared" ref="F39:J39" si="19">SUM(F40:F42)</f>
        <v>136719000</v>
      </c>
      <c r="G39" s="294">
        <f t="shared" si="19"/>
        <v>529000000</v>
      </c>
      <c r="H39" s="294">
        <f>SUM(H40:H42)</f>
        <v>529000000</v>
      </c>
      <c r="I39" s="294">
        <f>SUM(I40:I42)</f>
        <v>529000000</v>
      </c>
      <c r="J39" s="294">
        <f t="shared" si="19"/>
        <v>0</v>
      </c>
      <c r="K39" s="170"/>
      <c r="L39" s="172">
        <f>+H39/G39*100</f>
        <v>100</v>
      </c>
      <c r="M39" s="113"/>
      <c r="N39" s="124"/>
      <c r="O39" s="233">
        <f>+G39-H39</f>
        <v>0</v>
      </c>
      <c r="P39" s="230"/>
      <c r="Q39" s="127"/>
      <c r="R39" s="231"/>
    </row>
    <row r="40" spans="1:18" ht="25.5" customHeight="1">
      <c r="A40" s="297" t="s">
        <v>26</v>
      </c>
      <c r="B40" s="319" t="s">
        <v>331</v>
      </c>
      <c r="C40" s="298" t="s">
        <v>105</v>
      </c>
      <c r="D40" s="299"/>
      <c r="E40" s="312">
        <v>14281000</v>
      </c>
      <c r="F40" s="312"/>
      <c r="G40" s="312">
        <f>+E40+F40</f>
        <v>14281000</v>
      </c>
      <c r="H40" s="299">
        <f t="shared" si="16"/>
        <v>14281000</v>
      </c>
      <c r="I40" s="239">
        <f>+G40</f>
        <v>14281000</v>
      </c>
      <c r="J40" s="299"/>
      <c r="K40" s="170"/>
      <c r="L40" s="172">
        <f>+H40/G40*100</f>
        <v>100</v>
      </c>
      <c r="M40" s="118"/>
      <c r="N40" s="126"/>
      <c r="O40" s="233">
        <f>+G40-H40</f>
        <v>0</v>
      </c>
      <c r="Q40" s="229"/>
      <c r="R40" s="77"/>
    </row>
    <row r="41" spans="1:18" ht="25.5" customHeight="1">
      <c r="A41" s="297" t="s">
        <v>26</v>
      </c>
      <c r="B41" s="319" t="s">
        <v>332</v>
      </c>
      <c r="C41" s="298" t="s">
        <v>105</v>
      </c>
      <c r="D41" s="299"/>
      <c r="E41" s="312">
        <v>378000000</v>
      </c>
      <c r="F41" s="312"/>
      <c r="G41" s="312">
        <f>+E41+F41</f>
        <v>378000000</v>
      </c>
      <c r="H41" s="299">
        <f t="shared" si="16"/>
        <v>378000000</v>
      </c>
      <c r="I41" s="239">
        <f>+G41</f>
        <v>378000000</v>
      </c>
      <c r="J41" s="299"/>
      <c r="K41" s="170"/>
      <c r="L41" s="172">
        <f>+H41/G41*100</f>
        <v>100</v>
      </c>
      <c r="M41" s="118"/>
      <c r="N41" s="126"/>
      <c r="O41" s="233">
        <f>+G41-H41</f>
        <v>0</v>
      </c>
      <c r="Q41" s="229"/>
      <c r="R41" s="77"/>
    </row>
    <row r="42" spans="1:18" ht="25.5" customHeight="1">
      <c r="A42" s="297" t="s">
        <v>26</v>
      </c>
      <c r="B42" s="324" t="s">
        <v>328</v>
      </c>
      <c r="C42" s="298" t="s">
        <v>105</v>
      </c>
      <c r="D42" s="299"/>
      <c r="E42" s="312"/>
      <c r="F42" s="312">
        <v>136719000</v>
      </c>
      <c r="G42" s="312">
        <f>+E42+F42</f>
        <v>136719000</v>
      </c>
      <c r="H42" s="299">
        <f t="shared" ref="H42" si="20">+I42+J42</f>
        <v>136719000</v>
      </c>
      <c r="I42" s="239">
        <f>+G42</f>
        <v>136719000</v>
      </c>
      <c r="J42" s="299"/>
      <c r="K42" s="170"/>
      <c r="L42" s="172">
        <f>+H42/G42*100</f>
        <v>100</v>
      </c>
      <c r="M42" s="118"/>
      <c r="N42" s="126"/>
      <c r="O42" s="233">
        <f>+G42-H42</f>
        <v>0</v>
      </c>
      <c r="Q42" s="229"/>
      <c r="R42" s="77"/>
    </row>
    <row r="43" spans="1:18" s="232" customFormat="1" ht="25.5" customHeight="1">
      <c r="A43" s="325" t="s">
        <v>218</v>
      </c>
      <c r="B43" s="328" t="s">
        <v>169</v>
      </c>
      <c r="C43" s="327"/>
      <c r="D43" s="294">
        <f>+D44</f>
        <v>0</v>
      </c>
      <c r="E43" s="294">
        <f>+E44</f>
        <v>62000000</v>
      </c>
      <c r="F43" s="294">
        <f t="shared" ref="F43:J43" si="21">+F44</f>
        <v>0</v>
      </c>
      <c r="G43" s="294">
        <f t="shared" si="21"/>
        <v>62000000</v>
      </c>
      <c r="H43" s="294">
        <f>+H44</f>
        <v>61993000</v>
      </c>
      <c r="I43" s="294">
        <f>+I44</f>
        <v>61993000</v>
      </c>
      <c r="J43" s="294">
        <f t="shared" si="21"/>
        <v>0</v>
      </c>
      <c r="K43" s="170"/>
      <c r="L43" s="172">
        <f>+H43/G43*100</f>
        <v>99.988709677419351</v>
      </c>
      <c r="M43" s="113"/>
      <c r="N43" s="124"/>
      <c r="O43" s="233">
        <f>+G43-H43</f>
        <v>7000</v>
      </c>
      <c r="P43" s="230"/>
      <c r="Q43" s="127"/>
      <c r="R43" s="231"/>
    </row>
    <row r="44" spans="1:18" ht="18" customHeight="1">
      <c r="A44" s="297" t="s">
        <v>26</v>
      </c>
      <c r="B44" s="319" t="s">
        <v>329</v>
      </c>
      <c r="C44" s="298" t="s">
        <v>105</v>
      </c>
      <c r="D44" s="299"/>
      <c r="E44" s="312">
        <v>62000000</v>
      </c>
      <c r="F44" s="312"/>
      <c r="G44" s="312">
        <f>+E44+F44</f>
        <v>62000000</v>
      </c>
      <c r="H44" s="299">
        <f t="shared" ref="H44" si="22">+I44+J44</f>
        <v>61993000</v>
      </c>
      <c r="I44" s="239">
        <v>61993000</v>
      </c>
      <c r="J44" s="299"/>
      <c r="K44" s="170"/>
      <c r="L44" s="172">
        <f>+H44/G44*100</f>
        <v>99.988709677419351</v>
      </c>
      <c r="M44" s="118"/>
      <c r="N44" s="126"/>
      <c r="O44" s="233">
        <f>+G44-H44</f>
        <v>7000</v>
      </c>
      <c r="Q44" s="229"/>
      <c r="R44" s="77"/>
    </row>
    <row r="45" spans="1:18" s="232" customFormat="1" ht="25.5" customHeight="1">
      <c r="A45" s="325" t="s">
        <v>218</v>
      </c>
      <c r="B45" s="326" t="s">
        <v>114</v>
      </c>
      <c r="C45" s="327"/>
      <c r="D45" s="294"/>
      <c r="E45" s="329">
        <f>+E46+E47</f>
        <v>2879890000</v>
      </c>
      <c r="F45" s="329">
        <f t="shared" ref="F45:J45" si="23">+F46+F47</f>
        <v>470506000</v>
      </c>
      <c r="G45" s="329">
        <f>+G46+G47</f>
        <v>3350396000</v>
      </c>
      <c r="H45" s="329">
        <f>+H46+H47</f>
        <v>3267552000</v>
      </c>
      <c r="I45" s="329">
        <f t="shared" si="23"/>
        <v>3267552000</v>
      </c>
      <c r="J45" s="329">
        <f t="shared" si="23"/>
        <v>0</v>
      </c>
      <c r="K45" s="170"/>
      <c r="L45" s="172">
        <f>+H45/G45*100</f>
        <v>97.527337067021335</v>
      </c>
      <c r="M45" s="113"/>
      <c r="N45" s="124"/>
      <c r="O45" s="233">
        <f>+G45-H45</f>
        <v>82844000</v>
      </c>
      <c r="P45" s="230"/>
      <c r="Q45" s="127"/>
      <c r="R45" s="231"/>
    </row>
    <row r="46" spans="1:18" s="232" customFormat="1" ht="25.5" customHeight="1">
      <c r="A46" s="325" t="s">
        <v>26</v>
      </c>
      <c r="B46" s="254" t="s">
        <v>334</v>
      </c>
      <c r="C46" s="298" t="s">
        <v>341</v>
      </c>
      <c r="D46" s="299"/>
      <c r="E46" s="312">
        <f>450000000+633000000</f>
        <v>1083000000</v>
      </c>
      <c r="F46" s="312"/>
      <c r="G46" s="312">
        <f>+E46+F46</f>
        <v>1083000000</v>
      </c>
      <c r="H46" s="299">
        <f>+I46+J46</f>
        <v>1083000000</v>
      </c>
      <c r="I46" s="239">
        <v>1083000000</v>
      </c>
      <c r="J46" s="294"/>
      <c r="K46" s="170"/>
      <c r="L46" s="172">
        <f>+H46/G46*100</f>
        <v>100</v>
      </c>
      <c r="M46" s="113"/>
      <c r="N46" s="124"/>
      <c r="O46" s="233">
        <f>+G46-H46</f>
        <v>0</v>
      </c>
      <c r="P46" s="230"/>
      <c r="Q46" s="127"/>
      <c r="R46" s="231"/>
    </row>
    <row r="47" spans="1:18" s="232" customFormat="1" ht="32.25" customHeight="1">
      <c r="A47" s="325" t="s">
        <v>26</v>
      </c>
      <c r="B47" s="313" t="s">
        <v>335</v>
      </c>
      <c r="C47" s="298" t="s">
        <v>341</v>
      </c>
      <c r="D47" s="299"/>
      <c r="E47" s="330">
        <v>1796890000</v>
      </c>
      <c r="F47" s="312">
        <f>81506000+389000000</f>
        <v>470506000</v>
      </c>
      <c r="G47" s="312">
        <f>+E47+F47</f>
        <v>2267396000</v>
      </c>
      <c r="H47" s="299">
        <f>+I47+J47</f>
        <v>2184552000</v>
      </c>
      <c r="I47" s="239">
        <v>2184552000</v>
      </c>
      <c r="J47" s="294"/>
      <c r="K47" s="170"/>
      <c r="L47" s="172">
        <f>+H47/G47*100</f>
        <v>96.346293280926659</v>
      </c>
      <c r="M47" s="113"/>
      <c r="N47" s="124"/>
      <c r="O47" s="233">
        <f>+G47-H47</f>
        <v>82844000</v>
      </c>
      <c r="P47" s="230"/>
      <c r="Q47" s="127"/>
      <c r="R47" s="231"/>
    </row>
    <row r="48" spans="1:18" s="232" customFormat="1" ht="20.25" customHeight="1">
      <c r="A48" s="325" t="s">
        <v>241</v>
      </c>
      <c r="B48" s="308" t="s">
        <v>484</v>
      </c>
      <c r="C48" s="327"/>
      <c r="D48" s="294"/>
      <c r="E48" s="310">
        <f>513873585+363</f>
        <v>513873948</v>
      </c>
      <c r="F48" s="329"/>
      <c r="G48" s="329">
        <f>+E48+F48</f>
        <v>513873948</v>
      </c>
      <c r="H48" s="294"/>
      <c r="I48" s="331"/>
      <c r="J48" s="294"/>
      <c r="K48" s="170"/>
      <c r="L48" s="172">
        <f>+H48/G48*100</f>
        <v>0</v>
      </c>
      <c r="M48" s="113"/>
      <c r="N48" s="124"/>
      <c r="O48" s="233">
        <f>+G48-H48</f>
        <v>513873948</v>
      </c>
      <c r="P48" s="230"/>
      <c r="Q48" s="127"/>
      <c r="R48" s="231"/>
    </row>
    <row r="49" spans="1:18" s="232" customFormat="1" ht="20.25" customHeight="1">
      <c r="A49" s="332">
        <v>3</v>
      </c>
      <c r="B49" s="308" t="s">
        <v>115</v>
      </c>
      <c r="C49" s="317" t="str">
        <f>+C50</f>
        <v>Ban QLDA</v>
      </c>
      <c r="D49" s="317">
        <f t="shared" ref="D49:J49" si="24">+D50</f>
        <v>0</v>
      </c>
      <c r="E49" s="317">
        <f t="shared" si="24"/>
        <v>0</v>
      </c>
      <c r="F49" s="317">
        <f t="shared" si="24"/>
        <v>126048000</v>
      </c>
      <c r="G49" s="317">
        <f t="shared" si="24"/>
        <v>126048000</v>
      </c>
      <c r="H49" s="317">
        <f>+H50</f>
        <v>126048000</v>
      </c>
      <c r="I49" s="317">
        <f t="shared" si="24"/>
        <v>126048000</v>
      </c>
      <c r="J49" s="317">
        <f t="shared" si="24"/>
        <v>0</v>
      </c>
      <c r="K49" s="170"/>
      <c r="L49" s="170">
        <f>+H49/G49*100</f>
        <v>100</v>
      </c>
      <c r="M49" s="113">
        <f>+H49/G49*100</f>
        <v>100</v>
      </c>
      <c r="N49" s="129"/>
      <c r="O49" s="233">
        <f>+G49-H49</f>
        <v>0</v>
      </c>
      <c r="P49" s="230"/>
      <c r="Q49" s="127"/>
      <c r="R49" s="231"/>
    </row>
    <row r="50" spans="1:18" ht="20.25" customHeight="1">
      <c r="A50" s="333" t="s">
        <v>26</v>
      </c>
      <c r="B50" s="305" t="s">
        <v>320</v>
      </c>
      <c r="C50" s="298" t="s">
        <v>105</v>
      </c>
      <c r="D50" s="320"/>
      <c r="E50" s="320">
        <v>0</v>
      </c>
      <c r="F50" s="320">
        <v>126048000</v>
      </c>
      <c r="G50" s="320">
        <f>+E50+F50</f>
        <v>126048000</v>
      </c>
      <c r="H50" s="320">
        <f>+I50+J50</f>
        <v>126048000</v>
      </c>
      <c r="I50" s="320">
        <f>+F50</f>
        <v>126048000</v>
      </c>
      <c r="J50" s="320"/>
      <c r="K50" s="172"/>
      <c r="L50" s="172">
        <f>+H50/G50*100</f>
        <v>100</v>
      </c>
      <c r="M50" s="118"/>
      <c r="N50" s="130"/>
      <c r="O50" s="233">
        <f>+G50-H50</f>
        <v>0</v>
      </c>
      <c r="Q50" s="229"/>
      <c r="R50" s="77"/>
    </row>
    <row r="51" spans="1:18" s="237" customFormat="1" ht="20.25" customHeight="1">
      <c r="A51" s="334" t="s">
        <v>46</v>
      </c>
      <c r="B51" s="308" t="s">
        <v>116</v>
      </c>
      <c r="C51" s="335"/>
      <c r="D51" s="335">
        <f t="shared" ref="D51:J51" si="25">+D52+D53</f>
        <v>0</v>
      </c>
      <c r="E51" s="335">
        <f t="shared" si="25"/>
        <v>0</v>
      </c>
      <c r="F51" s="335">
        <f t="shared" si="25"/>
        <v>1064308000</v>
      </c>
      <c r="G51" s="335">
        <f t="shared" si="25"/>
        <v>1064308000</v>
      </c>
      <c r="H51" s="335">
        <f>+H52+H53</f>
        <v>31308000</v>
      </c>
      <c r="I51" s="335">
        <f t="shared" si="25"/>
        <v>31308000</v>
      </c>
      <c r="J51" s="335">
        <f t="shared" si="25"/>
        <v>0</v>
      </c>
      <c r="K51" s="170"/>
      <c r="L51" s="172">
        <f>+H51/G51*100</f>
        <v>2.9416296786268634</v>
      </c>
      <c r="M51" s="113">
        <f>+H51/G51*100</f>
        <v>2.9416296786268634</v>
      </c>
      <c r="N51" s="114"/>
      <c r="O51" s="233">
        <f>+G51-H51</f>
        <v>1033000000</v>
      </c>
      <c r="P51" s="230"/>
      <c r="Q51" s="127"/>
      <c r="R51" s="231"/>
    </row>
    <row r="52" spans="1:18" s="160" customFormat="1" ht="20.25" customHeight="1">
      <c r="A52" s="336" t="s">
        <v>26</v>
      </c>
      <c r="B52" s="305" t="s">
        <v>339</v>
      </c>
      <c r="C52" s="298" t="s">
        <v>105</v>
      </c>
      <c r="D52" s="320"/>
      <c r="E52" s="320"/>
      <c r="F52" s="320">
        <v>31308000</v>
      </c>
      <c r="G52" s="320">
        <f>+E52+F52</f>
        <v>31308000</v>
      </c>
      <c r="H52" s="320">
        <f>+I52+J52</f>
        <v>31308000</v>
      </c>
      <c r="I52" s="320">
        <f>+F52</f>
        <v>31308000</v>
      </c>
      <c r="J52" s="320"/>
      <c r="K52" s="172"/>
      <c r="L52" s="172">
        <f>+H52/G52*100</f>
        <v>100</v>
      </c>
      <c r="M52" s="118"/>
      <c r="N52" s="119"/>
      <c r="O52" s="233">
        <f>+G52-H52</f>
        <v>0</v>
      </c>
      <c r="P52" s="83"/>
      <c r="Q52" s="229"/>
      <c r="R52" s="77"/>
    </row>
    <row r="53" spans="1:18" s="160" customFormat="1" ht="27.75" customHeight="1">
      <c r="A53" s="336" t="s">
        <v>26</v>
      </c>
      <c r="B53" s="305" t="s">
        <v>340</v>
      </c>
      <c r="C53" s="298" t="s">
        <v>105</v>
      </c>
      <c r="D53" s="320"/>
      <c r="E53" s="320"/>
      <c r="F53" s="320">
        <v>1033000000</v>
      </c>
      <c r="G53" s="320">
        <f>+E53+F53</f>
        <v>1033000000</v>
      </c>
      <c r="H53" s="320">
        <f>+I53+J53</f>
        <v>0</v>
      </c>
      <c r="I53" s="320">
        <v>0</v>
      </c>
      <c r="J53" s="320"/>
      <c r="K53" s="170"/>
      <c r="L53" s="172">
        <f>+H53/G53*100</f>
        <v>0</v>
      </c>
      <c r="M53" s="118"/>
      <c r="N53" s="126"/>
      <c r="O53" s="233">
        <f>+G53-H53</f>
        <v>1033000000</v>
      </c>
      <c r="P53" s="83"/>
      <c r="Q53" s="229"/>
      <c r="R53" s="77"/>
    </row>
    <row r="54" spans="1:18" s="115" customFormat="1" ht="23.25" customHeight="1">
      <c r="A54" s="291" t="s">
        <v>69</v>
      </c>
      <c r="B54" s="295" t="s">
        <v>702</v>
      </c>
      <c r="C54" s="293"/>
      <c r="D54" s="322">
        <f>+D55+D67+D90+D98+D106+D113+D114+D195+D229+D242+D259+D257-5299000000</f>
        <v>620628000000</v>
      </c>
      <c r="E54" s="322">
        <f>+E55+E67+E90+E98+E106+E113+E114+E195+E229+E242+E259+E257+5212680609+5044948</f>
        <v>643272347000</v>
      </c>
      <c r="F54" s="322">
        <f>+F55+F67+F90+F98+F106+F113+F114+F195+F229+F242+F259+F257+15552418933-657011000-5212680609-5044948</f>
        <v>28832351950</v>
      </c>
      <c r="G54" s="322">
        <f>+E54+F54</f>
        <v>672104698950</v>
      </c>
      <c r="H54" s="322">
        <f>+H55+H67+H90+H98+H106+H113+H114+H195+H229+H242+H259+H257</f>
        <v>603336907172</v>
      </c>
      <c r="I54" s="322">
        <f>+I55+I67+I90+I98+I106+I113+I114+I195+I229+I242+I259+I257</f>
        <v>488042577675</v>
      </c>
      <c r="J54" s="322">
        <f>+J55+J67+J90+J98+J106+J113+J114+J195+J229+J242+J259+J257</f>
        <v>115294329497</v>
      </c>
      <c r="K54" s="170">
        <f>+H54/D54*100</f>
        <v>97.213936073138825</v>
      </c>
      <c r="L54" s="172">
        <f>+H54/G54*100</f>
        <v>89.768291772779904</v>
      </c>
      <c r="M54" s="113">
        <f>+H54/G54*100</f>
        <v>89.768291772779904</v>
      </c>
      <c r="N54" s="114"/>
      <c r="O54" s="233">
        <f>+G54-H54</f>
        <v>68767791778</v>
      </c>
      <c r="P54" s="178">
        <v>7757524830</v>
      </c>
      <c r="Q54" s="133"/>
      <c r="R54" s="117"/>
    </row>
    <row r="55" spans="1:18" s="115" customFormat="1" ht="19.5" customHeight="1">
      <c r="A55" s="291" t="s">
        <v>32</v>
      </c>
      <c r="B55" s="308" t="s">
        <v>117</v>
      </c>
      <c r="C55" s="309"/>
      <c r="D55" s="315">
        <f>9487000000+2100000000</f>
        <v>11587000000</v>
      </c>
      <c r="E55" s="315">
        <f t="shared" ref="E55:J55" si="26">+E56+E59</f>
        <v>24956000000</v>
      </c>
      <c r="F55" s="315">
        <f t="shared" si="26"/>
        <v>0</v>
      </c>
      <c r="G55" s="315">
        <f t="shared" si="26"/>
        <v>24956000000</v>
      </c>
      <c r="H55" s="315">
        <f t="shared" si="26"/>
        <v>22347209398</v>
      </c>
      <c r="I55" s="315">
        <f t="shared" si="26"/>
        <v>12846000000</v>
      </c>
      <c r="J55" s="315">
        <f t="shared" si="26"/>
        <v>9501209398</v>
      </c>
      <c r="K55" s="170">
        <f>+H55/D55*100</f>
        <v>192.86449812721153</v>
      </c>
      <c r="L55" s="170">
        <f>+H55/G55*100</f>
        <v>89.546439325212376</v>
      </c>
      <c r="M55" s="113">
        <f>+H55/G55*100</f>
        <v>89.546439325212376</v>
      </c>
      <c r="N55" s="114"/>
      <c r="O55" s="236">
        <f>+G55-H55</f>
        <v>2608790602</v>
      </c>
      <c r="P55" s="125"/>
      <c r="Q55" s="111"/>
      <c r="R55" s="117"/>
    </row>
    <row r="56" spans="1:18" s="122" customFormat="1" ht="22.5" hidden="1" customHeight="1">
      <c r="A56" s="333" t="s">
        <v>119</v>
      </c>
      <c r="B56" s="313" t="s">
        <v>120</v>
      </c>
      <c r="C56" s="337"/>
      <c r="D56" s="320"/>
      <c r="E56" s="320">
        <f>+E57+E58</f>
        <v>19099000000</v>
      </c>
      <c r="F56" s="320">
        <f t="shared" ref="F56:J56" si="27">+F57+F58</f>
        <v>0</v>
      </c>
      <c r="G56" s="320">
        <f t="shared" si="27"/>
        <v>19099000000</v>
      </c>
      <c r="H56" s="320">
        <f t="shared" si="27"/>
        <v>17131139511</v>
      </c>
      <c r="I56" s="320">
        <f t="shared" si="27"/>
        <v>11094000000</v>
      </c>
      <c r="J56" s="320">
        <f t="shared" si="27"/>
        <v>6037139511</v>
      </c>
      <c r="K56" s="172"/>
      <c r="L56" s="172">
        <f>+H56/G56*100</f>
        <v>89.696526053720092</v>
      </c>
      <c r="M56" s="118">
        <f>+H56/G56*100</f>
        <v>89.696526053720092</v>
      </c>
      <c r="N56" s="119"/>
      <c r="O56" s="233">
        <f>+G56-H56</f>
        <v>1967860489</v>
      </c>
      <c r="P56" s="131"/>
      <c r="Q56" s="120"/>
      <c r="R56" s="121"/>
    </row>
    <row r="57" spans="1:18" s="627" customFormat="1" ht="18" hidden="1" customHeight="1">
      <c r="A57" s="616" t="s">
        <v>103</v>
      </c>
      <c r="B57" s="617" t="s">
        <v>121</v>
      </c>
      <c r="C57" s="618"/>
      <c r="D57" s="619"/>
      <c r="E57" s="619">
        <v>11094000000</v>
      </c>
      <c r="F57" s="619"/>
      <c r="G57" s="619">
        <f>+E57+F57</f>
        <v>11094000000</v>
      </c>
      <c r="H57" s="619">
        <f>+I57+J57</f>
        <v>11094000000</v>
      </c>
      <c r="I57" s="619">
        <v>11094000000</v>
      </c>
      <c r="J57" s="619"/>
      <c r="K57" s="620"/>
      <c r="L57" s="620">
        <f>+H57/G57*100</f>
        <v>100</v>
      </c>
      <c r="M57" s="621"/>
      <c r="N57" s="622"/>
      <c r="O57" s="623">
        <f>+G57-H57</f>
        <v>0</v>
      </c>
      <c r="P57" s="624"/>
      <c r="Q57" s="625"/>
      <c r="R57" s="626"/>
    </row>
    <row r="58" spans="1:18" s="627" customFormat="1" ht="18" hidden="1" customHeight="1">
      <c r="A58" s="616" t="s">
        <v>106</v>
      </c>
      <c r="B58" s="617" t="s">
        <v>122</v>
      </c>
      <c r="C58" s="618"/>
      <c r="D58" s="619"/>
      <c r="E58" s="619">
        <v>8005000000</v>
      </c>
      <c r="F58" s="619"/>
      <c r="G58" s="619">
        <f t="shared" ref="G58" si="28">+E58+F58</f>
        <v>8005000000</v>
      </c>
      <c r="H58" s="619">
        <f t="shared" ref="H58" si="29">+I58+J58</f>
        <v>6037139511</v>
      </c>
      <c r="I58" s="619"/>
      <c r="J58" s="619">
        <v>6037139511</v>
      </c>
      <c r="K58" s="620"/>
      <c r="L58" s="620">
        <f>+H58/G58*100</f>
        <v>75.417108194878196</v>
      </c>
      <c r="M58" s="621"/>
      <c r="N58" s="622"/>
      <c r="O58" s="623">
        <f>+G58-H58</f>
        <v>1967860489</v>
      </c>
      <c r="P58" s="624"/>
      <c r="Q58" s="625"/>
      <c r="R58" s="626"/>
    </row>
    <row r="59" spans="1:18" s="122" customFormat="1" ht="18.75" hidden="1" customHeight="1">
      <c r="A59" s="333" t="s">
        <v>123</v>
      </c>
      <c r="B59" s="313" t="s">
        <v>499</v>
      </c>
      <c r="C59" s="337"/>
      <c r="D59" s="320"/>
      <c r="E59" s="320">
        <f>+E62+E64</f>
        <v>5857000000</v>
      </c>
      <c r="F59" s="320">
        <f t="shared" ref="F59:J59" si="30">+F62+F64</f>
        <v>0</v>
      </c>
      <c r="G59" s="320">
        <f t="shared" si="30"/>
        <v>5857000000</v>
      </c>
      <c r="H59" s="320">
        <f t="shared" si="30"/>
        <v>5216069887</v>
      </c>
      <c r="I59" s="320">
        <f t="shared" si="30"/>
        <v>1752000000</v>
      </c>
      <c r="J59" s="320">
        <f t="shared" si="30"/>
        <v>3464069887</v>
      </c>
      <c r="K59" s="172"/>
      <c r="L59" s="172">
        <f>+H59/G59*100</f>
        <v>89.057023851801262</v>
      </c>
      <c r="M59" s="118">
        <f>+H59/G59*100</f>
        <v>89.057023851801262</v>
      </c>
      <c r="N59" s="119"/>
      <c r="O59" s="233">
        <f>+G59-H59</f>
        <v>640930113</v>
      </c>
      <c r="P59" s="131"/>
      <c r="Q59" s="120"/>
      <c r="R59" s="121"/>
    </row>
    <row r="60" spans="1:18" s="155" customFormat="1" ht="18.75" hidden="1" customHeight="1">
      <c r="A60" s="343"/>
      <c r="B60" s="661" t="s">
        <v>118</v>
      </c>
      <c r="C60" s="344"/>
      <c r="D60" s="434"/>
      <c r="E60" s="434"/>
      <c r="F60" s="434"/>
      <c r="G60" s="434"/>
      <c r="H60" s="434"/>
      <c r="I60" s="434"/>
      <c r="J60" s="434"/>
      <c r="K60" s="187"/>
      <c r="L60" s="186"/>
      <c r="M60" s="132"/>
      <c r="N60" s="255"/>
      <c r="O60" s="662"/>
      <c r="P60" s="154"/>
      <c r="Q60" s="252"/>
      <c r="R60" s="253"/>
    </row>
    <row r="61" spans="1:18" s="115" customFormat="1" ht="32.25" hidden="1" customHeight="1">
      <c r="A61" s="291"/>
      <c r="B61" s="339" t="s">
        <v>125</v>
      </c>
      <c r="C61" s="309"/>
      <c r="D61" s="315"/>
      <c r="E61" s="320">
        <f>+E63+E65</f>
        <v>205000000</v>
      </c>
      <c r="F61" s="320">
        <f t="shared" ref="F61:J61" si="31">+F63+F65</f>
        <v>0</v>
      </c>
      <c r="G61" s="320">
        <f t="shared" si="31"/>
        <v>205000000</v>
      </c>
      <c r="H61" s="320">
        <f t="shared" si="31"/>
        <v>184711500</v>
      </c>
      <c r="I61" s="320">
        <f t="shared" si="31"/>
        <v>40000000</v>
      </c>
      <c r="J61" s="320">
        <f t="shared" si="31"/>
        <v>144711500</v>
      </c>
      <c r="K61" s="172"/>
      <c r="L61" s="172">
        <f>+H61/G61*100</f>
        <v>90.103170731707323</v>
      </c>
      <c r="M61" s="118"/>
      <c r="N61" s="114"/>
      <c r="O61" s="233"/>
      <c r="P61" s="125"/>
      <c r="Q61" s="111"/>
      <c r="R61" s="117"/>
    </row>
    <row r="62" spans="1:18" s="638" customFormat="1" ht="18" hidden="1" customHeight="1">
      <c r="A62" s="628" t="s">
        <v>103</v>
      </c>
      <c r="B62" s="629" t="s">
        <v>124</v>
      </c>
      <c r="C62" s="630"/>
      <c r="D62" s="631"/>
      <c r="E62" s="631">
        <v>1752000000</v>
      </c>
      <c r="F62" s="631"/>
      <c r="G62" s="631">
        <f t="shared" ref="G62" si="32">+E62+F62</f>
        <v>1752000000</v>
      </c>
      <c r="H62" s="631">
        <f t="shared" ref="H62" si="33">+I62+J62</f>
        <v>1752000000</v>
      </c>
      <c r="I62" s="632">
        <v>1752000000</v>
      </c>
      <c r="J62" s="631"/>
      <c r="K62" s="633"/>
      <c r="L62" s="620">
        <f>+H62/G62*100</f>
        <v>100</v>
      </c>
      <c r="M62" s="621"/>
      <c r="N62" s="634"/>
      <c r="O62" s="623">
        <f>+G62-H62</f>
        <v>0</v>
      </c>
      <c r="P62" s="635"/>
      <c r="Q62" s="636"/>
      <c r="R62" s="637"/>
    </row>
    <row r="63" spans="1:18" s="649" customFormat="1" ht="36" hidden="1" customHeight="1">
      <c r="A63" s="639" t="s">
        <v>26</v>
      </c>
      <c r="B63" s="640" t="s">
        <v>125</v>
      </c>
      <c r="C63" s="641"/>
      <c r="D63" s="642"/>
      <c r="E63" s="642">
        <v>40000000</v>
      </c>
      <c r="F63" s="642"/>
      <c r="G63" s="643">
        <f>+E63+F63</f>
        <v>40000000</v>
      </c>
      <c r="H63" s="643">
        <f>+I63+J63</f>
        <v>40000000</v>
      </c>
      <c r="I63" s="643">
        <v>40000000</v>
      </c>
      <c r="J63" s="643"/>
      <c r="K63" s="620"/>
      <c r="L63" s="620">
        <f>+H63/G63*100</f>
        <v>100</v>
      </c>
      <c r="M63" s="644">
        <f>+H63/G63*100</f>
        <v>100</v>
      </c>
      <c r="N63" s="645"/>
      <c r="O63" s="623">
        <f>+G63-H63</f>
        <v>0</v>
      </c>
      <c r="P63" s="646"/>
      <c r="Q63" s="647"/>
      <c r="R63" s="648"/>
    </row>
    <row r="64" spans="1:18" s="660" customFormat="1" ht="19.5" hidden="1" customHeight="1">
      <c r="A64" s="650" t="s">
        <v>106</v>
      </c>
      <c r="B64" s="651" t="s">
        <v>122</v>
      </c>
      <c r="C64" s="652"/>
      <c r="D64" s="653"/>
      <c r="E64" s="653">
        <v>4105000000</v>
      </c>
      <c r="F64" s="653"/>
      <c r="G64" s="643">
        <f t="shared" ref="G64:G65" si="34">+E64+F64</f>
        <v>4105000000</v>
      </c>
      <c r="H64" s="643">
        <f t="shared" ref="H64:H65" si="35">+I64+J64</f>
        <v>3464069887</v>
      </c>
      <c r="I64" s="654"/>
      <c r="J64" s="654">
        <v>3464069887</v>
      </c>
      <c r="K64" s="620"/>
      <c r="L64" s="620">
        <f>+H64/G64*100</f>
        <v>84.386598952496954</v>
      </c>
      <c r="M64" s="655"/>
      <c r="N64" s="656"/>
      <c r="O64" s="623">
        <f>+G64-H64</f>
        <v>640930113</v>
      </c>
      <c r="P64" s="657"/>
      <c r="Q64" s="658"/>
      <c r="R64" s="659"/>
    </row>
    <row r="65" spans="1:18" s="649" customFormat="1" ht="44.25" hidden="1" customHeight="1">
      <c r="A65" s="639" t="s">
        <v>26</v>
      </c>
      <c r="B65" s="640" t="s">
        <v>126</v>
      </c>
      <c r="C65" s="641"/>
      <c r="D65" s="642"/>
      <c r="E65" s="642">
        <v>165000000</v>
      </c>
      <c r="F65" s="642"/>
      <c r="G65" s="643">
        <f t="shared" si="34"/>
        <v>165000000</v>
      </c>
      <c r="H65" s="643">
        <f t="shared" si="35"/>
        <v>144711500</v>
      </c>
      <c r="I65" s="643"/>
      <c r="J65" s="643">
        <v>144711500</v>
      </c>
      <c r="K65" s="620"/>
      <c r="L65" s="620">
        <f>+H65/G65*100</f>
        <v>87.703939393939393</v>
      </c>
      <c r="M65" s="644"/>
      <c r="N65" s="645"/>
      <c r="O65" s="623">
        <f>+G65-H65</f>
        <v>20288500</v>
      </c>
      <c r="P65" s="646"/>
      <c r="Q65" s="647"/>
      <c r="R65" s="648"/>
    </row>
    <row r="66" spans="1:18" s="183" customFormat="1" ht="27" hidden="1" customHeight="1">
      <c r="A66" s="346" t="s">
        <v>26</v>
      </c>
      <c r="B66" s="347" t="s">
        <v>274</v>
      </c>
      <c r="C66" s="348"/>
      <c r="D66" s="349"/>
      <c r="E66" s="349"/>
      <c r="F66" s="349"/>
      <c r="G66" s="350"/>
      <c r="H66" s="350"/>
      <c r="I66" s="350"/>
      <c r="J66" s="350"/>
      <c r="K66" s="174" t="e">
        <f>+H66/D66*100</f>
        <v>#DIV/0!</v>
      </c>
      <c r="L66" s="175" t="e">
        <f>+H66/G66*100</f>
        <v>#DIV/0!</v>
      </c>
      <c r="M66" s="179"/>
      <c r="N66" s="180"/>
      <c r="O66" s="233">
        <f>+G66-H66</f>
        <v>0</v>
      </c>
      <c r="P66" s="271"/>
      <c r="Q66" s="181"/>
      <c r="R66" s="182"/>
    </row>
    <row r="67" spans="1:18" s="115" customFormat="1" ht="20.25" customHeight="1">
      <c r="A67" s="291">
        <v>2</v>
      </c>
      <c r="B67" s="295" t="s">
        <v>703</v>
      </c>
      <c r="C67" s="293"/>
      <c r="D67" s="569">
        <f>365956000000+4000000000</f>
        <v>369956000000</v>
      </c>
      <c r="E67" s="294">
        <f>375364571087+E77+E89-11650384805+4329094031+1157140954+63000000</f>
        <v>369350606267</v>
      </c>
      <c r="F67" s="294">
        <v>6076964820</v>
      </c>
      <c r="G67" s="294">
        <f>+E67+F67</f>
        <v>375427571087</v>
      </c>
      <c r="H67" s="294">
        <f>+I67+J67</f>
        <v>344332387625</v>
      </c>
      <c r="I67" s="294">
        <f>344294792625+I77+I89</f>
        <v>344332387625</v>
      </c>
      <c r="J67" s="294"/>
      <c r="K67" s="170">
        <f>+H67/D67*100</f>
        <v>93.073875710895351</v>
      </c>
      <c r="L67" s="172">
        <f>+H67/G67*100</f>
        <v>91.717394816803647</v>
      </c>
      <c r="M67" s="113">
        <f>+H67/G67*100</f>
        <v>91.717394816803647</v>
      </c>
      <c r="N67" s="114"/>
      <c r="O67" s="233">
        <f>+G67-H67</f>
        <v>31095183462</v>
      </c>
      <c r="P67" s="116">
        <v>375364571087.315</v>
      </c>
      <c r="Q67" s="111"/>
      <c r="R67" s="117"/>
    </row>
    <row r="68" spans="1:18" s="152" customFormat="1" ht="27" hidden="1" customHeight="1">
      <c r="A68" s="351" t="s">
        <v>103</v>
      </c>
      <c r="B68" s="352" t="s">
        <v>127</v>
      </c>
      <c r="C68" s="353"/>
      <c r="D68" s="354"/>
      <c r="E68" s="354"/>
      <c r="F68" s="294"/>
      <c r="G68" s="355"/>
      <c r="H68" s="354"/>
      <c r="I68" s="356"/>
      <c r="J68" s="354"/>
      <c r="K68" s="174"/>
      <c r="L68" s="175" t="e">
        <f>+H68/G68*100</f>
        <v>#DIV/0!</v>
      </c>
      <c r="M68" s="147" t="e">
        <f>+H68/G68*100</f>
        <v>#DIV/0!</v>
      </c>
      <c r="N68" s="148"/>
      <c r="O68" s="233">
        <f>+G68-H68</f>
        <v>0</v>
      </c>
      <c r="P68" s="167">
        <f>+I84+H225</f>
        <v>1469356000</v>
      </c>
      <c r="Q68" s="150"/>
      <c r="R68" s="151"/>
    </row>
    <row r="69" spans="1:18" s="115" customFormat="1" ht="17.25" customHeight="1">
      <c r="A69" s="333"/>
      <c r="B69" s="357" t="s">
        <v>118</v>
      </c>
      <c r="C69" s="358"/>
      <c r="D69" s="299"/>
      <c r="E69" s="299"/>
      <c r="F69" s="299"/>
      <c r="G69" s="320"/>
      <c r="H69" s="299"/>
      <c r="I69" s="299"/>
      <c r="J69" s="330"/>
      <c r="K69" s="172"/>
      <c r="L69" s="172"/>
      <c r="M69" s="113"/>
      <c r="N69" s="114"/>
      <c r="O69" s="233">
        <f>+G69-H69</f>
        <v>0</v>
      </c>
      <c r="P69" s="116">
        <f>+P67-G67</f>
        <v>-62999999.684997559</v>
      </c>
      <c r="Q69" s="111"/>
      <c r="R69" s="117"/>
    </row>
    <row r="70" spans="1:18" s="115" customFormat="1" ht="23.25" customHeight="1">
      <c r="A70" s="333" t="s">
        <v>26</v>
      </c>
      <c r="B70" s="357" t="s">
        <v>128</v>
      </c>
      <c r="C70" s="358"/>
      <c r="D70" s="299">
        <v>6437000000</v>
      </c>
      <c r="E70" s="299">
        <v>7430114000</v>
      </c>
      <c r="F70" s="299"/>
      <c r="G70" s="299">
        <f>+E70+F70</f>
        <v>7430114000</v>
      </c>
      <c r="H70" s="299">
        <f>+I70+J70</f>
        <v>5515447868</v>
      </c>
      <c r="I70" s="299">
        <v>5515447868</v>
      </c>
      <c r="J70" s="299"/>
      <c r="K70" s="172">
        <f>+H70/D70*100</f>
        <v>85.683515115737137</v>
      </c>
      <c r="L70" s="172">
        <f>+H70/G70*100</f>
        <v>74.230999255193126</v>
      </c>
      <c r="M70" s="118">
        <f>+H70/G70*100</f>
        <v>74.230999255193126</v>
      </c>
      <c r="N70" s="114"/>
      <c r="O70" s="233">
        <f>+G70-H70</f>
        <v>1914666132</v>
      </c>
      <c r="P70" s="125"/>
      <c r="Q70" s="111">
        <f>79*40000</f>
        <v>3160000</v>
      </c>
      <c r="R70" s="117"/>
    </row>
    <row r="71" spans="1:18" s="115" customFormat="1" ht="30.75" customHeight="1">
      <c r="A71" s="333" t="s">
        <v>26</v>
      </c>
      <c r="B71" s="359" t="s">
        <v>129</v>
      </c>
      <c r="C71" s="360"/>
      <c r="D71" s="299">
        <f>4040000000+773000000</f>
        <v>4813000000</v>
      </c>
      <c r="E71" s="299">
        <v>4245400000</v>
      </c>
      <c r="F71" s="299"/>
      <c r="G71" s="299">
        <f t="shared" ref="G71:G89" si="36">+E71+F71</f>
        <v>4245400000</v>
      </c>
      <c r="H71" s="299">
        <f t="shared" ref="H71:H89" si="37">+I71+J71</f>
        <v>3699124183</v>
      </c>
      <c r="I71" s="299">
        <v>3699124183</v>
      </c>
      <c r="J71" s="299"/>
      <c r="K71" s="172"/>
      <c r="L71" s="172">
        <f>+H71/G71*100</f>
        <v>87.132524214443876</v>
      </c>
      <c r="M71" s="118">
        <f>+H71/G71*100</f>
        <v>87.132524214443876</v>
      </c>
      <c r="N71" s="114"/>
      <c r="O71" s="233">
        <f>+G71-H71</f>
        <v>546275817</v>
      </c>
      <c r="P71" s="125"/>
      <c r="Q71" s="111">
        <f>+Q70*14</f>
        <v>44240000</v>
      </c>
      <c r="R71" s="117"/>
    </row>
    <row r="72" spans="1:18" s="115" customFormat="1" ht="23.25" customHeight="1">
      <c r="A72" s="333" t="s">
        <v>26</v>
      </c>
      <c r="B72" s="361" t="s">
        <v>130</v>
      </c>
      <c r="C72" s="336"/>
      <c r="D72" s="299">
        <v>27179000000</v>
      </c>
      <c r="E72" s="299">
        <v>27227600000</v>
      </c>
      <c r="F72" s="299"/>
      <c r="G72" s="299">
        <f t="shared" si="36"/>
        <v>27227600000</v>
      </c>
      <c r="H72" s="299">
        <f t="shared" si="37"/>
        <v>20771258076</v>
      </c>
      <c r="I72" s="299">
        <v>20771258076</v>
      </c>
      <c r="J72" s="299"/>
      <c r="K72" s="172"/>
      <c r="L72" s="172">
        <f>+H72/G72*100</f>
        <v>76.287510011899698</v>
      </c>
      <c r="M72" s="118">
        <f>+H72/G72*100</f>
        <v>76.287510011899698</v>
      </c>
      <c r="N72" s="114"/>
      <c r="O72" s="233">
        <f>+G72-H72</f>
        <v>6456341924</v>
      </c>
      <c r="P72" s="125"/>
      <c r="Q72" s="111"/>
      <c r="R72" s="117"/>
    </row>
    <row r="73" spans="1:18" s="115" customFormat="1" ht="44.25" customHeight="1">
      <c r="A73" s="333" t="s">
        <v>26</v>
      </c>
      <c r="B73" s="362" t="s">
        <v>270</v>
      </c>
      <c r="C73" s="336"/>
      <c r="D73" s="299">
        <f>1204000000+495000000</f>
        <v>1699000000</v>
      </c>
      <c r="E73" s="299">
        <v>1638800000</v>
      </c>
      <c r="F73" s="299"/>
      <c r="G73" s="299">
        <f t="shared" si="36"/>
        <v>1638800000</v>
      </c>
      <c r="H73" s="299">
        <f t="shared" si="37"/>
        <v>1539080646</v>
      </c>
      <c r="I73" s="299">
        <v>1539080646</v>
      </c>
      <c r="J73" s="299"/>
      <c r="K73" s="172">
        <f>+H73/D73*100</f>
        <v>90.587442377869337</v>
      </c>
      <c r="L73" s="172">
        <f>+H73/G73*100</f>
        <v>93.915099218940696</v>
      </c>
      <c r="M73" s="118"/>
      <c r="N73" s="114"/>
      <c r="O73" s="233">
        <f>+G73-H73</f>
        <v>99719354</v>
      </c>
      <c r="P73" s="125"/>
      <c r="Q73" s="111"/>
      <c r="R73" s="117"/>
    </row>
    <row r="74" spans="1:18" s="115" customFormat="1" ht="21" customHeight="1">
      <c r="A74" s="333" t="s">
        <v>26</v>
      </c>
      <c r="B74" s="361" t="s">
        <v>131</v>
      </c>
      <c r="C74" s="336"/>
      <c r="D74" s="299">
        <v>8377000000</v>
      </c>
      <c r="E74" s="299">
        <f>SUM(E75:E77)</f>
        <v>8384385000</v>
      </c>
      <c r="F74" s="299">
        <f t="shared" ref="F74:J74" si="38">SUM(F75:F77)</f>
        <v>0</v>
      </c>
      <c r="G74" s="299">
        <f t="shared" si="38"/>
        <v>8384385000</v>
      </c>
      <c r="H74" s="299">
        <f t="shared" si="38"/>
        <v>5366616400</v>
      </c>
      <c r="I74" s="299">
        <f t="shared" si="38"/>
        <v>5366616400</v>
      </c>
      <c r="J74" s="299">
        <f t="shared" si="38"/>
        <v>0</v>
      </c>
      <c r="K74" s="172"/>
      <c r="L74" s="172">
        <f>+H74/G74*100</f>
        <v>64.007275429265235</v>
      </c>
      <c r="M74" s="118">
        <f>+H74/G74*100</f>
        <v>64.007275429265235</v>
      </c>
      <c r="N74" s="114"/>
      <c r="O74" s="233">
        <f>+G74-H74</f>
        <v>3017768600</v>
      </c>
      <c r="P74" s="125"/>
      <c r="Q74" s="111"/>
      <c r="R74" s="117"/>
    </row>
    <row r="75" spans="1:18" s="155" customFormat="1" ht="35.25" customHeight="1">
      <c r="A75" s="338" t="s">
        <v>35</v>
      </c>
      <c r="B75" s="363" t="s">
        <v>446</v>
      </c>
      <c r="C75" s="364" t="s">
        <v>444</v>
      </c>
      <c r="D75" s="365"/>
      <c r="E75" s="365">
        <f>6650000000-16800000</f>
        <v>6633200000</v>
      </c>
      <c r="F75" s="365"/>
      <c r="G75" s="365">
        <f t="shared" si="36"/>
        <v>6633200000</v>
      </c>
      <c r="H75" s="365">
        <f t="shared" si="37"/>
        <v>4781000000</v>
      </c>
      <c r="I75" s="365">
        <f>4797800000-16800000</f>
        <v>4781000000</v>
      </c>
      <c r="J75" s="365"/>
      <c r="K75" s="186"/>
      <c r="L75" s="172">
        <f>+H75/G75*100</f>
        <v>72.076825664837486</v>
      </c>
      <c r="M75" s="132"/>
      <c r="N75" s="255"/>
      <c r="O75" s="233">
        <f>+G75-H75</f>
        <v>1852200000</v>
      </c>
      <c r="P75" s="154"/>
      <c r="Q75" s="252"/>
      <c r="R75" s="253"/>
    </row>
    <row r="76" spans="1:18" s="155" customFormat="1" ht="35.25" customHeight="1">
      <c r="A76" s="338" t="s">
        <v>35</v>
      </c>
      <c r="B76" s="363" t="s">
        <v>447</v>
      </c>
      <c r="C76" s="364" t="s">
        <v>449</v>
      </c>
      <c r="D76" s="365"/>
      <c r="E76" s="365">
        <v>1727000000</v>
      </c>
      <c r="F76" s="365"/>
      <c r="G76" s="365">
        <f t="shared" si="36"/>
        <v>1727000000</v>
      </c>
      <c r="H76" s="365">
        <f t="shared" si="37"/>
        <v>561431400</v>
      </c>
      <c r="I76" s="365">
        <v>561431400</v>
      </c>
      <c r="J76" s="365"/>
      <c r="K76" s="186"/>
      <c r="L76" s="172">
        <f>+H76/G76*100</f>
        <v>32.509056166763173</v>
      </c>
      <c r="M76" s="132"/>
      <c r="N76" s="255"/>
      <c r="O76" s="233">
        <f>+G76-H76</f>
        <v>1165568600</v>
      </c>
      <c r="P76" s="154"/>
      <c r="Q76" s="252"/>
      <c r="R76" s="253"/>
    </row>
    <row r="77" spans="1:18" s="155" customFormat="1" ht="33.75" customHeight="1">
      <c r="A77" s="338" t="s">
        <v>35</v>
      </c>
      <c r="B77" s="363" t="s">
        <v>448</v>
      </c>
      <c r="C77" s="364" t="s">
        <v>445</v>
      </c>
      <c r="D77" s="365"/>
      <c r="E77" s="365">
        <v>24185000</v>
      </c>
      <c r="F77" s="365"/>
      <c r="G77" s="365">
        <f t="shared" si="36"/>
        <v>24185000</v>
      </c>
      <c r="H77" s="365">
        <f t="shared" si="37"/>
        <v>24185000</v>
      </c>
      <c r="I77" s="365">
        <v>24185000</v>
      </c>
      <c r="J77" s="365"/>
      <c r="K77" s="186"/>
      <c r="L77" s="172">
        <f>+H77/G77*100</f>
        <v>100</v>
      </c>
      <c r="M77" s="132"/>
      <c r="N77" s="255"/>
      <c r="O77" s="233">
        <f>+G77-H77</f>
        <v>0</v>
      </c>
      <c r="P77" s="154"/>
      <c r="Q77" s="252"/>
      <c r="R77" s="253"/>
    </row>
    <row r="78" spans="1:18" s="115" customFormat="1" ht="48" customHeight="1">
      <c r="A78" s="333" t="s">
        <v>26</v>
      </c>
      <c r="B78" s="361" t="s">
        <v>132</v>
      </c>
      <c r="C78" s="336"/>
      <c r="D78" s="299">
        <v>2662000000</v>
      </c>
      <c r="E78" s="299">
        <v>2662000000</v>
      </c>
      <c r="F78" s="299"/>
      <c r="G78" s="299">
        <f t="shared" si="36"/>
        <v>2662000000</v>
      </c>
      <c r="H78" s="299">
        <f t="shared" si="37"/>
        <v>2555766888</v>
      </c>
      <c r="I78" s="299">
        <v>2555766888</v>
      </c>
      <c r="J78" s="299"/>
      <c r="K78" s="172"/>
      <c r="L78" s="172">
        <f>+H78/G78*100</f>
        <v>96.009274530428243</v>
      </c>
      <c r="M78" s="118">
        <f>+H78/G78*100</f>
        <v>96.009274530428243</v>
      </c>
      <c r="N78" s="114"/>
      <c r="O78" s="233">
        <f>+G78-H78</f>
        <v>106233112</v>
      </c>
      <c r="P78" s="125"/>
      <c r="Q78" s="111"/>
      <c r="R78" s="117"/>
    </row>
    <row r="79" spans="1:18" s="115" customFormat="1" ht="25.5" customHeight="1">
      <c r="A79" s="333" t="s">
        <v>26</v>
      </c>
      <c r="B79" s="366" t="s">
        <v>486</v>
      </c>
      <c r="C79" s="336"/>
      <c r="D79" s="299">
        <v>160000000</v>
      </c>
      <c r="E79" s="299">
        <v>154200000</v>
      </c>
      <c r="F79" s="299"/>
      <c r="G79" s="299">
        <f t="shared" si="36"/>
        <v>154200000</v>
      </c>
      <c r="H79" s="299">
        <f t="shared" si="37"/>
        <v>145871000</v>
      </c>
      <c r="I79" s="299">
        <v>145871000</v>
      </c>
      <c r="J79" s="299"/>
      <c r="K79" s="172"/>
      <c r="L79" s="172">
        <f>+H79/G79*100</f>
        <v>94.598573281452659</v>
      </c>
      <c r="M79" s="118"/>
      <c r="N79" s="114"/>
      <c r="O79" s="233">
        <f>+G79-H79</f>
        <v>8329000</v>
      </c>
      <c r="P79" s="125"/>
      <c r="Q79" s="111"/>
      <c r="R79" s="117"/>
    </row>
    <row r="80" spans="1:18" s="115" customFormat="1" ht="36" customHeight="1">
      <c r="A80" s="333" t="s">
        <v>26</v>
      </c>
      <c r="B80" s="362" t="s">
        <v>271</v>
      </c>
      <c r="C80" s="336"/>
      <c r="D80" s="299">
        <v>129000000</v>
      </c>
      <c r="E80" s="299">
        <v>131720000</v>
      </c>
      <c r="F80" s="299"/>
      <c r="G80" s="299">
        <f t="shared" si="36"/>
        <v>131720000</v>
      </c>
      <c r="H80" s="299">
        <f t="shared" si="37"/>
        <v>28533500</v>
      </c>
      <c r="I80" s="299">
        <v>28533500</v>
      </c>
      <c r="J80" s="299"/>
      <c r="K80" s="172"/>
      <c r="L80" s="172">
        <f>+H80/G80*100</f>
        <v>21.662238080777406</v>
      </c>
      <c r="M80" s="118">
        <f>+H80/G80*100</f>
        <v>21.662238080777406</v>
      </c>
      <c r="N80" s="114"/>
      <c r="O80" s="233">
        <f>+G80-H80</f>
        <v>103186500</v>
      </c>
      <c r="P80" s="125"/>
      <c r="Q80" s="111"/>
      <c r="R80" s="117"/>
    </row>
    <row r="81" spans="1:18" s="115" customFormat="1" ht="30.75" customHeight="1">
      <c r="A81" s="333" t="s">
        <v>26</v>
      </c>
      <c r="B81" s="362" t="s">
        <v>266</v>
      </c>
      <c r="C81" s="336"/>
      <c r="D81" s="299">
        <v>1373000000</v>
      </c>
      <c r="E81" s="299">
        <v>1534675000</v>
      </c>
      <c r="F81" s="299"/>
      <c r="G81" s="299">
        <f t="shared" si="36"/>
        <v>1534675000</v>
      </c>
      <c r="H81" s="299">
        <f t="shared" si="37"/>
        <v>948980605</v>
      </c>
      <c r="I81" s="299">
        <v>948980605</v>
      </c>
      <c r="J81" s="299"/>
      <c r="K81" s="172"/>
      <c r="L81" s="172">
        <f>+H81/G81*100</f>
        <v>61.835933015133492</v>
      </c>
      <c r="M81" s="118">
        <f>+H81/G81*100</f>
        <v>61.835933015133492</v>
      </c>
      <c r="N81" s="114"/>
      <c r="O81" s="233">
        <f>+G81-H81</f>
        <v>585694395</v>
      </c>
      <c r="P81" s="116" t="e">
        <f>+I84+#REF!+#REF!</f>
        <v>#REF!</v>
      </c>
      <c r="Q81" s="111"/>
      <c r="R81" s="117"/>
    </row>
    <row r="82" spans="1:18" s="115" customFormat="1" ht="21" customHeight="1">
      <c r="A82" s="333" t="s">
        <v>26</v>
      </c>
      <c r="B82" s="362" t="s">
        <v>276</v>
      </c>
      <c r="C82" s="336"/>
      <c r="D82" s="299"/>
      <c r="E82" s="299">
        <v>300000000</v>
      </c>
      <c r="F82" s="299"/>
      <c r="G82" s="299">
        <f t="shared" si="36"/>
        <v>300000000</v>
      </c>
      <c r="H82" s="299">
        <f t="shared" si="37"/>
        <v>178995000</v>
      </c>
      <c r="I82" s="299">
        <v>178995000</v>
      </c>
      <c r="J82" s="299"/>
      <c r="K82" s="172"/>
      <c r="L82" s="172">
        <f>+H82/G82*100</f>
        <v>59.664999999999999</v>
      </c>
      <c r="M82" s="118"/>
      <c r="N82" s="114"/>
      <c r="O82" s="233">
        <f>+G82-H82</f>
        <v>121005000</v>
      </c>
      <c r="P82" s="116"/>
      <c r="Q82" s="111"/>
      <c r="R82" s="117"/>
    </row>
    <row r="83" spans="1:18" s="115" customFormat="1" ht="21.75" customHeight="1">
      <c r="A83" s="333" t="s">
        <v>26</v>
      </c>
      <c r="B83" s="362" t="s">
        <v>487</v>
      </c>
      <c r="C83" s="336"/>
      <c r="D83" s="299"/>
      <c r="E83" s="299">
        <v>20000000</v>
      </c>
      <c r="F83" s="299"/>
      <c r="G83" s="299">
        <f t="shared" si="36"/>
        <v>20000000</v>
      </c>
      <c r="H83" s="299">
        <f t="shared" si="37"/>
        <v>20000000</v>
      </c>
      <c r="I83" s="299">
        <v>20000000</v>
      </c>
      <c r="J83" s="299"/>
      <c r="K83" s="172"/>
      <c r="L83" s="172">
        <f>+H83/G83*100</f>
        <v>100</v>
      </c>
      <c r="M83" s="118"/>
      <c r="N83" s="114"/>
      <c r="O83" s="233">
        <f>+G83-H83</f>
        <v>0</v>
      </c>
      <c r="P83" s="116"/>
      <c r="Q83" s="111"/>
      <c r="R83" s="117"/>
    </row>
    <row r="84" spans="1:18" s="115" customFormat="1" ht="27" hidden="1" customHeight="1">
      <c r="A84" s="333" t="s">
        <v>26</v>
      </c>
      <c r="B84" s="362" t="s">
        <v>267</v>
      </c>
      <c r="C84" s="336"/>
      <c r="D84" s="299"/>
      <c r="E84" s="299"/>
      <c r="F84" s="299"/>
      <c r="G84" s="299">
        <f t="shared" si="36"/>
        <v>0</v>
      </c>
      <c r="H84" s="299">
        <f t="shared" si="37"/>
        <v>0</v>
      </c>
      <c r="I84" s="367"/>
      <c r="J84" s="299"/>
      <c r="K84" s="172"/>
      <c r="L84" s="172" t="e">
        <f>+H84/G84*100</f>
        <v>#DIV/0!</v>
      </c>
      <c r="M84" s="118"/>
      <c r="N84" s="114"/>
      <c r="O84" s="233">
        <f>+G84-H84</f>
        <v>0</v>
      </c>
      <c r="P84" s="125"/>
      <c r="Q84" s="111"/>
      <c r="R84" s="117"/>
    </row>
    <row r="85" spans="1:18" s="115" customFormat="1" ht="31.5" customHeight="1">
      <c r="A85" s="333" t="s">
        <v>26</v>
      </c>
      <c r="B85" s="359" t="s">
        <v>133</v>
      </c>
      <c r="C85" s="360"/>
      <c r="D85" s="368"/>
      <c r="E85" s="368"/>
      <c r="F85" s="368">
        <v>190000000</v>
      </c>
      <c r="G85" s="299">
        <f t="shared" si="36"/>
        <v>190000000</v>
      </c>
      <c r="H85" s="299">
        <f t="shared" si="37"/>
        <v>83603500</v>
      </c>
      <c r="I85" s="299">
        <v>83603500</v>
      </c>
      <c r="J85" s="299"/>
      <c r="K85" s="172"/>
      <c r="L85" s="172">
        <f>+H85/G85*100</f>
        <v>44.001842105263158</v>
      </c>
      <c r="M85" s="118">
        <f>+H85/G85*100</f>
        <v>44.001842105263158</v>
      </c>
      <c r="N85" s="114"/>
      <c r="O85" s="233">
        <f>+G85-H85</f>
        <v>106396500</v>
      </c>
      <c r="P85" s="86"/>
      <c r="Q85" s="111"/>
      <c r="R85" s="117"/>
    </row>
    <row r="86" spans="1:18" s="115" customFormat="1" ht="71.25" customHeight="1">
      <c r="A86" s="333" t="s">
        <v>26</v>
      </c>
      <c r="B86" s="369" t="s">
        <v>268</v>
      </c>
      <c r="C86" s="360"/>
      <c r="D86" s="368">
        <v>14000000000</v>
      </c>
      <c r="E86" s="368">
        <v>14000000000</v>
      </c>
      <c r="F86" s="368">
        <v>312200000</v>
      </c>
      <c r="G86" s="299">
        <f t="shared" si="36"/>
        <v>14312200000</v>
      </c>
      <c r="H86" s="299">
        <f t="shared" si="37"/>
        <v>14054853491</v>
      </c>
      <c r="I86" s="299">
        <f>13742653491+312200000</f>
        <v>14054853491</v>
      </c>
      <c r="J86" s="299"/>
      <c r="K86" s="172">
        <f>+H86/D86*100</f>
        <v>100.39181065</v>
      </c>
      <c r="L86" s="172">
        <f>+H86/G86*100</f>
        <v>98.201908099383743</v>
      </c>
      <c r="M86" s="118"/>
      <c r="N86" s="114"/>
      <c r="O86" s="233">
        <f>+G86-H86</f>
        <v>257346509</v>
      </c>
      <c r="P86" s="86">
        <f>+I84+H225</f>
        <v>1469356000</v>
      </c>
      <c r="Q86" s="111"/>
      <c r="R86" s="117"/>
    </row>
    <row r="87" spans="1:18" s="152" customFormat="1" ht="27" hidden="1" customHeight="1">
      <c r="A87" s="351" t="s">
        <v>106</v>
      </c>
      <c r="B87" s="485" t="s">
        <v>134</v>
      </c>
      <c r="C87" s="370"/>
      <c r="D87" s="371"/>
      <c r="E87" s="371"/>
      <c r="F87" s="371"/>
      <c r="G87" s="299">
        <f t="shared" si="36"/>
        <v>0</v>
      </c>
      <c r="H87" s="299">
        <f t="shared" si="37"/>
        <v>0</v>
      </c>
      <c r="I87" s="371"/>
      <c r="J87" s="371"/>
      <c r="K87" s="174"/>
      <c r="L87" s="172" t="e">
        <f>+H87/G87*100</f>
        <v>#DIV/0!</v>
      </c>
      <c r="M87" s="147" t="e">
        <f>+H87/G87*100</f>
        <v>#DIV/0!</v>
      </c>
      <c r="N87" s="148"/>
      <c r="O87" s="233">
        <f>+G87-H87</f>
        <v>0</v>
      </c>
      <c r="P87" s="149"/>
      <c r="Q87" s="150"/>
      <c r="R87" s="151"/>
    </row>
    <row r="88" spans="1:18" s="115" customFormat="1" ht="30" customHeight="1">
      <c r="A88" s="291"/>
      <c r="B88" s="166" t="s">
        <v>704</v>
      </c>
      <c r="C88" s="428"/>
      <c r="D88" s="368">
        <v>4000000000</v>
      </c>
      <c r="E88" s="368">
        <v>4000000000</v>
      </c>
      <c r="F88" s="484"/>
      <c r="G88" s="299">
        <f t="shared" si="36"/>
        <v>4000000000</v>
      </c>
      <c r="H88" s="299">
        <f t="shared" si="37"/>
        <v>3978787000</v>
      </c>
      <c r="I88" s="368">
        <v>3978787000</v>
      </c>
      <c r="J88" s="484"/>
      <c r="K88" s="170"/>
      <c r="L88" s="172">
        <f>+H88/G88*100</f>
        <v>99.469674999999995</v>
      </c>
      <c r="M88" s="113"/>
      <c r="N88" s="114"/>
      <c r="O88" s="233">
        <f>+G88-H88</f>
        <v>21213000</v>
      </c>
      <c r="P88" s="125"/>
      <c r="Q88" s="111"/>
      <c r="R88" s="117"/>
    </row>
    <row r="89" spans="1:18" s="115" customFormat="1" ht="36.75" customHeight="1">
      <c r="A89" s="333" t="s">
        <v>26</v>
      </c>
      <c r="B89" s="486" t="s">
        <v>135</v>
      </c>
      <c r="C89" s="336" t="s">
        <v>445</v>
      </c>
      <c r="D89" s="299">
        <v>63000000</v>
      </c>
      <c r="E89" s="299">
        <v>63000000</v>
      </c>
      <c r="F89" s="299"/>
      <c r="G89" s="299">
        <f t="shared" si="36"/>
        <v>63000000</v>
      </c>
      <c r="H89" s="299">
        <f t="shared" si="37"/>
        <v>13410000</v>
      </c>
      <c r="I89" s="299">
        <v>13410000</v>
      </c>
      <c r="J89" s="299"/>
      <c r="K89" s="170"/>
      <c r="L89" s="172">
        <f>+H89/G89*100</f>
        <v>21.285714285714285</v>
      </c>
      <c r="M89" s="113">
        <f>+H89/G89*100</f>
        <v>21.285714285714285</v>
      </c>
      <c r="N89" s="114"/>
      <c r="O89" s="233">
        <f>+G89-H89</f>
        <v>49590000</v>
      </c>
      <c r="P89" s="86">
        <f>+P86-'[2]Bieu lam nguon 2019'!$C$148</f>
        <v>709797000</v>
      </c>
      <c r="Q89" s="111"/>
      <c r="R89" s="117"/>
    </row>
    <row r="90" spans="1:18" s="115" customFormat="1" ht="21" customHeight="1">
      <c r="A90" s="291">
        <v>3</v>
      </c>
      <c r="B90" s="295" t="s">
        <v>136</v>
      </c>
      <c r="C90" s="293"/>
      <c r="D90" s="294">
        <v>6022000000</v>
      </c>
      <c r="E90" s="294">
        <f>+E91+E93+E95</f>
        <v>6002000000</v>
      </c>
      <c r="F90" s="294">
        <f t="shared" ref="F90:J90" si="39">+F91+F93+F95</f>
        <v>91733</v>
      </c>
      <c r="G90" s="294">
        <f t="shared" si="39"/>
        <v>6002091733</v>
      </c>
      <c r="H90" s="294">
        <f t="shared" si="39"/>
        <v>5006353303</v>
      </c>
      <c r="I90" s="294">
        <f t="shared" si="39"/>
        <v>5006353303</v>
      </c>
      <c r="J90" s="294">
        <f t="shared" si="39"/>
        <v>0</v>
      </c>
      <c r="K90" s="170">
        <f>+H90/D90*100</f>
        <v>83.134395599468618</v>
      </c>
      <c r="L90" s="172">
        <f>+H90/G90*100</f>
        <v>83.410143091860007</v>
      </c>
      <c r="M90" s="113">
        <f>+H90/G90*100</f>
        <v>83.410143091860007</v>
      </c>
      <c r="N90" s="114"/>
      <c r="O90" s="233">
        <f>+G90-H90</f>
        <v>995738430</v>
      </c>
      <c r="P90" s="125"/>
      <c r="Q90" s="111"/>
      <c r="R90" s="117"/>
    </row>
    <row r="91" spans="1:18" s="115" customFormat="1" ht="22.5" customHeight="1">
      <c r="A91" s="332" t="s">
        <v>137</v>
      </c>
      <c r="B91" s="295" t="s">
        <v>138</v>
      </c>
      <c r="C91" s="293"/>
      <c r="D91" s="294"/>
      <c r="E91" s="294">
        <v>1817000000</v>
      </c>
      <c r="F91" s="294"/>
      <c r="G91" s="294">
        <f>+E91+F91</f>
        <v>1817000000</v>
      </c>
      <c r="H91" s="294">
        <f>+I91+J91</f>
        <v>1508194800</v>
      </c>
      <c r="I91" s="294">
        <v>1508194800</v>
      </c>
      <c r="J91" s="294"/>
      <c r="K91" s="170"/>
      <c r="L91" s="172">
        <f>+H91/G91*100</f>
        <v>83.00466703357182</v>
      </c>
      <c r="M91" s="113">
        <f>+H91/G91*100</f>
        <v>83.00466703357182</v>
      </c>
      <c r="N91" s="114"/>
      <c r="O91" s="233">
        <f>+G91-H91</f>
        <v>308805200</v>
      </c>
      <c r="P91" s="125"/>
      <c r="Q91" s="111"/>
      <c r="R91" s="117"/>
    </row>
    <row r="92" spans="1:18" s="140" customFormat="1" ht="22.5" customHeight="1">
      <c r="A92" s="372"/>
      <c r="B92" s="373" t="s">
        <v>488</v>
      </c>
      <c r="C92" s="374"/>
      <c r="D92" s="365"/>
      <c r="E92" s="365">
        <v>700000000</v>
      </c>
      <c r="F92" s="365"/>
      <c r="G92" s="365">
        <f>+E92+F92</f>
        <v>700000000</v>
      </c>
      <c r="H92" s="365">
        <f>+I92+J92</f>
        <v>414509800</v>
      </c>
      <c r="I92" s="365">
        <v>414509800</v>
      </c>
      <c r="J92" s="365"/>
      <c r="K92" s="186"/>
      <c r="L92" s="172">
        <f>+H92/G92*100</f>
        <v>59.215685714285712</v>
      </c>
      <c r="M92" s="132"/>
      <c r="N92" s="135"/>
      <c r="O92" s="233">
        <f>+G92-H92</f>
        <v>285490200</v>
      </c>
      <c r="P92" s="137"/>
      <c r="Q92" s="138"/>
      <c r="R92" s="139"/>
    </row>
    <row r="93" spans="1:18" s="115" customFormat="1" ht="21" customHeight="1">
      <c r="A93" s="332" t="s">
        <v>139</v>
      </c>
      <c r="B93" s="295" t="s">
        <v>140</v>
      </c>
      <c r="C93" s="292"/>
      <c r="D93" s="294"/>
      <c r="E93" s="294">
        <v>3092000000</v>
      </c>
      <c r="F93" s="294">
        <v>91733</v>
      </c>
      <c r="G93" s="375">
        <f>+E93+F93</f>
        <v>3092091733</v>
      </c>
      <c r="H93" s="375">
        <f>+I93+J93</f>
        <v>2989868603</v>
      </c>
      <c r="I93" s="376">
        <v>2989868603</v>
      </c>
      <c r="J93" s="294"/>
      <c r="K93" s="170"/>
      <c r="L93" s="172">
        <f>+H93/G93*100</f>
        <v>96.694046010697704</v>
      </c>
      <c r="M93" s="113">
        <f>+H93/G93*100</f>
        <v>96.694046010697704</v>
      </c>
      <c r="N93" s="114"/>
      <c r="O93" s="233">
        <f>+G93-H93</f>
        <v>102223130</v>
      </c>
      <c r="P93" s="125"/>
      <c r="Q93" s="111"/>
      <c r="R93" s="117"/>
    </row>
    <row r="94" spans="1:18" s="140" customFormat="1" ht="42.75" customHeight="1">
      <c r="A94" s="372" t="s">
        <v>26</v>
      </c>
      <c r="B94" s="373" t="s">
        <v>141</v>
      </c>
      <c r="C94" s="377"/>
      <c r="D94" s="365"/>
      <c r="E94" s="378">
        <v>600000000</v>
      </c>
      <c r="F94" s="365"/>
      <c r="G94" s="365">
        <f>+E94+F94</f>
        <v>600000000</v>
      </c>
      <c r="H94" s="365">
        <f>+I94+J94</f>
        <v>565130100</v>
      </c>
      <c r="I94" s="379">
        <v>565130100</v>
      </c>
      <c r="J94" s="365"/>
      <c r="K94" s="186"/>
      <c r="L94" s="172">
        <f>+H94/G94*100</f>
        <v>94.18835</v>
      </c>
      <c r="M94" s="132"/>
      <c r="N94" s="135"/>
      <c r="O94" s="233">
        <f>+G94-H94</f>
        <v>34869900</v>
      </c>
      <c r="P94" s="137"/>
      <c r="Q94" s="138"/>
      <c r="R94" s="139"/>
    </row>
    <row r="95" spans="1:18" s="115" customFormat="1" ht="22.5" customHeight="1">
      <c r="A95" s="332" t="s">
        <v>142</v>
      </c>
      <c r="B95" s="295" t="s">
        <v>143</v>
      </c>
      <c r="C95" s="292"/>
      <c r="D95" s="294"/>
      <c r="E95" s="294">
        <f>+E96+E97</f>
        <v>1093000000</v>
      </c>
      <c r="F95" s="294">
        <f t="shared" ref="F95:J95" si="40">+F96+F97</f>
        <v>0</v>
      </c>
      <c r="G95" s="294">
        <f t="shared" si="40"/>
        <v>1093000000</v>
      </c>
      <c r="H95" s="294">
        <f t="shared" si="40"/>
        <v>508289900</v>
      </c>
      <c r="I95" s="294">
        <f t="shared" si="40"/>
        <v>508289900</v>
      </c>
      <c r="J95" s="294">
        <f t="shared" si="40"/>
        <v>0</v>
      </c>
      <c r="K95" s="170"/>
      <c r="L95" s="172">
        <f>+H95/G95*100</f>
        <v>46.50410795974382</v>
      </c>
      <c r="M95" s="113">
        <f>+H95/G95*100</f>
        <v>46.50410795974382</v>
      </c>
      <c r="N95" s="114"/>
      <c r="O95" s="233">
        <f>+G95-H95</f>
        <v>584710100</v>
      </c>
      <c r="P95" s="125"/>
      <c r="Q95" s="111"/>
      <c r="R95" s="117"/>
    </row>
    <row r="96" spans="1:18" s="115" customFormat="1" ht="48" customHeight="1">
      <c r="A96" s="333" t="s">
        <v>26</v>
      </c>
      <c r="B96" s="361" t="s">
        <v>277</v>
      </c>
      <c r="C96" s="337"/>
      <c r="D96" s="299"/>
      <c r="E96" s="299">
        <v>523000000</v>
      </c>
      <c r="F96" s="299"/>
      <c r="G96" s="299">
        <f>+E96+F96</f>
        <v>523000000</v>
      </c>
      <c r="H96" s="299">
        <f>+I96+J96</f>
        <v>240228000</v>
      </c>
      <c r="I96" s="299">
        <v>240228000</v>
      </c>
      <c r="J96" s="299"/>
      <c r="K96" s="170"/>
      <c r="L96" s="172">
        <f>+H96/G96*100</f>
        <v>45.932695984703628</v>
      </c>
      <c r="M96" s="118">
        <f>+H96/G96*100</f>
        <v>45.932695984703628</v>
      </c>
      <c r="N96" s="114"/>
      <c r="O96" s="233">
        <f>+G96-H96</f>
        <v>282772000</v>
      </c>
      <c r="P96" s="125"/>
      <c r="Q96" s="111"/>
      <c r="R96" s="117"/>
    </row>
    <row r="97" spans="1:18 6975:6975" s="115" customFormat="1" ht="48" customHeight="1">
      <c r="A97" s="333" t="s">
        <v>26</v>
      </c>
      <c r="B97" s="361" t="s">
        <v>279</v>
      </c>
      <c r="C97" s="337"/>
      <c r="D97" s="299"/>
      <c r="E97" s="299">
        <v>570000000</v>
      </c>
      <c r="F97" s="299"/>
      <c r="G97" s="299">
        <f>+E97+F97</f>
        <v>570000000</v>
      </c>
      <c r="H97" s="299">
        <f>+I97+J97</f>
        <v>268061900</v>
      </c>
      <c r="I97" s="299">
        <v>268061900</v>
      </c>
      <c r="J97" s="299"/>
      <c r="K97" s="170"/>
      <c r="L97" s="172">
        <f>+H97/G97*100</f>
        <v>47.02840350877193</v>
      </c>
      <c r="M97" s="118"/>
      <c r="N97" s="114"/>
      <c r="O97" s="233">
        <f>+G97-H97</f>
        <v>301938100</v>
      </c>
      <c r="P97" s="125"/>
      <c r="Q97" s="111"/>
      <c r="R97" s="117"/>
    </row>
    <row r="98" spans="1:18 6975:6975" s="115" customFormat="1" ht="18" customHeight="1">
      <c r="A98" s="291">
        <v>4</v>
      </c>
      <c r="B98" s="380" t="s">
        <v>144</v>
      </c>
      <c r="C98" s="334"/>
      <c r="D98" s="315">
        <v>3885000000</v>
      </c>
      <c r="E98" s="315">
        <f t="shared" ref="E98:J98" si="41">+E99+E100</f>
        <v>4585000000</v>
      </c>
      <c r="F98" s="315">
        <f t="shared" si="41"/>
        <v>434069887</v>
      </c>
      <c r="G98" s="315">
        <f t="shared" si="41"/>
        <v>5019069887</v>
      </c>
      <c r="H98" s="315">
        <f t="shared" si="41"/>
        <v>4120224300</v>
      </c>
      <c r="I98" s="315">
        <f t="shared" si="41"/>
        <v>1529321300</v>
      </c>
      <c r="J98" s="315">
        <f t="shared" si="41"/>
        <v>2590903000</v>
      </c>
      <c r="K98" s="170">
        <f>+H98/D98*100</f>
        <v>106.05467953667953</v>
      </c>
      <c r="L98" s="172">
        <f>+H98/G98*100</f>
        <v>82.091391288889611</v>
      </c>
      <c r="M98" s="113">
        <f>+H98/G98*100</f>
        <v>82.091391288889611</v>
      </c>
      <c r="N98" s="114"/>
      <c r="O98" s="233">
        <f>+G98-H98</f>
        <v>898845587</v>
      </c>
      <c r="P98" s="125"/>
      <c r="Q98" s="111"/>
      <c r="R98" s="117"/>
    </row>
    <row r="99" spans="1:18 6975:6975" s="115" customFormat="1" ht="19.5" customHeight="1">
      <c r="A99" s="291" t="s">
        <v>103</v>
      </c>
      <c r="B99" s="380" t="s">
        <v>145</v>
      </c>
      <c r="C99" s="334"/>
      <c r="D99" s="315"/>
      <c r="E99" s="315">
        <v>1555000000</v>
      </c>
      <c r="F99" s="315"/>
      <c r="G99" s="315">
        <f>+E99+F99</f>
        <v>1555000000</v>
      </c>
      <c r="H99" s="315">
        <f>+I99+J99</f>
        <v>1529321300</v>
      </c>
      <c r="I99" s="315">
        <v>1529321300</v>
      </c>
      <c r="J99" s="315"/>
      <c r="K99" s="170"/>
      <c r="L99" s="172">
        <f>+H99/G99*100</f>
        <v>98.348636655948553</v>
      </c>
      <c r="M99" s="113">
        <f>+H99/G99*100</f>
        <v>98.348636655948553</v>
      </c>
      <c r="N99" s="114"/>
      <c r="O99" s="233">
        <f>+G99-H99</f>
        <v>25678700</v>
      </c>
      <c r="P99" s="125"/>
      <c r="Q99" s="111"/>
      <c r="R99" s="117"/>
    </row>
    <row r="100" spans="1:18 6975:6975" s="115" customFormat="1" ht="21" customHeight="1">
      <c r="A100" s="291" t="s">
        <v>106</v>
      </c>
      <c r="B100" s="380" t="s">
        <v>122</v>
      </c>
      <c r="C100" s="334"/>
      <c r="D100" s="315"/>
      <c r="E100" s="315">
        <v>3030000000</v>
      </c>
      <c r="F100" s="315">
        <f>3464069887-E100</f>
        <v>434069887</v>
      </c>
      <c r="G100" s="315">
        <f>+E100+F100</f>
        <v>3464069887</v>
      </c>
      <c r="H100" s="294">
        <f>+I100+J100</f>
        <v>2590903000</v>
      </c>
      <c r="I100" s="315"/>
      <c r="J100" s="315">
        <v>2590903000</v>
      </c>
      <c r="K100" s="170"/>
      <c r="L100" s="172">
        <f>+H100/G100*100</f>
        <v>74.793612268712295</v>
      </c>
      <c r="M100" s="113">
        <f>+H100/G100*100</f>
        <v>74.793612268712295</v>
      </c>
      <c r="N100" s="114"/>
      <c r="O100" s="233">
        <f>+G100-H100</f>
        <v>873166887</v>
      </c>
      <c r="P100" s="125"/>
      <c r="Q100" s="111"/>
      <c r="R100" s="117"/>
    </row>
    <row r="101" spans="1:18 6975:6975" s="152" customFormat="1" ht="27" hidden="1" customHeight="1">
      <c r="A101" s="351" t="s">
        <v>26</v>
      </c>
      <c r="B101" s="381" t="s">
        <v>264</v>
      </c>
      <c r="C101" s="382"/>
      <c r="D101" s="355"/>
      <c r="E101" s="355"/>
      <c r="F101" s="355"/>
      <c r="G101" s="383"/>
      <c r="H101" s="384"/>
      <c r="I101" s="355"/>
      <c r="J101" s="383"/>
      <c r="K101" s="174"/>
      <c r="L101" s="172" t="e">
        <f>+H101/G101*100</f>
        <v>#DIV/0!</v>
      </c>
      <c r="M101" s="147"/>
      <c r="N101" s="148"/>
      <c r="O101" s="233">
        <f>+G101-H101</f>
        <v>0</v>
      </c>
      <c r="P101" s="149"/>
      <c r="Q101" s="150"/>
      <c r="R101" s="151"/>
    </row>
    <row r="102" spans="1:18 6975:6975" s="122" customFormat="1" ht="32.25" customHeight="1">
      <c r="A102" s="333" t="s">
        <v>26</v>
      </c>
      <c r="B102" s="302" t="s">
        <v>146</v>
      </c>
      <c r="C102" s="337"/>
      <c r="D102" s="385">
        <v>1440000000</v>
      </c>
      <c r="E102" s="385">
        <f>+E103+E104+E105</f>
        <v>1750000000</v>
      </c>
      <c r="F102" s="385">
        <f t="shared" ref="F102:I102" si="42">+F103+F104+F105</f>
        <v>40000000</v>
      </c>
      <c r="G102" s="385">
        <f t="shared" si="42"/>
        <v>1790000000</v>
      </c>
      <c r="H102" s="385">
        <f t="shared" si="42"/>
        <v>1764000000</v>
      </c>
      <c r="I102" s="385">
        <f t="shared" si="42"/>
        <v>0</v>
      </c>
      <c r="J102" s="385">
        <f>+J103+J104+J105</f>
        <v>1764000000</v>
      </c>
      <c r="K102" s="172">
        <f>+H102/D102*100</f>
        <v>122.50000000000001</v>
      </c>
      <c r="L102" s="172">
        <f>+H102/G102*100</f>
        <v>98.547486033519547</v>
      </c>
      <c r="M102" s="118">
        <f>+H102/G102*100</f>
        <v>98.547486033519547</v>
      </c>
      <c r="N102" s="119"/>
      <c r="O102" s="233">
        <f>+G102-H102</f>
        <v>26000000</v>
      </c>
      <c r="P102" s="131"/>
      <c r="Q102" s="120"/>
      <c r="R102" s="121"/>
    </row>
    <row r="103" spans="1:18 6975:6975" s="155" customFormat="1" ht="18" customHeight="1">
      <c r="A103" s="338" t="s">
        <v>35</v>
      </c>
      <c r="B103" s="386" t="s">
        <v>147</v>
      </c>
      <c r="C103" s="387"/>
      <c r="D103" s="342"/>
      <c r="E103" s="342">
        <v>900000000</v>
      </c>
      <c r="F103" s="342"/>
      <c r="G103" s="388">
        <f>+E103+F103</f>
        <v>900000000</v>
      </c>
      <c r="H103" s="365">
        <f>+I103+J103</f>
        <v>900000000</v>
      </c>
      <c r="I103" s="342"/>
      <c r="J103" s="342">
        <v>900000000</v>
      </c>
      <c r="K103" s="170"/>
      <c r="L103" s="172">
        <f>+H103/G103*100</f>
        <v>100</v>
      </c>
      <c r="M103" s="132">
        <f>+H103/G103*100</f>
        <v>100</v>
      </c>
      <c r="N103" s="255"/>
      <c r="O103" s="233">
        <f>+G103-H103</f>
        <v>0</v>
      </c>
      <c r="P103" s="154"/>
      <c r="Q103" s="252"/>
      <c r="R103" s="253"/>
    </row>
    <row r="104" spans="1:18 6975:6975" s="155" customFormat="1" ht="18" customHeight="1">
      <c r="A104" s="338" t="s">
        <v>35</v>
      </c>
      <c r="B104" s="386" t="s">
        <v>148</v>
      </c>
      <c r="C104" s="387"/>
      <c r="D104" s="342"/>
      <c r="E104" s="342">
        <v>560000000</v>
      </c>
      <c r="F104" s="342">
        <v>40000000</v>
      </c>
      <c r="G104" s="388">
        <f t="shared" ref="G104:G105" si="43">+E104+F104</f>
        <v>600000000</v>
      </c>
      <c r="H104" s="365">
        <f t="shared" ref="H104:H105" si="44">+I104+J104</f>
        <v>600000000</v>
      </c>
      <c r="I104" s="342"/>
      <c r="J104" s="342">
        <v>600000000</v>
      </c>
      <c r="K104" s="170"/>
      <c r="L104" s="172">
        <f>+H104/G104*100</f>
        <v>100</v>
      </c>
      <c r="M104" s="132">
        <f>+H104/G104*100</f>
        <v>100</v>
      </c>
      <c r="N104" s="255"/>
      <c r="O104" s="233">
        <f>+G104-H104</f>
        <v>0</v>
      </c>
      <c r="P104" s="154"/>
      <c r="Q104" s="252"/>
      <c r="R104" s="253"/>
    </row>
    <row r="105" spans="1:18 6975:6975" s="155" customFormat="1" ht="18" customHeight="1">
      <c r="A105" s="338" t="s">
        <v>35</v>
      </c>
      <c r="B105" s="386" t="s">
        <v>149</v>
      </c>
      <c r="C105" s="387"/>
      <c r="D105" s="342"/>
      <c r="E105" s="342">
        <v>290000000</v>
      </c>
      <c r="F105" s="342"/>
      <c r="G105" s="388">
        <f t="shared" si="43"/>
        <v>290000000</v>
      </c>
      <c r="H105" s="365">
        <f t="shared" si="44"/>
        <v>264000000</v>
      </c>
      <c r="I105" s="342"/>
      <c r="J105" s="342">
        <v>264000000</v>
      </c>
      <c r="K105" s="170"/>
      <c r="L105" s="172">
        <f>+H105/G105*100</f>
        <v>91.034482758620697</v>
      </c>
      <c r="M105" s="132">
        <f>+H105/G105*100</f>
        <v>91.034482758620697</v>
      </c>
      <c r="N105" s="255"/>
      <c r="O105" s="233">
        <f>+G105-H105</f>
        <v>26000000</v>
      </c>
      <c r="P105" s="154"/>
      <c r="Q105" s="252"/>
      <c r="R105" s="253"/>
      <c r="JHG105" s="155">
        <f>48*60</f>
        <v>2880</v>
      </c>
    </row>
    <row r="106" spans="1:18 6975:6975" s="115" customFormat="1" ht="18" customHeight="1">
      <c r="A106" s="291" t="s">
        <v>48</v>
      </c>
      <c r="B106" s="380" t="s">
        <v>150</v>
      </c>
      <c r="C106" s="334"/>
      <c r="D106" s="315">
        <v>4288000000</v>
      </c>
      <c r="E106" s="315">
        <f>5320474508-F106</f>
        <v>4510000000</v>
      </c>
      <c r="F106" s="315">
        <v>810474508</v>
      </c>
      <c r="G106" s="315">
        <f>+E106+F106</f>
        <v>5320474508</v>
      </c>
      <c r="H106" s="294">
        <f>+I106+J106</f>
        <v>5229760926</v>
      </c>
      <c r="I106" s="315">
        <v>5229760926</v>
      </c>
      <c r="J106" s="315"/>
      <c r="K106" s="170">
        <f>+H106/D106*100</f>
        <v>121.96270816231343</v>
      </c>
      <c r="L106" s="172">
        <f>+H106/G106*100</f>
        <v>98.295009554813191</v>
      </c>
      <c r="M106" s="113">
        <f>+H106/G106*100</f>
        <v>98.295009554813191</v>
      </c>
      <c r="N106" s="114"/>
      <c r="O106" s="233">
        <f>+G106-H106</f>
        <v>90713582</v>
      </c>
      <c r="P106" s="125"/>
      <c r="Q106" s="111"/>
      <c r="R106" s="117"/>
    </row>
    <row r="107" spans="1:18 6975:6975" s="122" customFormat="1" ht="34.5" customHeight="1">
      <c r="A107" s="333" t="s">
        <v>26</v>
      </c>
      <c r="B107" s="361" t="s">
        <v>151</v>
      </c>
      <c r="C107" s="336"/>
      <c r="D107" s="320">
        <v>1500000000</v>
      </c>
      <c r="E107" s="320">
        <v>1500000000</v>
      </c>
      <c r="F107" s="320">
        <v>566900000</v>
      </c>
      <c r="G107" s="320">
        <f>+E107+F107</f>
        <v>2066900000</v>
      </c>
      <c r="H107" s="299">
        <f>+I107+J107</f>
        <v>2054071397</v>
      </c>
      <c r="I107" s="320">
        <v>2054071397</v>
      </c>
      <c r="J107" s="320"/>
      <c r="K107" s="172">
        <f>+H107/D107*100</f>
        <v>136.93809313333333</v>
      </c>
      <c r="L107" s="172">
        <f>+H107/G107*100</f>
        <v>99.379331220668632</v>
      </c>
      <c r="M107" s="118">
        <f>+H107/G107*100</f>
        <v>99.379331220668632</v>
      </c>
      <c r="N107" s="119"/>
      <c r="O107" s="233">
        <f>+G107-H107</f>
        <v>12828603</v>
      </c>
      <c r="P107" s="131"/>
      <c r="Q107" s="120"/>
      <c r="R107" s="121"/>
    </row>
    <row r="108" spans="1:18 6975:6975" s="146" customFormat="1" ht="27" hidden="1" customHeight="1">
      <c r="A108" s="346" t="s">
        <v>35</v>
      </c>
      <c r="B108" s="389" t="s">
        <v>152</v>
      </c>
      <c r="C108" s="390"/>
      <c r="D108" s="383"/>
      <c r="E108" s="383"/>
      <c r="F108" s="383"/>
      <c r="G108" s="383"/>
      <c r="H108" s="384"/>
      <c r="I108" s="384"/>
      <c r="J108" s="383"/>
      <c r="K108" s="174"/>
      <c r="L108" s="172" t="e">
        <f>+H108/G108*100</f>
        <v>#DIV/0!</v>
      </c>
      <c r="M108" s="141"/>
      <c r="N108" s="142"/>
      <c r="O108" s="233">
        <f>+G108-H108</f>
        <v>0</v>
      </c>
      <c r="P108" s="143"/>
      <c r="Q108" s="144"/>
      <c r="R108" s="145"/>
    </row>
    <row r="109" spans="1:18 6975:6975" s="146" customFormat="1" ht="27" hidden="1" customHeight="1">
      <c r="A109" s="346" t="s">
        <v>35</v>
      </c>
      <c r="B109" s="389" t="s">
        <v>153</v>
      </c>
      <c r="C109" s="390"/>
      <c r="D109" s="383"/>
      <c r="E109" s="383"/>
      <c r="F109" s="383"/>
      <c r="G109" s="383"/>
      <c r="H109" s="384"/>
      <c r="I109" s="384"/>
      <c r="J109" s="383"/>
      <c r="K109" s="174"/>
      <c r="L109" s="172" t="e">
        <f>+H109/G109*100</f>
        <v>#DIV/0!</v>
      </c>
      <c r="M109" s="141"/>
      <c r="N109" s="142"/>
      <c r="O109" s="233">
        <f>+G109-H109</f>
        <v>0</v>
      </c>
      <c r="P109" s="143"/>
      <c r="Q109" s="144"/>
      <c r="R109" s="145"/>
    </row>
    <row r="110" spans="1:18 6975:6975" s="146" customFormat="1" ht="27" hidden="1" customHeight="1">
      <c r="A110" s="346" t="s">
        <v>35</v>
      </c>
      <c r="B110" s="389" t="s">
        <v>154</v>
      </c>
      <c r="C110" s="390"/>
      <c r="D110" s="383"/>
      <c r="E110" s="383"/>
      <c r="F110" s="383"/>
      <c r="G110" s="383"/>
      <c r="H110" s="384"/>
      <c r="I110" s="384"/>
      <c r="J110" s="383"/>
      <c r="K110" s="174"/>
      <c r="L110" s="172" t="e">
        <f>+H110/G110*100</f>
        <v>#DIV/0!</v>
      </c>
      <c r="M110" s="141"/>
      <c r="N110" s="142"/>
      <c r="O110" s="233">
        <f>+G110-H110</f>
        <v>0</v>
      </c>
      <c r="P110" s="143"/>
      <c r="Q110" s="144"/>
      <c r="R110" s="145"/>
    </row>
    <row r="111" spans="1:18 6975:6975" s="146" customFormat="1" ht="27" hidden="1" customHeight="1">
      <c r="A111" s="346" t="s">
        <v>35</v>
      </c>
      <c r="B111" s="389" t="s">
        <v>155</v>
      </c>
      <c r="C111" s="390"/>
      <c r="D111" s="383"/>
      <c r="E111" s="383"/>
      <c r="F111" s="383"/>
      <c r="G111" s="383"/>
      <c r="H111" s="384"/>
      <c r="I111" s="384"/>
      <c r="J111" s="383"/>
      <c r="K111" s="174"/>
      <c r="L111" s="172" t="e">
        <f>+H111/G111*100</f>
        <v>#DIV/0!</v>
      </c>
      <c r="M111" s="141"/>
      <c r="N111" s="142"/>
      <c r="O111" s="233">
        <f>+G111-H111</f>
        <v>0</v>
      </c>
      <c r="P111" s="143"/>
      <c r="Q111" s="144"/>
      <c r="R111" s="145"/>
    </row>
    <row r="112" spans="1:18 6975:6975" s="146" customFormat="1" ht="27" hidden="1" customHeight="1">
      <c r="A112" s="346" t="s">
        <v>35</v>
      </c>
      <c r="B112" s="389" t="s">
        <v>156</v>
      </c>
      <c r="C112" s="390"/>
      <c r="D112" s="383"/>
      <c r="E112" s="383"/>
      <c r="F112" s="383"/>
      <c r="G112" s="383"/>
      <c r="H112" s="384"/>
      <c r="I112" s="384"/>
      <c r="J112" s="383"/>
      <c r="K112" s="174"/>
      <c r="L112" s="172" t="e">
        <f>+H112/G112*100</f>
        <v>#DIV/0!</v>
      </c>
      <c r="M112" s="141"/>
      <c r="N112" s="142"/>
      <c r="O112" s="233">
        <f>+G112-H112</f>
        <v>0</v>
      </c>
      <c r="P112" s="143"/>
      <c r="Q112" s="144"/>
      <c r="R112" s="145"/>
    </row>
    <row r="113" spans="1:18" s="115" customFormat="1" ht="18" customHeight="1">
      <c r="A113" s="291" t="s">
        <v>53</v>
      </c>
      <c r="B113" s="380" t="s">
        <v>157</v>
      </c>
      <c r="C113" s="334"/>
      <c r="D113" s="315">
        <v>730000000</v>
      </c>
      <c r="E113" s="315">
        <f>837477000</f>
        <v>837477000</v>
      </c>
      <c r="F113" s="315">
        <f>477000+49000000</f>
        <v>49477000</v>
      </c>
      <c r="G113" s="315">
        <f>+E113+F113</f>
        <v>886954000</v>
      </c>
      <c r="H113" s="294">
        <f>+I113+J113</f>
        <v>882198726</v>
      </c>
      <c r="I113" s="315">
        <v>882198726</v>
      </c>
      <c r="J113" s="315"/>
      <c r="K113" s="170">
        <f>+H113/D113*100</f>
        <v>120.8491405479452</v>
      </c>
      <c r="L113" s="172">
        <f>+H113/G113*100</f>
        <v>99.463864642360249</v>
      </c>
      <c r="M113" s="113">
        <f>+H113/G113*100</f>
        <v>99.463864642360249</v>
      </c>
      <c r="N113" s="114"/>
      <c r="O113" s="233">
        <f>+G113-H113</f>
        <v>4755274</v>
      </c>
      <c r="P113" s="178">
        <v>833198726</v>
      </c>
      <c r="Q113" s="111"/>
      <c r="R113" s="117"/>
    </row>
    <row r="114" spans="1:18" s="115" customFormat="1" ht="18" customHeight="1">
      <c r="A114" s="291" t="s">
        <v>57</v>
      </c>
      <c r="B114" s="391" t="s">
        <v>158</v>
      </c>
      <c r="C114" s="392"/>
      <c r="D114" s="294">
        <f>+D115+D120+D132+D147+D157+D160+D181</f>
        <v>72910000000</v>
      </c>
      <c r="E114" s="294">
        <f t="shared" ref="E114:J114" si="45">+E115+E120+E132+E147+E157+E160+E181</f>
        <v>78018000000</v>
      </c>
      <c r="F114" s="294">
        <f t="shared" si="45"/>
        <v>10835453987</v>
      </c>
      <c r="G114" s="294">
        <f t="shared" si="45"/>
        <v>88853453987</v>
      </c>
      <c r="H114" s="294">
        <f t="shared" si="45"/>
        <v>77363437578</v>
      </c>
      <c r="I114" s="294">
        <f t="shared" si="45"/>
        <v>62269059778</v>
      </c>
      <c r="J114" s="294">
        <f t="shared" si="45"/>
        <v>15094377800</v>
      </c>
      <c r="K114" s="170">
        <f>+H114/D114*100</f>
        <v>106.10812999314223</v>
      </c>
      <c r="L114" s="172">
        <f>+H114/G114*100</f>
        <v>87.068576523000345</v>
      </c>
      <c r="M114" s="113">
        <f>+H114/G114*100</f>
        <v>87.068576523000345</v>
      </c>
      <c r="N114" s="114"/>
      <c r="O114" s="233">
        <f>+G114-H114</f>
        <v>11490016409</v>
      </c>
      <c r="P114" s="116">
        <f>+P113-I113</f>
        <v>-49000000</v>
      </c>
      <c r="Q114" s="111"/>
      <c r="R114" s="117"/>
    </row>
    <row r="115" spans="1:18" s="115" customFormat="1" ht="21.75" customHeight="1">
      <c r="A115" s="291" t="s">
        <v>159</v>
      </c>
      <c r="B115" s="391" t="s">
        <v>160</v>
      </c>
      <c r="C115" s="392"/>
      <c r="D115" s="294">
        <f>+D116+D117</f>
        <v>4688000000</v>
      </c>
      <c r="E115" s="294">
        <f>+E116+E117</f>
        <v>5188000000</v>
      </c>
      <c r="F115" s="294">
        <f t="shared" ref="F115:J115" si="46">+F116+F117</f>
        <v>0</v>
      </c>
      <c r="G115" s="294">
        <f t="shared" si="46"/>
        <v>5188000000</v>
      </c>
      <c r="H115" s="294">
        <f t="shared" si="46"/>
        <v>4772443800</v>
      </c>
      <c r="I115" s="294">
        <f t="shared" si="46"/>
        <v>4705443800</v>
      </c>
      <c r="J115" s="294">
        <f t="shared" si="46"/>
        <v>67000000</v>
      </c>
      <c r="K115" s="170"/>
      <c r="L115" s="172">
        <f>+H115/G115*100</f>
        <v>91.990050115651499</v>
      </c>
      <c r="M115" s="113">
        <f>+H115/G115*100</f>
        <v>91.990050115651499</v>
      </c>
      <c r="N115" s="114"/>
      <c r="O115" s="233">
        <f>+G115-H115</f>
        <v>415556200</v>
      </c>
      <c r="P115" s="125"/>
      <c r="Q115" s="111"/>
      <c r="R115" s="117"/>
    </row>
    <row r="116" spans="1:18" s="122" customFormat="1" ht="21.75" customHeight="1">
      <c r="A116" s="333" t="s">
        <v>26</v>
      </c>
      <c r="B116" s="313" t="s">
        <v>480</v>
      </c>
      <c r="C116" s="337" t="s">
        <v>463</v>
      </c>
      <c r="D116" s="299">
        <v>500000000</v>
      </c>
      <c r="E116" s="299">
        <v>1000000000</v>
      </c>
      <c r="F116" s="299"/>
      <c r="G116" s="385">
        <f>+E116+F116</f>
        <v>1000000000</v>
      </c>
      <c r="H116" s="299">
        <f>+I116+J116</f>
        <v>968443800</v>
      </c>
      <c r="I116" s="299">
        <f>488557800+479886000</f>
        <v>968443800</v>
      </c>
      <c r="J116" s="385"/>
      <c r="K116" s="170">
        <f>+H116/D116*100</f>
        <v>193.68876</v>
      </c>
      <c r="L116" s="172">
        <f>+H116/G116*100</f>
        <v>96.844380000000001</v>
      </c>
      <c r="M116" s="118">
        <f>+H116/G116*100</f>
        <v>96.844380000000001</v>
      </c>
      <c r="N116" s="119"/>
      <c r="O116" s="233">
        <f>+G116-H116</f>
        <v>31556200</v>
      </c>
      <c r="P116" s="131"/>
      <c r="Q116" s="120"/>
      <c r="R116" s="121"/>
    </row>
    <row r="117" spans="1:18" s="122" customFormat="1" ht="21.75" customHeight="1">
      <c r="A117" s="333" t="s">
        <v>26</v>
      </c>
      <c r="B117" s="393" t="s">
        <v>162</v>
      </c>
      <c r="C117" s="337"/>
      <c r="D117" s="299">
        <f>+D118+D119</f>
        <v>4188000000</v>
      </c>
      <c r="E117" s="299">
        <f t="shared" ref="E117:J117" si="47">+E118+E119</f>
        <v>4188000000</v>
      </c>
      <c r="F117" s="299">
        <f t="shared" si="47"/>
        <v>0</v>
      </c>
      <c r="G117" s="299">
        <f t="shared" si="47"/>
        <v>4188000000</v>
      </c>
      <c r="H117" s="299">
        <f t="shared" si="47"/>
        <v>3804000000</v>
      </c>
      <c r="I117" s="299">
        <f t="shared" si="47"/>
        <v>3737000000</v>
      </c>
      <c r="J117" s="299">
        <f t="shared" si="47"/>
        <v>67000000</v>
      </c>
      <c r="K117" s="170"/>
      <c r="L117" s="172">
        <f>+H117/G117*100</f>
        <v>90.830945558739245</v>
      </c>
      <c r="M117" s="118"/>
      <c r="N117" s="119"/>
      <c r="O117" s="233">
        <f>+G117-H117</f>
        <v>384000000</v>
      </c>
      <c r="P117" s="131">
        <v>3804000000</v>
      </c>
      <c r="Q117" s="120"/>
      <c r="R117" s="121"/>
    </row>
    <row r="118" spans="1:18" s="72" customFormat="1" ht="28.5" customHeight="1">
      <c r="A118" s="394" t="s">
        <v>35</v>
      </c>
      <c r="B118" s="395" t="s">
        <v>162</v>
      </c>
      <c r="C118" s="396" t="s">
        <v>405</v>
      </c>
      <c r="D118" s="397">
        <f>+E118</f>
        <v>3737000000</v>
      </c>
      <c r="E118" s="397">
        <v>3737000000</v>
      </c>
      <c r="F118" s="397"/>
      <c r="G118" s="398">
        <f>+E118+F118</f>
        <v>3737000000</v>
      </c>
      <c r="H118" s="398">
        <f>+I118+J118</f>
        <v>3737000000</v>
      </c>
      <c r="I118" s="398">
        <v>3737000000</v>
      </c>
      <c r="J118" s="398"/>
      <c r="K118" s="258">
        <f>+H118/D118*100</f>
        <v>100</v>
      </c>
      <c r="L118" s="172">
        <f>+H118/G118*100</f>
        <v>100</v>
      </c>
      <c r="M118" s="257">
        <f>+H118/G118*100</f>
        <v>100</v>
      </c>
      <c r="N118" s="272"/>
      <c r="O118" s="233">
        <f>+G118-H118</f>
        <v>0</v>
      </c>
      <c r="P118" s="70"/>
      <c r="Q118" s="268"/>
      <c r="R118" s="269"/>
    </row>
    <row r="119" spans="1:18" s="72" customFormat="1" ht="28.5" customHeight="1">
      <c r="A119" s="394" t="s">
        <v>35</v>
      </c>
      <c r="B119" s="399" t="s">
        <v>513</v>
      </c>
      <c r="C119" s="396" t="s">
        <v>478</v>
      </c>
      <c r="D119" s="397">
        <v>451000000</v>
      </c>
      <c r="E119" s="397">
        <v>451000000</v>
      </c>
      <c r="F119" s="397"/>
      <c r="G119" s="398">
        <f>+E119+F119</f>
        <v>451000000</v>
      </c>
      <c r="H119" s="398">
        <f>+I119+J119</f>
        <v>67000000</v>
      </c>
      <c r="I119" s="398"/>
      <c r="J119" s="398">
        <v>67000000</v>
      </c>
      <c r="K119" s="258"/>
      <c r="L119" s="172">
        <f>+H119/G119*100</f>
        <v>14.855875831485587</v>
      </c>
      <c r="M119" s="257"/>
      <c r="N119" s="272"/>
      <c r="O119" s="233">
        <f>+G119-H119</f>
        <v>384000000</v>
      </c>
      <c r="P119" s="70"/>
      <c r="Q119" s="268"/>
      <c r="R119" s="269"/>
    </row>
    <row r="120" spans="1:18" s="155" customFormat="1" ht="20.25" customHeight="1">
      <c r="A120" s="291" t="s">
        <v>163</v>
      </c>
      <c r="B120" s="380" t="s">
        <v>164</v>
      </c>
      <c r="C120" s="334"/>
      <c r="D120" s="315">
        <v>5764000000</v>
      </c>
      <c r="E120" s="315">
        <f>+E121+E130</f>
        <v>5764000000</v>
      </c>
      <c r="F120" s="315">
        <f t="shared" ref="F120:J120" si="48">+F121+F130</f>
        <v>937200000</v>
      </c>
      <c r="G120" s="315">
        <f t="shared" si="48"/>
        <v>6701200000</v>
      </c>
      <c r="H120" s="315">
        <f t="shared" si="48"/>
        <v>6610418896</v>
      </c>
      <c r="I120" s="315">
        <f t="shared" si="48"/>
        <v>6610418896</v>
      </c>
      <c r="J120" s="315">
        <f t="shared" si="48"/>
        <v>0</v>
      </c>
      <c r="K120" s="170">
        <f>+H120/D120*100</f>
        <v>114.68457487855656</v>
      </c>
      <c r="L120" s="172">
        <f>+H120/G120*100</f>
        <v>98.645300781949501</v>
      </c>
      <c r="M120" s="113">
        <f>+H120/G120*100</f>
        <v>98.645300781949501</v>
      </c>
      <c r="N120" s="114"/>
      <c r="O120" s="233">
        <f>+G120-H120</f>
        <v>90781104</v>
      </c>
      <c r="P120" s="154"/>
      <c r="Q120" s="111"/>
      <c r="R120" s="117"/>
    </row>
    <row r="121" spans="1:18" s="155" customFormat="1" ht="18.75" customHeight="1">
      <c r="A121" s="291" t="s">
        <v>24</v>
      </c>
      <c r="B121" s="400" t="s">
        <v>280</v>
      </c>
      <c r="C121" s="327"/>
      <c r="D121" s="315">
        <v>5500000000</v>
      </c>
      <c r="E121" s="315">
        <f>SUM(E122:E129)</f>
        <v>5500000000</v>
      </c>
      <c r="F121" s="315">
        <f t="shared" ref="F121:J121" si="49">SUM(F122:F129)</f>
        <v>937200000</v>
      </c>
      <c r="G121" s="315">
        <f t="shared" si="49"/>
        <v>6437200000</v>
      </c>
      <c r="H121" s="315">
        <f>SUM(H122:H129)</f>
        <v>6346418896</v>
      </c>
      <c r="I121" s="315">
        <f>SUM(I122:I129)</f>
        <v>6346418896</v>
      </c>
      <c r="J121" s="315">
        <f t="shared" si="49"/>
        <v>0</v>
      </c>
      <c r="K121" s="170">
        <f>+H121/D121*100</f>
        <v>115.38943447272727</v>
      </c>
      <c r="L121" s="172">
        <f>+H121/G121*100</f>
        <v>98.58974237246008</v>
      </c>
      <c r="M121" s="113">
        <f>+H121/G121*100</f>
        <v>98.58974237246008</v>
      </c>
      <c r="N121" s="124"/>
      <c r="O121" s="233">
        <f>+G121-H121</f>
        <v>90781104</v>
      </c>
      <c r="P121" s="154"/>
      <c r="Q121" s="111"/>
      <c r="R121" s="117"/>
    </row>
    <row r="122" spans="1:18" s="140" customFormat="1" ht="18" customHeight="1">
      <c r="A122" s="259" t="s">
        <v>409</v>
      </c>
      <c r="B122" s="260" t="s">
        <v>410</v>
      </c>
      <c r="C122" s="298"/>
      <c r="D122" s="320"/>
      <c r="E122" s="320">
        <v>800000000</v>
      </c>
      <c r="F122" s="320"/>
      <c r="G122" s="320">
        <f>+E122+F122</f>
        <v>800000000</v>
      </c>
      <c r="H122" s="299">
        <f>+I122+J122</f>
        <v>799657000</v>
      </c>
      <c r="I122" s="320">
        <v>799657000</v>
      </c>
      <c r="J122" s="320"/>
      <c r="K122" s="172"/>
      <c r="L122" s="172">
        <f>+H122/G122*100</f>
        <v>99.957125000000005</v>
      </c>
      <c r="M122" s="118">
        <f>+H122/G122*100</f>
        <v>99.957125000000005</v>
      </c>
      <c r="N122" s="126"/>
      <c r="O122" s="233">
        <f>+G122-H122</f>
        <v>343000</v>
      </c>
      <c r="P122" s="137"/>
      <c r="Q122" s="120"/>
      <c r="R122" s="121"/>
    </row>
    <row r="123" spans="1:18" s="140" customFormat="1" ht="18" customHeight="1">
      <c r="A123" s="259" t="s">
        <v>409</v>
      </c>
      <c r="B123" s="260" t="s">
        <v>411</v>
      </c>
      <c r="C123" s="298"/>
      <c r="D123" s="320"/>
      <c r="E123" s="320">
        <v>438500000</v>
      </c>
      <c r="F123" s="320"/>
      <c r="G123" s="320">
        <f t="shared" ref="G123:G131" si="50">+E123+F123</f>
        <v>438500000</v>
      </c>
      <c r="H123" s="299">
        <f t="shared" ref="H123:H129" si="51">+I123+J123</f>
        <v>438488000</v>
      </c>
      <c r="I123" s="320">
        <v>438488000</v>
      </c>
      <c r="J123" s="320"/>
      <c r="K123" s="172"/>
      <c r="L123" s="172">
        <f>+H123/G123*100</f>
        <v>99.997263397947549</v>
      </c>
      <c r="M123" s="118"/>
      <c r="N123" s="126"/>
      <c r="O123" s="233">
        <f>+G123-H123</f>
        <v>12000</v>
      </c>
      <c r="P123" s="137"/>
      <c r="Q123" s="120"/>
      <c r="R123" s="121"/>
    </row>
    <row r="124" spans="1:18" s="140" customFormat="1" ht="18" customHeight="1">
      <c r="A124" s="259" t="s">
        <v>409</v>
      </c>
      <c r="B124" s="260" t="s">
        <v>412</v>
      </c>
      <c r="C124" s="298"/>
      <c r="D124" s="320"/>
      <c r="E124" s="320">
        <v>970000000</v>
      </c>
      <c r="F124" s="320"/>
      <c r="G124" s="320">
        <f t="shared" si="50"/>
        <v>970000000</v>
      </c>
      <c r="H124" s="299">
        <f t="shared" si="51"/>
        <v>948013000</v>
      </c>
      <c r="I124" s="320">
        <v>948013000</v>
      </c>
      <c r="J124" s="320"/>
      <c r="K124" s="172"/>
      <c r="L124" s="172">
        <f>+H124/G124*100</f>
        <v>97.733298969072166</v>
      </c>
      <c r="M124" s="118"/>
      <c r="N124" s="126"/>
      <c r="O124" s="233">
        <f>+G124-H124</f>
        <v>21987000</v>
      </c>
      <c r="P124" s="137"/>
      <c r="Q124" s="120"/>
      <c r="R124" s="121"/>
    </row>
    <row r="125" spans="1:18" s="140" customFormat="1" ht="18" customHeight="1">
      <c r="A125" s="259" t="s">
        <v>409</v>
      </c>
      <c r="B125" s="260" t="s">
        <v>413</v>
      </c>
      <c r="C125" s="298"/>
      <c r="D125" s="320"/>
      <c r="E125" s="320">
        <v>1000000000</v>
      </c>
      <c r="F125" s="320"/>
      <c r="G125" s="320">
        <f t="shared" si="50"/>
        <v>1000000000</v>
      </c>
      <c r="H125" s="299">
        <f t="shared" si="51"/>
        <v>983840000</v>
      </c>
      <c r="I125" s="320">
        <v>983840000</v>
      </c>
      <c r="J125" s="320"/>
      <c r="K125" s="172"/>
      <c r="L125" s="172">
        <f>+H125/G125*100</f>
        <v>98.384</v>
      </c>
      <c r="M125" s="118"/>
      <c r="N125" s="126"/>
      <c r="O125" s="233">
        <f>+G125-H125</f>
        <v>16160000</v>
      </c>
      <c r="P125" s="137"/>
      <c r="Q125" s="120"/>
      <c r="R125" s="121"/>
    </row>
    <row r="126" spans="1:18" s="140" customFormat="1" ht="18" customHeight="1">
      <c r="A126" s="259" t="s">
        <v>409</v>
      </c>
      <c r="B126" s="260" t="s">
        <v>414</v>
      </c>
      <c r="C126" s="298"/>
      <c r="D126" s="320"/>
      <c r="E126" s="320">
        <v>1054273000</v>
      </c>
      <c r="F126" s="320"/>
      <c r="G126" s="320">
        <f t="shared" si="50"/>
        <v>1054273000</v>
      </c>
      <c r="H126" s="299">
        <f t="shared" si="51"/>
        <v>1041291000</v>
      </c>
      <c r="I126" s="320">
        <v>1041291000</v>
      </c>
      <c r="J126" s="320"/>
      <c r="K126" s="172"/>
      <c r="L126" s="172">
        <f>+H126/G126*100</f>
        <v>98.768630136596499</v>
      </c>
      <c r="M126" s="118"/>
      <c r="N126" s="126"/>
      <c r="O126" s="233">
        <f>+G126-H126</f>
        <v>12982000</v>
      </c>
      <c r="P126" s="137"/>
      <c r="Q126" s="120"/>
      <c r="R126" s="121"/>
    </row>
    <row r="127" spans="1:18" s="140" customFormat="1" ht="18" customHeight="1">
      <c r="A127" s="259" t="s">
        <v>409</v>
      </c>
      <c r="B127" s="260" t="s">
        <v>415</v>
      </c>
      <c r="C127" s="298"/>
      <c r="D127" s="320"/>
      <c r="E127" s="320">
        <v>787227000</v>
      </c>
      <c r="F127" s="320"/>
      <c r="G127" s="320">
        <f t="shared" si="50"/>
        <v>787227000</v>
      </c>
      <c r="H127" s="299">
        <f t="shared" si="51"/>
        <v>786666000</v>
      </c>
      <c r="I127" s="320">
        <v>786666000</v>
      </c>
      <c r="J127" s="320"/>
      <c r="K127" s="172"/>
      <c r="L127" s="172">
        <f>+H127/G127*100</f>
        <v>99.928737200324676</v>
      </c>
      <c r="M127" s="118"/>
      <c r="N127" s="126"/>
      <c r="O127" s="233">
        <f>+G127-H127</f>
        <v>561000</v>
      </c>
      <c r="P127" s="137"/>
      <c r="Q127" s="120"/>
      <c r="R127" s="121"/>
    </row>
    <row r="128" spans="1:18" s="140" customFormat="1" ht="30" customHeight="1">
      <c r="A128" s="259" t="s">
        <v>409</v>
      </c>
      <c r="B128" s="260" t="s">
        <v>416</v>
      </c>
      <c r="C128" s="298"/>
      <c r="D128" s="320"/>
      <c r="E128" s="320">
        <f>714000000-264000000</f>
        <v>450000000</v>
      </c>
      <c r="F128" s="320"/>
      <c r="G128" s="320">
        <f t="shared" si="50"/>
        <v>450000000</v>
      </c>
      <c r="H128" s="299">
        <f t="shared" si="51"/>
        <v>443344700</v>
      </c>
      <c r="I128" s="320">
        <f>707344700-264000000</f>
        <v>443344700</v>
      </c>
      <c r="J128" s="320"/>
      <c r="K128" s="172"/>
      <c r="L128" s="172">
        <f>+H128/G128*100</f>
        <v>98.521044444444456</v>
      </c>
      <c r="M128" s="118"/>
      <c r="N128" s="126"/>
      <c r="O128" s="233">
        <f>+G128-H128</f>
        <v>6655300</v>
      </c>
      <c r="P128" s="137"/>
      <c r="Q128" s="120"/>
      <c r="R128" s="121"/>
    </row>
    <row r="129" spans="1:18" s="140" customFormat="1" ht="30" customHeight="1">
      <c r="A129" s="259" t="s">
        <v>409</v>
      </c>
      <c r="B129" s="260" t="s">
        <v>417</v>
      </c>
      <c r="C129" s="298"/>
      <c r="D129" s="320"/>
      <c r="E129" s="320"/>
      <c r="F129" s="401">
        <v>937200000</v>
      </c>
      <c r="G129" s="320">
        <f t="shared" si="50"/>
        <v>937200000</v>
      </c>
      <c r="H129" s="299">
        <f t="shared" si="51"/>
        <v>905119196</v>
      </c>
      <c r="I129" s="320">
        <v>905119196</v>
      </c>
      <c r="J129" s="320"/>
      <c r="K129" s="172"/>
      <c r="L129" s="172">
        <f>+H129/G129*100</f>
        <v>96.576952198036707</v>
      </c>
      <c r="M129" s="118"/>
      <c r="N129" s="126"/>
      <c r="O129" s="233">
        <f>+G129-H129</f>
        <v>32080804</v>
      </c>
      <c r="P129" s="137"/>
      <c r="Q129" s="120"/>
      <c r="R129" s="121"/>
    </row>
    <row r="130" spans="1:18" s="155" customFormat="1" ht="21" customHeight="1">
      <c r="A130" s="402" t="s">
        <v>24</v>
      </c>
      <c r="B130" s="403" t="s">
        <v>269</v>
      </c>
      <c r="C130" s="327"/>
      <c r="D130" s="315">
        <v>264000000</v>
      </c>
      <c r="E130" s="315">
        <f>+E131</f>
        <v>264000000</v>
      </c>
      <c r="F130" s="315">
        <f t="shared" ref="F130:J130" si="52">+F131</f>
        <v>0</v>
      </c>
      <c r="G130" s="315">
        <f t="shared" si="52"/>
        <v>264000000</v>
      </c>
      <c r="H130" s="315">
        <f t="shared" si="52"/>
        <v>264000000</v>
      </c>
      <c r="I130" s="315">
        <f>+I131</f>
        <v>264000000</v>
      </c>
      <c r="J130" s="315">
        <f t="shared" si="52"/>
        <v>0</v>
      </c>
      <c r="K130" s="170"/>
      <c r="L130" s="172">
        <f>+H130/G130*100</f>
        <v>100</v>
      </c>
      <c r="M130" s="113"/>
      <c r="N130" s="124"/>
      <c r="O130" s="233">
        <f>+G130-H130</f>
        <v>0</v>
      </c>
      <c r="P130" s="154"/>
      <c r="Q130" s="111"/>
      <c r="R130" s="117"/>
    </row>
    <row r="131" spans="1:18" s="140" customFormat="1" ht="32.25" customHeight="1">
      <c r="A131" s="404" t="s">
        <v>26</v>
      </c>
      <c r="B131" s="260" t="s">
        <v>416</v>
      </c>
      <c r="C131" s="298"/>
      <c r="D131" s="320"/>
      <c r="E131" s="320">
        <v>264000000</v>
      </c>
      <c r="F131" s="320"/>
      <c r="G131" s="320">
        <f t="shared" si="50"/>
        <v>264000000</v>
      </c>
      <c r="H131" s="299">
        <f>+I131+J131</f>
        <v>264000000</v>
      </c>
      <c r="I131" s="299">
        <v>264000000</v>
      </c>
      <c r="J131" s="320"/>
      <c r="K131" s="172"/>
      <c r="L131" s="172">
        <f>+H131/G131*100</f>
        <v>100</v>
      </c>
      <c r="M131" s="118"/>
      <c r="N131" s="126"/>
      <c r="O131" s="233">
        <f>+G131-H131</f>
        <v>0</v>
      </c>
      <c r="P131" s="137"/>
      <c r="Q131" s="120"/>
      <c r="R131" s="121"/>
    </row>
    <row r="132" spans="1:18" s="155" customFormat="1" ht="25.5" customHeight="1">
      <c r="A132" s="291" t="s">
        <v>165</v>
      </c>
      <c r="B132" s="380" t="s">
        <v>166</v>
      </c>
      <c r="C132" s="334"/>
      <c r="D132" s="315">
        <f>+D133</f>
        <v>5500000000</v>
      </c>
      <c r="E132" s="315">
        <f>E133+E142</f>
        <v>5500000000</v>
      </c>
      <c r="F132" s="315">
        <f t="shared" ref="F132:J132" si="53">F133+F142</f>
        <v>3883500000</v>
      </c>
      <c r="G132" s="315">
        <f t="shared" si="53"/>
        <v>9383500000</v>
      </c>
      <c r="H132" s="315">
        <f t="shared" si="53"/>
        <v>8838269000</v>
      </c>
      <c r="I132" s="315">
        <f t="shared" si="53"/>
        <v>8838269000</v>
      </c>
      <c r="J132" s="315">
        <f t="shared" si="53"/>
        <v>0</v>
      </c>
      <c r="K132" s="170">
        <f>+H132/D132*100</f>
        <v>160.69580000000002</v>
      </c>
      <c r="L132" s="172">
        <f>+H132/G132*100</f>
        <v>94.189470879735708</v>
      </c>
      <c r="M132" s="113">
        <f>+H132/G132*100</f>
        <v>94.189470879735708</v>
      </c>
      <c r="N132" s="114"/>
      <c r="O132" s="233">
        <f>+G132-H132</f>
        <v>545231000</v>
      </c>
      <c r="P132" s="154"/>
      <c r="Q132" s="111"/>
      <c r="R132" s="117"/>
    </row>
    <row r="133" spans="1:18" s="69" customFormat="1" ht="21.75" customHeight="1">
      <c r="A133" s="405" t="s">
        <v>24</v>
      </c>
      <c r="B133" s="406" t="s">
        <v>167</v>
      </c>
      <c r="C133" s="407"/>
      <c r="D133" s="408">
        <v>5500000000</v>
      </c>
      <c r="E133" s="408">
        <f>SUM(E134:E141)</f>
        <v>5500000000</v>
      </c>
      <c r="F133" s="408">
        <f>SUM(F134:F141)</f>
        <v>883500000</v>
      </c>
      <c r="G133" s="408">
        <f>SUM(G134:G141)</f>
        <v>6383500000</v>
      </c>
      <c r="H133" s="408">
        <f>SUM(H134:H141)</f>
        <v>5981538000</v>
      </c>
      <c r="I133" s="408">
        <f>SUM(I134:I141)</f>
        <v>5981538000</v>
      </c>
      <c r="J133" s="408">
        <f t="shared" ref="J133" si="54">SUM(J134:J141)</f>
        <v>0</v>
      </c>
      <c r="K133" s="171">
        <f>+H133/D133*100</f>
        <v>108.75523636363636</v>
      </c>
      <c r="L133" s="172">
        <f>+H133/G133*100</f>
        <v>93.703109579384346</v>
      </c>
      <c r="M133" s="63">
        <f>+H133/G133*100</f>
        <v>93.703109579384346</v>
      </c>
      <c r="N133" s="73"/>
      <c r="O133" s="233">
        <f>+G133-H133</f>
        <v>401962000</v>
      </c>
      <c r="P133" s="67"/>
      <c r="Q133" s="68"/>
      <c r="R133" s="64"/>
    </row>
    <row r="134" spans="1:18" s="140" customFormat="1" ht="24.75" customHeight="1">
      <c r="A134" s="409" t="s">
        <v>26</v>
      </c>
      <c r="B134" s="302" t="s">
        <v>433</v>
      </c>
      <c r="C134" s="337"/>
      <c r="D134" s="320"/>
      <c r="E134" s="320">
        <v>1000000000</v>
      </c>
      <c r="F134" s="320"/>
      <c r="G134" s="320">
        <f>+E134+F134</f>
        <v>1000000000</v>
      </c>
      <c r="H134" s="299">
        <f>+I134+J134</f>
        <v>862987000</v>
      </c>
      <c r="I134" s="320">
        <v>862987000</v>
      </c>
      <c r="J134" s="320"/>
      <c r="K134" s="170"/>
      <c r="L134" s="172">
        <f>+H134/G134*100</f>
        <v>86.298699999999997</v>
      </c>
      <c r="M134" s="118"/>
      <c r="N134" s="126"/>
      <c r="O134" s="233">
        <f>+G134-H134</f>
        <v>137013000</v>
      </c>
      <c r="P134" s="137"/>
      <c r="Q134" s="120"/>
      <c r="R134" s="121"/>
    </row>
    <row r="135" spans="1:18" s="140" customFormat="1" ht="24.75" customHeight="1">
      <c r="A135" s="409" t="s">
        <v>26</v>
      </c>
      <c r="B135" s="302" t="s">
        <v>434</v>
      </c>
      <c r="C135" s="337"/>
      <c r="D135" s="320"/>
      <c r="E135" s="320">
        <v>1100000000</v>
      </c>
      <c r="F135" s="320"/>
      <c r="G135" s="320">
        <f t="shared" ref="G135:G141" si="55">+E135+F135</f>
        <v>1100000000</v>
      </c>
      <c r="H135" s="299">
        <f t="shared" ref="H135:H141" si="56">+I135+J135</f>
        <v>1039880000</v>
      </c>
      <c r="I135" s="320">
        <v>1039880000</v>
      </c>
      <c r="J135" s="320"/>
      <c r="K135" s="170"/>
      <c r="L135" s="172">
        <f>+H135/G135*100</f>
        <v>94.534545454545466</v>
      </c>
      <c r="M135" s="118"/>
      <c r="N135" s="126"/>
      <c r="O135" s="233">
        <f>+G135-H135</f>
        <v>60120000</v>
      </c>
      <c r="P135" s="137"/>
      <c r="Q135" s="120"/>
      <c r="R135" s="121"/>
    </row>
    <row r="136" spans="1:18" s="140" customFormat="1" ht="24.75" customHeight="1">
      <c r="A136" s="409" t="s">
        <v>26</v>
      </c>
      <c r="B136" s="302" t="s">
        <v>435</v>
      </c>
      <c r="C136" s="337"/>
      <c r="D136" s="320"/>
      <c r="E136" s="320">
        <v>300000000</v>
      </c>
      <c r="F136" s="320"/>
      <c r="G136" s="320">
        <f t="shared" si="55"/>
        <v>300000000</v>
      </c>
      <c r="H136" s="299">
        <f t="shared" si="56"/>
        <v>288065000</v>
      </c>
      <c r="I136" s="320">
        <v>288065000</v>
      </c>
      <c r="J136" s="320"/>
      <c r="K136" s="170"/>
      <c r="L136" s="172">
        <f>+H136/G136*100</f>
        <v>96.021666666666675</v>
      </c>
      <c r="M136" s="118"/>
      <c r="N136" s="126"/>
      <c r="O136" s="233">
        <f>+G136-H136</f>
        <v>11935000</v>
      </c>
      <c r="P136" s="137"/>
      <c r="Q136" s="120"/>
      <c r="R136" s="121"/>
    </row>
    <row r="137" spans="1:18" s="140" customFormat="1" ht="24.75" customHeight="1">
      <c r="A137" s="409" t="s">
        <v>26</v>
      </c>
      <c r="B137" s="302" t="s">
        <v>436</v>
      </c>
      <c r="C137" s="337"/>
      <c r="D137" s="320"/>
      <c r="E137" s="320">
        <v>2100000000</v>
      </c>
      <c r="F137" s="320"/>
      <c r="G137" s="320">
        <f t="shared" si="55"/>
        <v>2100000000</v>
      </c>
      <c r="H137" s="299">
        <f t="shared" si="56"/>
        <v>1973423000</v>
      </c>
      <c r="I137" s="320">
        <v>1973423000</v>
      </c>
      <c r="J137" s="320"/>
      <c r="K137" s="170"/>
      <c r="L137" s="172">
        <f>+H137/G137*100</f>
        <v>93.972523809523807</v>
      </c>
      <c r="M137" s="118"/>
      <c r="N137" s="126"/>
      <c r="O137" s="233">
        <f>+G137-H137</f>
        <v>126577000</v>
      </c>
      <c r="P137" s="137"/>
      <c r="Q137" s="120"/>
      <c r="R137" s="121"/>
    </row>
    <row r="138" spans="1:18" s="140" customFormat="1" ht="24.75" customHeight="1">
      <c r="A138" s="409" t="s">
        <v>26</v>
      </c>
      <c r="B138" s="302" t="s">
        <v>437</v>
      </c>
      <c r="C138" s="337"/>
      <c r="D138" s="320"/>
      <c r="E138" s="320">
        <v>1000000000</v>
      </c>
      <c r="F138" s="320"/>
      <c r="G138" s="320">
        <f t="shared" si="55"/>
        <v>1000000000</v>
      </c>
      <c r="H138" s="299">
        <f t="shared" si="56"/>
        <v>982775000</v>
      </c>
      <c r="I138" s="320">
        <v>982775000</v>
      </c>
      <c r="J138" s="320"/>
      <c r="K138" s="170"/>
      <c r="L138" s="172">
        <f>+H138/G138*100</f>
        <v>98.277499999999989</v>
      </c>
      <c r="M138" s="118"/>
      <c r="N138" s="126"/>
      <c r="O138" s="233">
        <f>+G138-H138</f>
        <v>17225000</v>
      </c>
      <c r="P138" s="137"/>
      <c r="Q138" s="120"/>
      <c r="R138" s="121"/>
    </row>
    <row r="139" spans="1:18" s="140" customFormat="1" ht="24.75" customHeight="1">
      <c r="A139" s="409" t="s">
        <v>26</v>
      </c>
      <c r="B139" s="302" t="s">
        <v>394</v>
      </c>
      <c r="C139" s="337" t="s">
        <v>105</v>
      </c>
      <c r="D139" s="320"/>
      <c r="E139" s="320"/>
      <c r="F139" s="320">
        <v>270000000</v>
      </c>
      <c r="G139" s="320">
        <f>+E139+F139</f>
        <v>270000000</v>
      </c>
      <c r="H139" s="299">
        <f>+I139+J139</f>
        <v>270000000</v>
      </c>
      <c r="I139" s="320">
        <v>270000000</v>
      </c>
      <c r="J139" s="320"/>
      <c r="K139" s="170"/>
      <c r="L139" s="172">
        <f>+H139/G139*100</f>
        <v>100</v>
      </c>
      <c r="M139" s="118"/>
      <c r="N139" s="126"/>
      <c r="O139" s="233">
        <f>+G139-H139</f>
        <v>0</v>
      </c>
      <c r="P139" s="137"/>
      <c r="Q139" s="120"/>
      <c r="R139" s="121"/>
    </row>
    <row r="140" spans="1:18" s="140" customFormat="1" ht="34.5" customHeight="1">
      <c r="A140" s="409" t="s">
        <v>26</v>
      </c>
      <c r="B140" s="302" t="s">
        <v>438</v>
      </c>
      <c r="C140" s="337"/>
      <c r="D140" s="320"/>
      <c r="E140" s="320"/>
      <c r="F140" s="320">
        <v>370000000</v>
      </c>
      <c r="G140" s="320">
        <f t="shared" si="55"/>
        <v>370000000</v>
      </c>
      <c r="H140" s="299">
        <f t="shared" si="56"/>
        <v>352067000</v>
      </c>
      <c r="I140" s="320">
        <v>352067000</v>
      </c>
      <c r="J140" s="320"/>
      <c r="K140" s="170"/>
      <c r="L140" s="172">
        <f>+H140/G140*100</f>
        <v>95.153243243243253</v>
      </c>
      <c r="M140" s="118"/>
      <c r="N140" s="126"/>
      <c r="O140" s="233">
        <f>+G140-H140</f>
        <v>17933000</v>
      </c>
      <c r="P140" s="137"/>
      <c r="Q140" s="120"/>
      <c r="R140" s="121"/>
    </row>
    <row r="141" spans="1:18" s="140" customFormat="1" ht="34.5" customHeight="1">
      <c r="A141" s="409" t="s">
        <v>26</v>
      </c>
      <c r="B141" s="302" t="s">
        <v>439</v>
      </c>
      <c r="C141" s="337"/>
      <c r="D141" s="320"/>
      <c r="E141" s="320"/>
      <c r="F141" s="320">
        <v>243500000</v>
      </c>
      <c r="G141" s="320">
        <f t="shared" si="55"/>
        <v>243500000</v>
      </c>
      <c r="H141" s="299">
        <f t="shared" si="56"/>
        <v>212341000</v>
      </c>
      <c r="I141" s="320">
        <v>212341000</v>
      </c>
      <c r="J141" s="320"/>
      <c r="K141" s="170"/>
      <c r="L141" s="172">
        <f>+H141/G141*100</f>
        <v>87.203696098562631</v>
      </c>
      <c r="M141" s="118"/>
      <c r="N141" s="126"/>
      <c r="O141" s="233">
        <f>+G141-H141</f>
        <v>31159000</v>
      </c>
      <c r="P141" s="137"/>
      <c r="Q141" s="120"/>
      <c r="R141" s="121"/>
    </row>
    <row r="142" spans="1:18" s="155" customFormat="1" ht="18" customHeight="1">
      <c r="A142" s="410" t="s">
        <v>24</v>
      </c>
      <c r="B142" s="411" t="s">
        <v>431</v>
      </c>
      <c r="C142" s="309"/>
      <c r="D142" s="315"/>
      <c r="E142" s="315">
        <f t="shared" ref="E142:J142" si="57">SUM(E143:E146)</f>
        <v>0</v>
      </c>
      <c r="F142" s="315">
        <f t="shared" si="57"/>
        <v>3000000000</v>
      </c>
      <c r="G142" s="315">
        <f t="shared" si="57"/>
        <v>3000000000</v>
      </c>
      <c r="H142" s="315">
        <f t="shared" si="57"/>
        <v>2856731000</v>
      </c>
      <c r="I142" s="315">
        <f t="shared" si="57"/>
        <v>2856731000</v>
      </c>
      <c r="J142" s="315">
        <f t="shared" si="57"/>
        <v>0</v>
      </c>
      <c r="K142" s="170"/>
      <c r="L142" s="172">
        <f>+H142/G142*100</f>
        <v>95.224366666666668</v>
      </c>
      <c r="M142" s="113"/>
      <c r="N142" s="124"/>
      <c r="O142" s="233">
        <f>+G142-H142</f>
        <v>143269000</v>
      </c>
      <c r="P142" s="154"/>
      <c r="Q142" s="111"/>
      <c r="R142" s="117"/>
    </row>
    <row r="143" spans="1:18" s="72" customFormat="1" ht="33.75" customHeight="1">
      <c r="A143" s="412" t="s">
        <v>26</v>
      </c>
      <c r="B143" s="287" t="s">
        <v>440</v>
      </c>
      <c r="C143" s="413" t="s">
        <v>432</v>
      </c>
      <c r="D143" s="414"/>
      <c r="E143" s="414"/>
      <c r="F143" s="414">
        <v>650000000</v>
      </c>
      <c r="G143" s="414">
        <f t="shared" ref="G143:G146" si="58">+E143+F143</f>
        <v>650000000</v>
      </c>
      <c r="H143" s="415">
        <f t="shared" ref="H143:H146" si="59">+I143+J143</f>
        <v>589086000</v>
      </c>
      <c r="I143" s="414">
        <v>589086000</v>
      </c>
      <c r="J143" s="414"/>
      <c r="K143" s="171"/>
      <c r="L143" s="172">
        <f>+H143/G143*100</f>
        <v>90.628615384615387</v>
      </c>
      <c r="M143" s="65"/>
      <c r="N143" s="74"/>
      <c r="O143" s="233">
        <f>+G143-H143</f>
        <v>60914000</v>
      </c>
      <c r="P143" s="70"/>
      <c r="Q143" s="71"/>
      <c r="R143" s="66"/>
    </row>
    <row r="144" spans="1:18" s="72" customFormat="1" ht="34.5" customHeight="1">
      <c r="A144" s="412" t="s">
        <v>26</v>
      </c>
      <c r="B144" s="287" t="s">
        <v>441</v>
      </c>
      <c r="C144" s="413" t="s">
        <v>432</v>
      </c>
      <c r="D144" s="414"/>
      <c r="E144" s="414"/>
      <c r="F144" s="414">
        <v>950000000</v>
      </c>
      <c r="G144" s="414">
        <f t="shared" si="58"/>
        <v>950000000</v>
      </c>
      <c r="H144" s="415">
        <f t="shared" si="59"/>
        <v>948654000</v>
      </c>
      <c r="I144" s="414">
        <v>948654000</v>
      </c>
      <c r="J144" s="414"/>
      <c r="K144" s="171"/>
      <c r="L144" s="172">
        <f>+H144/G144*100</f>
        <v>99.858315789473679</v>
      </c>
      <c r="M144" s="65"/>
      <c r="N144" s="74"/>
      <c r="O144" s="233">
        <f>+G144-H144</f>
        <v>1346000</v>
      </c>
      <c r="P144" s="70"/>
      <c r="Q144" s="71"/>
      <c r="R144" s="66"/>
    </row>
    <row r="145" spans="1:18" s="72" customFormat="1" ht="29.25" customHeight="1">
      <c r="A145" s="412" t="s">
        <v>26</v>
      </c>
      <c r="B145" s="287" t="s">
        <v>442</v>
      </c>
      <c r="C145" s="413" t="s">
        <v>432</v>
      </c>
      <c r="D145" s="414"/>
      <c r="E145" s="414"/>
      <c r="F145" s="414">
        <v>400000000</v>
      </c>
      <c r="G145" s="414">
        <f t="shared" si="58"/>
        <v>400000000</v>
      </c>
      <c r="H145" s="415">
        <f t="shared" si="59"/>
        <v>340583000</v>
      </c>
      <c r="I145" s="414">
        <v>340583000</v>
      </c>
      <c r="J145" s="414"/>
      <c r="K145" s="171"/>
      <c r="L145" s="172">
        <f>+H145/G145*100</f>
        <v>85.145749999999992</v>
      </c>
      <c r="M145" s="65"/>
      <c r="N145" s="74"/>
      <c r="O145" s="233">
        <f>+G145-H145</f>
        <v>59417000</v>
      </c>
      <c r="P145" s="70"/>
      <c r="Q145" s="71"/>
      <c r="R145" s="66"/>
    </row>
    <row r="146" spans="1:18" s="72" customFormat="1" ht="33.75" customHeight="1">
      <c r="A146" s="412" t="s">
        <v>26</v>
      </c>
      <c r="B146" s="287" t="s">
        <v>443</v>
      </c>
      <c r="C146" s="413" t="s">
        <v>432</v>
      </c>
      <c r="D146" s="414"/>
      <c r="E146" s="414"/>
      <c r="F146" s="414">
        <v>1000000000</v>
      </c>
      <c r="G146" s="414">
        <f t="shared" si="58"/>
        <v>1000000000</v>
      </c>
      <c r="H146" s="415">
        <f t="shared" si="59"/>
        <v>978408000</v>
      </c>
      <c r="I146" s="414">
        <v>978408000</v>
      </c>
      <c r="J146" s="414"/>
      <c r="K146" s="171"/>
      <c r="L146" s="172">
        <f>+H146/G146*100</f>
        <v>97.840800000000002</v>
      </c>
      <c r="M146" s="65"/>
      <c r="N146" s="74"/>
      <c r="O146" s="233">
        <f>+G146-H146</f>
        <v>21592000</v>
      </c>
      <c r="P146" s="70"/>
      <c r="Q146" s="71"/>
      <c r="R146" s="66"/>
    </row>
    <row r="147" spans="1:18" s="155" customFormat="1" ht="48" customHeight="1">
      <c r="A147" s="416" t="s">
        <v>168</v>
      </c>
      <c r="B147" s="417" t="s">
        <v>344</v>
      </c>
      <c r="C147" s="309"/>
      <c r="D147" s="315">
        <v>15000000000</v>
      </c>
      <c r="E147" s="315">
        <f>SUM(E148:E156)</f>
        <v>15834000000</v>
      </c>
      <c r="F147" s="315">
        <f t="shared" ref="F147:G147" si="60">SUM(F148:F156)</f>
        <v>0</v>
      </c>
      <c r="G147" s="315">
        <f t="shared" si="60"/>
        <v>15834000000</v>
      </c>
      <c r="H147" s="315">
        <f>SUM(H148:H156)</f>
        <v>15687406665</v>
      </c>
      <c r="I147" s="315">
        <f>SUM(I148:I156)</f>
        <v>13977445665</v>
      </c>
      <c r="J147" s="315">
        <f t="shared" ref="J147" si="61">SUM(J148:J156)</f>
        <v>1709961000</v>
      </c>
      <c r="K147" s="170"/>
      <c r="L147" s="172">
        <f>+H147/G147*100</f>
        <v>99.074186339522555</v>
      </c>
      <c r="M147" s="113"/>
      <c r="N147" s="124"/>
      <c r="O147" s="233">
        <f>+G147-H147</f>
        <v>146593335</v>
      </c>
      <c r="P147" s="154"/>
      <c r="Q147" s="111"/>
      <c r="R147" s="117"/>
    </row>
    <row r="148" spans="1:18" s="140" customFormat="1" ht="24" customHeight="1">
      <c r="A148" s="409" t="s">
        <v>26</v>
      </c>
      <c r="B148" s="324" t="s">
        <v>346</v>
      </c>
      <c r="C148" s="337" t="s">
        <v>353</v>
      </c>
      <c r="D148" s="320"/>
      <c r="E148" s="320">
        <v>750000000</v>
      </c>
      <c r="F148" s="320"/>
      <c r="G148" s="320">
        <f>+E148+F148</f>
        <v>750000000</v>
      </c>
      <c r="H148" s="299">
        <f>+I148+J148</f>
        <v>705626423</v>
      </c>
      <c r="I148" s="320">
        <v>705626423</v>
      </c>
      <c r="J148" s="320"/>
      <c r="K148" s="170"/>
      <c r="L148" s="172">
        <f>+H148/G148*100</f>
        <v>94.083523066666658</v>
      </c>
      <c r="M148" s="118"/>
      <c r="N148" s="126"/>
      <c r="O148" s="233">
        <f>+G148-H148</f>
        <v>44373577</v>
      </c>
      <c r="P148" s="137"/>
      <c r="Q148" s="120"/>
      <c r="R148" s="121"/>
    </row>
    <row r="149" spans="1:18" s="140" customFormat="1" ht="21" customHeight="1">
      <c r="A149" s="409" t="s">
        <v>26</v>
      </c>
      <c r="B149" s="324" t="s">
        <v>347</v>
      </c>
      <c r="C149" s="337" t="s">
        <v>353</v>
      </c>
      <c r="D149" s="320"/>
      <c r="E149" s="320">
        <v>1738000000</v>
      </c>
      <c r="F149" s="320"/>
      <c r="G149" s="320">
        <f t="shared" ref="G149:G156" si="62">+E149+F149</f>
        <v>1738000000</v>
      </c>
      <c r="H149" s="299">
        <f t="shared" ref="H149:H156" si="63">+I149+J149</f>
        <v>1712542242</v>
      </c>
      <c r="I149" s="320">
        <v>1712542242</v>
      </c>
      <c r="J149" s="320"/>
      <c r="K149" s="170"/>
      <c r="L149" s="172">
        <f>+H149/G149*100</f>
        <v>98.535226812428078</v>
      </c>
      <c r="M149" s="118"/>
      <c r="N149" s="126"/>
      <c r="O149" s="233">
        <f>+G149-H149</f>
        <v>25457758</v>
      </c>
      <c r="P149" s="137"/>
      <c r="Q149" s="120"/>
      <c r="R149" s="121"/>
    </row>
    <row r="150" spans="1:18" s="140" customFormat="1" ht="34.5" customHeight="1">
      <c r="A150" s="409" t="s">
        <v>26</v>
      </c>
      <c r="B150" s="324" t="s">
        <v>348</v>
      </c>
      <c r="C150" s="337" t="s">
        <v>217</v>
      </c>
      <c r="D150" s="320"/>
      <c r="E150" s="320">
        <v>490000000</v>
      </c>
      <c r="F150" s="320"/>
      <c r="G150" s="320">
        <f t="shared" si="62"/>
        <v>490000000</v>
      </c>
      <c r="H150" s="299">
        <f t="shared" si="63"/>
        <v>484983000</v>
      </c>
      <c r="I150" s="320">
        <v>484983000</v>
      </c>
      <c r="J150" s="320"/>
      <c r="K150" s="170"/>
      <c r="L150" s="172">
        <f>+H150/G150*100</f>
        <v>98.976122448979581</v>
      </c>
      <c r="M150" s="118"/>
      <c r="N150" s="126"/>
      <c r="O150" s="233">
        <f>+G150-H150</f>
        <v>5017000</v>
      </c>
      <c r="P150" s="137"/>
      <c r="Q150" s="120"/>
      <c r="R150" s="121"/>
    </row>
    <row r="151" spans="1:18" s="140" customFormat="1" ht="26.25" customHeight="1">
      <c r="A151" s="409" t="s">
        <v>26</v>
      </c>
      <c r="B151" s="324" t="s">
        <v>349</v>
      </c>
      <c r="C151" s="337" t="s">
        <v>105</v>
      </c>
      <c r="D151" s="320"/>
      <c r="E151" s="320">
        <v>1265000000</v>
      </c>
      <c r="F151" s="320"/>
      <c r="G151" s="320">
        <f t="shared" si="62"/>
        <v>1265000000</v>
      </c>
      <c r="H151" s="299">
        <f t="shared" si="63"/>
        <v>1265000000</v>
      </c>
      <c r="I151" s="320">
        <v>1265000000</v>
      </c>
      <c r="J151" s="320"/>
      <c r="K151" s="170"/>
      <c r="L151" s="172">
        <f>+H151/G151*100</f>
        <v>100</v>
      </c>
      <c r="M151" s="118"/>
      <c r="N151" s="126"/>
      <c r="O151" s="233">
        <f>+G151-H151</f>
        <v>0</v>
      </c>
      <c r="P151" s="137"/>
      <c r="Q151" s="120"/>
      <c r="R151" s="121"/>
    </row>
    <row r="152" spans="1:18" s="140" customFormat="1" ht="17.25" customHeight="1">
      <c r="A152" s="409" t="s">
        <v>26</v>
      </c>
      <c r="B152" s="324" t="s">
        <v>350</v>
      </c>
      <c r="C152" s="337" t="s">
        <v>105</v>
      </c>
      <c r="D152" s="320"/>
      <c r="E152" s="320">
        <v>2538000000</v>
      </c>
      <c r="F152" s="320"/>
      <c r="G152" s="320">
        <f t="shared" si="62"/>
        <v>2538000000</v>
      </c>
      <c r="H152" s="299">
        <f t="shared" si="63"/>
        <v>2537269000</v>
      </c>
      <c r="I152" s="320">
        <v>2537269000</v>
      </c>
      <c r="J152" s="320"/>
      <c r="K152" s="170"/>
      <c r="L152" s="172">
        <f>+H152/G152*100</f>
        <v>99.971197793538224</v>
      </c>
      <c r="M152" s="118"/>
      <c r="N152" s="126"/>
      <c r="O152" s="233">
        <f>+G152-H152</f>
        <v>731000</v>
      </c>
      <c r="P152" s="137"/>
      <c r="Q152" s="120"/>
      <c r="R152" s="121"/>
    </row>
    <row r="153" spans="1:18" s="140" customFormat="1" ht="17.25" customHeight="1">
      <c r="A153" s="409" t="s">
        <v>26</v>
      </c>
      <c r="B153" s="324" t="s">
        <v>351</v>
      </c>
      <c r="C153" s="337" t="s">
        <v>105</v>
      </c>
      <c r="D153" s="320"/>
      <c r="E153" s="320">
        <v>1399000000</v>
      </c>
      <c r="F153" s="320"/>
      <c r="G153" s="320">
        <f t="shared" si="62"/>
        <v>1399000000</v>
      </c>
      <c r="H153" s="299">
        <f t="shared" si="63"/>
        <v>1398985000</v>
      </c>
      <c r="I153" s="320">
        <v>1398985000</v>
      </c>
      <c r="J153" s="320"/>
      <c r="K153" s="170"/>
      <c r="L153" s="172">
        <f>+H153/G153*100</f>
        <v>99.998927805575406</v>
      </c>
      <c r="M153" s="118"/>
      <c r="N153" s="126"/>
      <c r="O153" s="233">
        <f>+G153-H153</f>
        <v>15000</v>
      </c>
      <c r="P153" s="137"/>
      <c r="Q153" s="120"/>
      <c r="R153" s="121"/>
    </row>
    <row r="154" spans="1:18" s="140" customFormat="1" ht="17.25" customHeight="1">
      <c r="A154" s="409" t="s">
        <v>26</v>
      </c>
      <c r="B154" s="324" t="s">
        <v>352</v>
      </c>
      <c r="C154" s="337" t="s">
        <v>105</v>
      </c>
      <c r="D154" s="320"/>
      <c r="E154" s="320">
        <v>3490000000</v>
      </c>
      <c r="F154" s="320"/>
      <c r="G154" s="320">
        <f t="shared" si="62"/>
        <v>3490000000</v>
      </c>
      <c r="H154" s="299">
        <f t="shared" si="63"/>
        <v>3419040000</v>
      </c>
      <c r="I154" s="320">
        <v>3419040000</v>
      </c>
      <c r="J154" s="320"/>
      <c r="K154" s="170"/>
      <c r="L154" s="172">
        <f>+H154/G154*100</f>
        <v>97.966762177650438</v>
      </c>
      <c r="M154" s="118"/>
      <c r="N154" s="126"/>
      <c r="O154" s="233">
        <f>+G154-H154</f>
        <v>70960000</v>
      </c>
      <c r="P154" s="137"/>
      <c r="Q154" s="120"/>
      <c r="R154" s="121"/>
    </row>
    <row r="155" spans="1:18" s="140" customFormat="1" ht="30.75" customHeight="1">
      <c r="A155" s="409" t="s">
        <v>26</v>
      </c>
      <c r="B155" s="254" t="s">
        <v>355</v>
      </c>
      <c r="C155" s="337" t="s">
        <v>105</v>
      </c>
      <c r="D155" s="320"/>
      <c r="E155" s="320">
        <f>1620000000+834000000</f>
        <v>2454000000</v>
      </c>
      <c r="F155" s="320"/>
      <c r="G155" s="320">
        <f t="shared" si="62"/>
        <v>2454000000</v>
      </c>
      <c r="H155" s="299">
        <f t="shared" si="63"/>
        <v>2454000000</v>
      </c>
      <c r="I155" s="320">
        <v>2454000000</v>
      </c>
      <c r="J155" s="320"/>
      <c r="K155" s="170"/>
      <c r="L155" s="172">
        <f>+H155/G155*100</f>
        <v>100</v>
      </c>
      <c r="M155" s="118"/>
      <c r="N155" s="126"/>
      <c r="O155" s="233">
        <f>+G155-H155</f>
        <v>0</v>
      </c>
      <c r="P155" s="137"/>
      <c r="Q155" s="120"/>
      <c r="R155" s="121"/>
    </row>
    <row r="156" spans="1:18" s="140" customFormat="1" ht="24" customHeight="1">
      <c r="A156" s="409" t="s">
        <v>26</v>
      </c>
      <c r="B156" s="254" t="s">
        <v>354</v>
      </c>
      <c r="C156" s="337" t="s">
        <v>122</v>
      </c>
      <c r="D156" s="320"/>
      <c r="E156" s="320">
        <v>1710000000</v>
      </c>
      <c r="F156" s="320"/>
      <c r="G156" s="320">
        <f t="shared" si="62"/>
        <v>1710000000</v>
      </c>
      <c r="H156" s="299">
        <f t="shared" si="63"/>
        <v>1709961000</v>
      </c>
      <c r="I156" s="320"/>
      <c r="J156" s="320">
        <v>1709961000</v>
      </c>
      <c r="K156" s="170"/>
      <c r="L156" s="172">
        <f>+H156/G156*100</f>
        <v>99.997719298245613</v>
      </c>
      <c r="M156" s="118"/>
      <c r="N156" s="126"/>
      <c r="O156" s="233">
        <f>+G156-H156</f>
        <v>39000</v>
      </c>
      <c r="P156" s="137"/>
      <c r="Q156" s="120"/>
      <c r="R156" s="121"/>
    </row>
    <row r="157" spans="1:18" s="155" customFormat="1" ht="26.25" customHeight="1">
      <c r="A157" s="291" t="s">
        <v>170</v>
      </c>
      <c r="B157" s="308" t="s">
        <v>169</v>
      </c>
      <c r="C157" s="298"/>
      <c r="D157" s="315">
        <v>7000000000</v>
      </c>
      <c r="E157" s="315">
        <f>+E158+E159</f>
        <v>7000000000</v>
      </c>
      <c r="F157" s="315">
        <f>+F158+F159</f>
        <v>5715044000</v>
      </c>
      <c r="G157" s="315">
        <f>+G158+G159</f>
        <v>12715044000</v>
      </c>
      <c r="H157" s="315">
        <f>+H158+H159</f>
        <v>5951378000</v>
      </c>
      <c r="I157" s="315">
        <f>+I158+I159</f>
        <v>5951378000</v>
      </c>
      <c r="J157" s="315">
        <f t="shared" ref="J157" si="64">+J158+J159</f>
        <v>0</v>
      </c>
      <c r="K157" s="172">
        <f>+H157/D157*100</f>
        <v>85.019685714285714</v>
      </c>
      <c r="L157" s="172">
        <f>+H157/G157*100</f>
        <v>46.805799492317917</v>
      </c>
      <c r="M157" s="113">
        <f>+H157/G157*100</f>
        <v>46.805799492317917</v>
      </c>
      <c r="N157" s="124"/>
      <c r="O157" s="233">
        <f>+G157-H157</f>
        <v>6763666000</v>
      </c>
      <c r="P157" s="154"/>
      <c r="Q157" s="111"/>
      <c r="R157" s="117"/>
    </row>
    <row r="158" spans="1:18" s="140" customFormat="1" ht="20.25" customHeight="1">
      <c r="A158" s="333" t="s">
        <v>26</v>
      </c>
      <c r="B158" s="313" t="s">
        <v>358</v>
      </c>
      <c r="C158" s="337" t="s">
        <v>105</v>
      </c>
      <c r="D158" s="320"/>
      <c r="E158" s="320"/>
      <c r="F158" s="320">
        <f>1169896000+4545148000</f>
        <v>5715044000</v>
      </c>
      <c r="G158" s="320">
        <f>+E158+F158</f>
        <v>5715044000</v>
      </c>
      <c r="H158" s="320">
        <f>+I158+J158</f>
        <v>5557591000</v>
      </c>
      <c r="I158" s="320">
        <v>5557591000</v>
      </c>
      <c r="J158" s="320"/>
      <c r="K158" s="172"/>
      <c r="L158" s="172">
        <f>+H158/G158*100</f>
        <v>97.244938096714563</v>
      </c>
      <c r="M158" s="118"/>
      <c r="N158" s="126"/>
      <c r="O158" s="233">
        <f>+G158-H158</f>
        <v>157453000</v>
      </c>
      <c r="P158" s="137"/>
      <c r="Q158" s="120"/>
      <c r="R158" s="121"/>
    </row>
    <row r="159" spans="1:18" s="140" customFormat="1" ht="20.25" customHeight="1">
      <c r="A159" s="333" t="s">
        <v>26</v>
      </c>
      <c r="B159" s="311" t="s">
        <v>357</v>
      </c>
      <c r="C159" s="337" t="s">
        <v>105</v>
      </c>
      <c r="D159" s="320"/>
      <c r="E159" s="320">
        <v>7000000000</v>
      </c>
      <c r="F159" s="320"/>
      <c r="G159" s="320">
        <f>+E159+F159</f>
        <v>7000000000</v>
      </c>
      <c r="H159" s="320">
        <f>+I159+J159</f>
        <v>393787000</v>
      </c>
      <c r="I159" s="320">
        <v>393787000</v>
      </c>
      <c r="J159" s="320"/>
      <c r="K159" s="170"/>
      <c r="L159" s="172">
        <f>+H159/G159*100</f>
        <v>5.6255285714285712</v>
      </c>
      <c r="M159" s="118"/>
      <c r="N159" s="126"/>
      <c r="O159" s="233">
        <f>+G159-H159</f>
        <v>6606213000</v>
      </c>
      <c r="P159" s="137"/>
      <c r="Q159" s="120"/>
      <c r="R159" s="121"/>
    </row>
    <row r="160" spans="1:18" s="155" customFormat="1" ht="21" customHeight="1">
      <c r="A160" s="291" t="s">
        <v>174</v>
      </c>
      <c r="B160" s="380" t="s">
        <v>114</v>
      </c>
      <c r="C160" s="317"/>
      <c r="D160" s="315">
        <f>9660000000+3100000000+2062000000</f>
        <v>14822000000</v>
      </c>
      <c r="E160" s="315">
        <f t="shared" ref="E160:I160" si="65">SUM(E161:E177)</f>
        <v>15806000000</v>
      </c>
      <c r="F160" s="315">
        <f t="shared" si="65"/>
        <v>299709987</v>
      </c>
      <c r="G160" s="315">
        <f t="shared" si="65"/>
        <v>16105709987</v>
      </c>
      <c r="H160" s="315">
        <f t="shared" si="65"/>
        <v>15085954232</v>
      </c>
      <c r="I160" s="315">
        <f t="shared" si="65"/>
        <v>11599049232</v>
      </c>
      <c r="J160" s="315">
        <f>SUM(J161:J177)</f>
        <v>3486905000</v>
      </c>
      <c r="K160" s="170">
        <f>+H160/D160*100</f>
        <v>101.78082736472811</v>
      </c>
      <c r="L160" s="172">
        <f>+H160/G160*100</f>
        <v>93.668358887480821</v>
      </c>
      <c r="M160" s="113">
        <f>+H160/G160*100</f>
        <v>93.668358887480821</v>
      </c>
      <c r="N160" s="124"/>
      <c r="O160" s="233">
        <f>+G160-H160</f>
        <v>1019755755</v>
      </c>
      <c r="P160" s="154"/>
      <c r="Q160" s="111"/>
      <c r="R160" s="117"/>
    </row>
    <row r="161" spans="1:18" s="140" customFormat="1" ht="18" customHeight="1">
      <c r="A161" s="333"/>
      <c r="B161" s="361" t="s">
        <v>118</v>
      </c>
      <c r="C161" s="336"/>
      <c r="D161" s="320"/>
      <c r="E161" s="320"/>
      <c r="F161" s="320"/>
      <c r="G161" s="320"/>
      <c r="H161" s="320"/>
      <c r="I161" s="320"/>
      <c r="J161" s="320"/>
      <c r="K161" s="172"/>
      <c r="L161" s="172" t="e">
        <f>+H161/G161*100</f>
        <v>#DIV/0!</v>
      </c>
      <c r="M161" s="118"/>
      <c r="N161" s="126"/>
      <c r="O161" s="233">
        <f>+G161-H161</f>
        <v>0</v>
      </c>
      <c r="P161" s="137"/>
      <c r="Q161" s="120"/>
      <c r="R161" s="121"/>
    </row>
    <row r="162" spans="1:18" s="140" customFormat="1" ht="22.5" customHeight="1">
      <c r="A162" s="333" t="s">
        <v>26</v>
      </c>
      <c r="B162" s="418" t="s">
        <v>420</v>
      </c>
      <c r="C162" s="337" t="s">
        <v>423</v>
      </c>
      <c r="D162" s="320"/>
      <c r="E162" s="320">
        <v>2720000000</v>
      </c>
      <c r="F162" s="320"/>
      <c r="G162" s="320">
        <f>+E162+F162</f>
        <v>2720000000</v>
      </c>
      <c r="H162" s="299">
        <f>+I162+J162</f>
        <v>2645984400</v>
      </c>
      <c r="I162" s="299">
        <v>2645984400</v>
      </c>
      <c r="J162" s="320"/>
      <c r="K162" s="245"/>
      <c r="L162" s="172">
        <f>+H162/G162*100</f>
        <v>97.278838235294117</v>
      </c>
      <c r="M162" s="246">
        <f>+H162/G162*100</f>
        <v>97.278838235294117</v>
      </c>
      <c r="N162" s="244"/>
      <c r="O162" s="233">
        <f>+G162-H162</f>
        <v>74015600</v>
      </c>
      <c r="P162" s="137"/>
      <c r="Q162" s="120"/>
      <c r="R162" s="121"/>
    </row>
    <row r="163" spans="1:18" s="140" customFormat="1" ht="25.5" customHeight="1">
      <c r="A163" s="333" t="s">
        <v>26</v>
      </c>
      <c r="B163" s="419" t="s">
        <v>421</v>
      </c>
      <c r="C163" s="337" t="s">
        <v>423</v>
      </c>
      <c r="D163" s="320"/>
      <c r="E163" s="320">
        <v>280000000</v>
      </c>
      <c r="F163" s="320"/>
      <c r="G163" s="320">
        <f t="shared" ref="G163:G164" si="66">+E163+F163</f>
        <v>280000000</v>
      </c>
      <c r="H163" s="299">
        <f t="shared" ref="H163:H164" si="67">+I163+J163</f>
        <v>50959138</v>
      </c>
      <c r="I163" s="299">
        <v>50959138</v>
      </c>
      <c r="J163" s="320"/>
      <c r="K163" s="245"/>
      <c r="L163" s="172">
        <f>+H163/G163*100</f>
        <v>18.199692142857142</v>
      </c>
      <c r="M163" s="246"/>
      <c r="N163" s="244"/>
      <c r="O163" s="233">
        <f>+G163-H163</f>
        <v>229040862</v>
      </c>
      <c r="P163" s="137"/>
      <c r="Q163" s="120"/>
      <c r="R163" s="121"/>
    </row>
    <row r="164" spans="1:18" s="140" customFormat="1" ht="32.25" customHeight="1">
      <c r="A164" s="333" t="s">
        <v>26</v>
      </c>
      <c r="B164" s="254" t="s">
        <v>422</v>
      </c>
      <c r="C164" s="337" t="s">
        <v>423</v>
      </c>
      <c r="D164" s="320"/>
      <c r="E164" s="320">
        <v>1900000000</v>
      </c>
      <c r="F164" s="320"/>
      <c r="G164" s="320">
        <f t="shared" si="66"/>
        <v>1900000000</v>
      </c>
      <c r="H164" s="299">
        <f t="shared" si="67"/>
        <v>1712452732</v>
      </c>
      <c r="I164" s="299">
        <v>1712452732</v>
      </c>
      <c r="J164" s="320"/>
      <c r="K164" s="245"/>
      <c r="L164" s="172">
        <f>+H164/G164*100</f>
        <v>90.129091157894734</v>
      </c>
      <c r="M164" s="246"/>
      <c r="N164" s="244"/>
      <c r="O164" s="233">
        <f>+G164-H164</f>
        <v>187547268</v>
      </c>
      <c r="P164" s="137"/>
      <c r="Q164" s="120"/>
      <c r="R164" s="121"/>
    </row>
    <row r="165" spans="1:18" s="122" customFormat="1" ht="47.25" customHeight="1">
      <c r="A165" s="333" t="s">
        <v>26</v>
      </c>
      <c r="B165" s="420" t="s">
        <v>356</v>
      </c>
      <c r="C165" s="337" t="s">
        <v>105</v>
      </c>
      <c r="D165" s="320"/>
      <c r="E165" s="320"/>
      <c r="F165" s="320">
        <v>187287000</v>
      </c>
      <c r="G165" s="320">
        <f t="shared" ref="G165:G172" si="68">+E165+F165</f>
        <v>187287000</v>
      </c>
      <c r="H165" s="299">
        <f t="shared" ref="H165:H173" si="69">+I165+J165</f>
        <v>169699416</v>
      </c>
      <c r="I165" s="320">
        <v>169699416</v>
      </c>
      <c r="J165" s="320"/>
      <c r="K165" s="245"/>
      <c r="L165" s="172">
        <f>+H165/G165*100</f>
        <v>90.609287350430094</v>
      </c>
      <c r="M165" s="246"/>
      <c r="N165" s="244"/>
      <c r="O165" s="233">
        <f>+G165-H165</f>
        <v>17587584</v>
      </c>
      <c r="P165" s="131"/>
      <c r="Q165" s="120"/>
      <c r="R165" s="121"/>
    </row>
    <row r="166" spans="1:18" s="72" customFormat="1" ht="21.75" customHeight="1">
      <c r="A166" s="421" t="s">
        <v>26</v>
      </c>
      <c r="B166" s="393" t="s">
        <v>424</v>
      </c>
      <c r="C166" s="413" t="s">
        <v>405</v>
      </c>
      <c r="D166" s="415"/>
      <c r="E166" s="415">
        <v>63000000</v>
      </c>
      <c r="F166" s="415"/>
      <c r="G166" s="422">
        <f t="shared" si="68"/>
        <v>63000000</v>
      </c>
      <c r="H166" s="415">
        <f t="shared" si="69"/>
        <v>63000000</v>
      </c>
      <c r="I166" s="422">
        <v>63000000</v>
      </c>
      <c r="J166" s="422"/>
      <c r="K166" s="171"/>
      <c r="L166" s="172">
        <f>+H166/G166*100</f>
        <v>100</v>
      </c>
      <c r="M166" s="65">
        <f>+H166/G166*100</f>
        <v>100</v>
      </c>
      <c r="N166" s="79"/>
      <c r="O166" s="233">
        <f>+G166-H166</f>
        <v>0</v>
      </c>
      <c r="P166" s="70"/>
      <c r="Q166" s="71"/>
      <c r="R166" s="66"/>
    </row>
    <row r="167" spans="1:18" s="140" customFormat="1" ht="18" customHeight="1">
      <c r="A167" s="333" t="s">
        <v>26</v>
      </c>
      <c r="B167" s="423" t="s">
        <v>426</v>
      </c>
      <c r="C167" s="424"/>
      <c r="D167" s="320"/>
      <c r="E167" s="320">
        <f>2221570641+241000000+40000000+20000000+17000000+20000000+25000000+170000000-F167</f>
        <v>2673000000</v>
      </c>
      <c r="F167" s="320">
        <v>81570641</v>
      </c>
      <c r="G167" s="320">
        <f t="shared" si="68"/>
        <v>2754570641</v>
      </c>
      <c r="H167" s="299">
        <f t="shared" si="69"/>
        <v>2438657346</v>
      </c>
      <c r="I167" s="320">
        <f>1985715346+215850000+6000000+16092000+20000000+25000000+170000000</f>
        <v>2438657346</v>
      </c>
      <c r="J167" s="320"/>
      <c r="K167" s="170"/>
      <c r="L167" s="172">
        <f>+H167/G167*100</f>
        <v>88.531305376677025</v>
      </c>
      <c r="M167" s="118">
        <f>+H167/G167*100</f>
        <v>88.531305376677025</v>
      </c>
      <c r="N167" s="119"/>
      <c r="O167" s="233">
        <f>+G167-H167</f>
        <v>315913295</v>
      </c>
      <c r="P167" s="137"/>
      <c r="Q167" s="120"/>
      <c r="R167" s="121"/>
    </row>
    <row r="168" spans="1:18" s="140" customFormat="1" ht="18" customHeight="1">
      <c r="A168" s="333" t="s">
        <v>26</v>
      </c>
      <c r="B168" s="423" t="s">
        <v>425</v>
      </c>
      <c r="C168" s="424"/>
      <c r="D168" s="320"/>
      <c r="E168" s="320">
        <v>531000000</v>
      </c>
      <c r="F168" s="320"/>
      <c r="G168" s="320">
        <f t="shared" si="68"/>
        <v>531000000</v>
      </c>
      <c r="H168" s="299">
        <f t="shared" si="69"/>
        <v>528000000</v>
      </c>
      <c r="I168" s="320">
        <v>528000000</v>
      </c>
      <c r="J168" s="320"/>
      <c r="K168" s="170"/>
      <c r="L168" s="172">
        <f>+H168/G168*100</f>
        <v>99.435028248587571</v>
      </c>
      <c r="M168" s="118">
        <f>+H168/G168*100</f>
        <v>99.435028248587571</v>
      </c>
      <c r="N168" s="119"/>
      <c r="O168" s="233">
        <f>+G168-H168</f>
        <v>3000000</v>
      </c>
      <c r="P168" s="137"/>
      <c r="Q168" s="120"/>
      <c r="R168" s="121"/>
    </row>
    <row r="169" spans="1:18" s="140" customFormat="1" ht="18" customHeight="1">
      <c r="A169" s="333" t="s">
        <v>26</v>
      </c>
      <c r="B169" s="423" t="s">
        <v>171</v>
      </c>
      <c r="C169" s="424"/>
      <c r="D169" s="320"/>
      <c r="E169" s="320">
        <f>550852346-F169</f>
        <v>520000000</v>
      </c>
      <c r="F169" s="320">
        <v>30852346</v>
      </c>
      <c r="G169" s="320">
        <f t="shared" si="68"/>
        <v>550852346</v>
      </c>
      <c r="H169" s="299">
        <f t="shared" si="69"/>
        <v>543318400</v>
      </c>
      <c r="I169" s="320">
        <f>541318400+2000000</f>
        <v>543318400</v>
      </c>
      <c r="J169" s="320"/>
      <c r="K169" s="170"/>
      <c r="L169" s="172">
        <f>+H169/G169*100</f>
        <v>98.632311171095566</v>
      </c>
      <c r="M169" s="118">
        <f>+H169/G169*100</f>
        <v>98.632311171095566</v>
      </c>
      <c r="N169" s="119"/>
      <c r="O169" s="233">
        <f>+G169-H169</f>
        <v>7533946</v>
      </c>
      <c r="P169" s="137"/>
      <c r="Q169" s="120"/>
      <c r="R169" s="121"/>
    </row>
    <row r="170" spans="1:18" s="140" customFormat="1" ht="18" customHeight="1">
      <c r="A170" s="333" t="s">
        <v>26</v>
      </c>
      <c r="B170" s="423" t="s">
        <v>253</v>
      </c>
      <c r="C170" s="424"/>
      <c r="D170" s="320"/>
      <c r="E170" s="320">
        <v>7000000</v>
      </c>
      <c r="F170" s="320"/>
      <c r="G170" s="320">
        <f t="shared" si="68"/>
        <v>7000000</v>
      </c>
      <c r="H170" s="299">
        <f t="shared" si="69"/>
        <v>6950000</v>
      </c>
      <c r="I170" s="299">
        <v>6950000</v>
      </c>
      <c r="J170" s="320"/>
      <c r="K170" s="170"/>
      <c r="L170" s="172">
        <f>+H170/G170*100</f>
        <v>99.285714285714292</v>
      </c>
      <c r="M170" s="118"/>
      <c r="N170" s="119"/>
      <c r="O170" s="233">
        <f>+G170-H170</f>
        <v>50000</v>
      </c>
      <c r="P170" s="137"/>
      <c r="Q170" s="120"/>
      <c r="R170" s="121"/>
    </row>
    <row r="171" spans="1:18" s="140" customFormat="1" ht="21.75" customHeight="1">
      <c r="A171" s="333" t="s">
        <v>26</v>
      </c>
      <c r="B171" s="313" t="s">
        <v>172</v>
      </c>
      <c r="C171" s="337"/>
      <c r="D171" s="320"/>
      <c r="E171" s="320">
        <v>500000000</v>
      </c>
      <c r="F171" s="320"/>
      <c r="G171" s="320">
        <f t="shared" si="68"/>
        <v>500000000</v>
      </c>
      <c r="H171" s="299">
        <f t="shared" si="69"/>
        <v>500000000</v>
      </c>
      <c r="I171" s="320"/>
      <c r="J171" s="320">
        <v>500000000</v>
      </c>
      <c r="K171" s="170"/>
      <c r="L171" s="172">
        <f>+H171/G171*100</f>
        <v>100</v>
      </c>
      <c r="M171" s="118">
        <f>+H171/G171*100</f>
        <v>100</v>
      </c>
      <c r="N171" s="119"/>
      <c r="O171" s="233">
        <f>+G171-H171</f>
        <v>0</v>
      </c>
      <c r="P171" s="137"/>
      <c r="Q171" s="120"/>
      <c r="R171" s="121"/>
    </row>
    <row r="172" spans="1:18" s="140" customFormat="1" ht="21.75" customHeight="1">
      <c r="A172" s="333" t="s">
        <v>26</v>
      </c>
      <c r="B172" s="313" t="s">
        <v>395</v>
      </c>
      <c r="C172" s="337"/>
      <c r="D172" s="320"/>
      <c r="E172" s="320">
        <v>50000000</v>
      </c>
      <c r="F172" s="320"/>
      <c r="G172" s="320">
        <f t="shared" si="68"/>
        <v>50000000</v>
      </c>
      <c r="H172" s="299">
        <f t="shared" si="69"/>
        <v>50000000</v>
      </c>
      <c r="I172" s="320"/>
      <c r="J172" s="320">
        <v>50000000</v>
      </c>
      <c r="K172" s="170"/>
      <c r="L172" s="172">
        <f>+H172/G172*100</f>
        <v>100</v>
      </c>
      <c r="M172" s="118">
        <f>+H172/G172*100</f>
        <v>100</v>
      </c>
      <c r="N172" s="119"/>
      <c r="O172" s="233">
        <f>+G172-H172</f>
        <v>0</v>
      </c>
      <c r="P172" s="137"/>
      <c r="Q172" s="120"/>
      <c r="R172" s="121"/>
    </row>
    <row r="173" spans="1:18" s="140" customFormat="1" ht="30.75" customHeight="1">
      <c r="A173" s="333"/>
      <c r="B173" s="277" t="s">
        <v>534</v>
      </c>
      <c r="C173" s="337"/>
      <c r="D173" s="320"/>
      <c r="E173" s="320">
        <v>152000000</v>
      </c>
      <c r="F173" s="320"/>
      <c r="G173" s="320">
        <f>+E173</f>
        <v>152000000</v>
      </c>
      <c r="H173" s="299">
        <f t="shared" si="69"/>
        <v>152000000</v>
      </c>
      <c r="I173" s="320"/>
      <c r="J173" s="320">
        <f>+E173</f>
        <v>152000000</v>
      </c>
      <c r="K173" s="170"/>
      <c r="L173" s="172">
        <f>+H173/G173*100</f>
        <v>100</v>
      </c>
      <c r="M173" s="118">
        <f>+H173/G173*100</f>
        <v>100</v>
      </c>
      <c r="N173" s="119"/>
      <c r="O173" s="233">
        <f>+G173-H173</f>
        <v>0</v>
      </c>
      <c r="P173" s="137"/>
      <c r="Q173" s="120"/>
      <c r="R173" s="121"/>
    </row>
    <row r="174" spans="1:18" s="140" customFormat="1" ht="42" customHeight="1">
      <c r="A174" s="333"/>
      <c r="B174" s="254" t="s">
        <v>535</v>
      </c>
      <c r="C174" s="337"/>
      <c r="D174" s="320"/>
      <c r="E174" s="320">
        <v>928000000</v>
      </c>
      <c r="F174" s="320"/>
      <c r="G174" s="320">
        <f t="shared" ref="G174:G175" si="70">+E174</f>
        <v>928000000</v>
      </c>
      <c r="H174" s="299">
        <f t="shared" ref="H174:H175" si="71">+I174+J174</f>
        <v>928000000</v>
      </c>
      <c r="I174" s="320"/>
      <c r="J174" s="320">
        <f t="shared" ref="J174:J175" si="72">+E174</f>
        <v>928000000</v>
      </c>
      <c r="K174" s="170"/>
      <c r="L174" s="172">
        <f>+H174/G174*100</f>
        <v>100</v>
      </c>
      <c r="M174" s="118"/>
      <c r="N174" s="119"/>
      <c r="O174" s="233">
        <f>+G174-H174</f>
        <v>0</v>
      </c>
      <c r="P174" s="137"/>
      <c r="Q174" s="120"/>
      <c r="R174" s="121"/>
    </row>
    <row r="175" spans="1:18" s="140" customFormat="1" ht="28.5" customHeight="1">
      <c r="A175" s="333"/>
      <c r="B175" s="273" t="s">
        <v>536</v>
      </c>
      <c r="C175" s="337"/>
      <c r="D175" s="320"/>
      <c r="E175" s="320">
        <v>320000000</v>
      </c>
      <c r="F175" s="320"/>
      <c r="G175" s="320">
        <f t="shared" si="70"/>
        <v>320000000</v>
      </c>
      <c r="H175" s="299">
        <f t="shared" si="71"/>
        <v>320000000</v>
      </c>
      <c r="I175" s="320"/>
      <c r="J175" s="320">
        <f t="shared" si="72"/>
        <v>320000000</v>
      </c>
      <c r="K175" s="170"/>
      <c r="L175" s="172">
        <f>+H175/G175*100</f>
        <v>100</v>
      </c>
      <c r="M175" s="118"/>
      <c r="N175" s="119"/>
      <c r="O175" s="233">
        <f>+G175-H175</f>
        <v>0</v>
      </c>
      <c r="P175" s="137"/>
      <c r="Q175" s="120"/>
      <c r="R175" s="121"/>
    </row>
    <row r="176" spans="1:18" s="140" customFormat="1" ht="23.25" customHeight="1">
      <c r="A176" s="333" t="s">
        <v>26</v>
      </c>
      <c r="B176" s="313" t="s">
        <v>173</v>
      </c>
      <c r="C176" s="337"/>
      <c r="D176" s="299"/>
      <c r="E176" s="299">
        <v>2062000000</v>
      </c>
      <c r="F176" s="299"/>
      <c r="G176" s="320">
        <f>+E176+F176</f>
        <v>2062000000</v>
      </c>
      <c r="H176" s="299">
        <f>+I176+J176</f>
        <v>1965236800</v>
      </c>
      <c r="I176" s="425">
        <v>1965236800</v>
      </c>
      <c r="J176" s="320"/>
      <c r="K176" s="172"/>
      <c r="L176" s="172">
        <f>+H176/G176*100</f>
        <v>95.307313288069835</v>
      </c>
      <c r="M176" s="118">
        <f>+H176/G176*100</f>
        <v>95.307313288069835</v>
      </c>
      <c r="N176" s="128"/>
      <c r="O176" s="233">
        <f>+G176-H176</f>
        <v>96763200</v>
      </c>
      <c r="P176" s="137"/>
      <c r="Q176" s="121"/>
      <c r="R176" s="121"/>
    </row>
    <row r="177" spans="1:18" s="140" customFormat="1" ht="21" customHeight="1">
      <c r="A177" s="333" t="s">
        <v>26</v>
      </c>
      <c r="B177" s="426" t="s">
        <v>471</v>
      </c>
      <c r="C177" s="337"/>
      <c r="D177" s="299"/>
      <c r="E177" s="299">
        <f>SUM(E178:E180)</f>
        <v>3100000000</v>
      </c>
      <c r="F177" s="299">
        <f t="shared" ref="F177:J177" si="73">SUM(F178:F180)</f>
        <v>0</v>
      </c>
      <c r="G177" s="299">
        <f t="shared" si="73"/>
        <v>3100000000</v>
      </c>
      <c r="H177" s="299">
        <f t="shared" si="73"/>
        <v>3011696000</v>
      </c>
      <c r="I177" s="299">
        <f t="shared" si="73"/>
        <v>1474791000</v>
      </c>
      <c r="J177" s="299">
        <f t="shared" si="73"/>
        <v>1536905000</v>
      </c>
      <c r="K177" s="170"/>
      <c r="L177" s="172">
        <f>+H177/G177*100</f>
        <v>97.151483870967738</v>
      </c>
      <c r="M177" s="118"/>
      <c r="N177" s="128"/>
      <c r="O177" s="233">
        <f>+G177-H177</f>
        <v>88304000</v>
      </c>
      <c r="P177" s="137"/>
      <c r="Q177" s="121"/>
      <c r="R177" s="121"/>
    </row>
    <row r="178" spans="1:18" s="140" customFormat="1" ht="44.25" customHeight="1">
      <c r="A178" s="338" t="s">
        <v>35</v>
      </c>
      <c r="B178" s="261" t="s">
        <v>472</v>
      </c>
      <c r="C178" s="340" t="s">
        <v>217</v>
      </c>
      <c r="D178" s="388"/>
      <c r="E178" s="388">
        <v>1550000000</v>
      </c>
      <c r="F178" s="388"/>
      <c r="G178" s="388">
        <f>+E178</f>
        <v>1550000000</v>
      </c>
      <c r="H178" s="365">
        <f>+I178</f>
        <v>1474791000</v>
      </c>
      <c r="I178" s="365">
        <v>1474791000</v>
      </c>
      <c r="J178" s="388"/>
      <c r="K178" s="187"/>
      <c r="L178" s="172">
        <f>+H178/G178*100</f>
        <v>95.147806451612908</v>
      </c>
      <c r="M178" s="132"/>
      <c r="N178" s="134"/>
      <c r="O178" s="233">
        <f>+G178-H178</f>
        <v>75209000</v>
      </c>
      <c r="P178" s="137"/>
      <c r="Q178" s="139"/>
      <c r="R178" s="139"/>
    </row>
    <row r="179" spans="1:18" s="140" customFormat="1" ht="23.25" customHeight="1">
      <c r="A179" s="338" t="s">
        <v>35</v>
      </c>
      <c r="B179" s="261" t="s">
        <v>473</v>
      </c>
      <c r="C179" s="340" t="s">
        <v>475</v>
      </c>
      <c r="D179" s="365"/>
      <c r="E179" s="427">
        <v>1120000000</v>
      </c>
      <c r="F179" s="365"/>
      <c r="G179" s="388">
        <f t="shared" ref="G179:G180" si="74">+E179</f>
        <v>1120000000</v>
      </c>
      <c r="H179" s="365">
        <f>+I179+J179</f>
        <v>1106905000</v>
      </c>
      <c r="I179" s="388"/>
      <c r="J179" s="388">
        <v>1106905000</v>
      </c>
      <c r="K179" s="187"/>
      <c r="L179" s="172">
        <f>+H179/G179*100</f>
        <v>98.830803571428575</v>
      </c>
      <c r="M179" s="132"/>
      <c r="N179" s="134"/>
      <c r="O179" s="233">
        <f>+G179-H179</f>
        <v>13095000</v>
      </c>
      <c r="P179" s="137"/>
      <c r="Q179" s="139"/>
      <c r="R179" s="139"/>
    </row>
    <row r="180" spans="1:18" s="140" customFormat="1" ht="24.75" customHeight="1">
      <c r="A180" s="338" t="s">
        <v>35</v>
      </c>
      <c r="B180" s="261" t="s">
        <v>474</v>
      </c>
      <c r="C180" s="340" t="s">
        <v>476</v>
      </c>
      <c r="D180" s="365"/>
      <c r="E180" s="427">
        <v>430000000</v>
      </c>
      <c r="F180" s="365"/>
      <c r="G180" s="388">
        <f t="shared" si="74"/>
        <v>430000000</v>
      </c>
      <c r="H180" s="365">
        <f>+I180+J180</f>
        <v>430000000</v>
      </c>
      <c r="I180" s="388"/>
      <c r="J180" s="388">
        <v>430000000</v>
      </c>
      <c r="K180" s="187"/>
      <c r="L180" s="172">
        <f>+H180/G180*100</f>
        <v>100</v>
      </c>
      <c r="M180" s="132"/>
      <c r="N180" s="134"/>
      <c r="O180" s="233">
        <f>+G180-H180</f>
        <v>0</v>
      </c>
      <c r="P180" s="137"/>
      <c r="Q180" s="139"/>
      <c r="R180" s="139"/>
    </row>
    <row r="181" spans="1:18" s="155" customFormat="1" ht="31.5" customHeight="1">
      <c r="A181" s="291" t="s">
        <v>345</v>
      </c>
      <c r="B181" s="417" t="s">
        <v>278</v>
      </c>
      <c r="C181" s="428"/>
      <c r="D181" s="322">
        <f>+D182+D183+D184+D187+D190</f>
        <v>20136000000</v>
      </c>
      <c r="E181" s="322">
        <f>+E182+E183+E184+E187+E190</f>
        <v>22926000000</v>
      </c>
      <c r="F181" s="322">
        <f t="shared" ref="F181:H181" si="75">+F182+F183+F184+F187+F190</f>
        <v>0</v>
      </c>
      <c r="G181" s="322">
        <f>+G182+G183+G184+G187+G190</f>
        <v>22926000000</v>
      </c>
      <c r="H181" s="322">
        <f t="shared" si="75"/>
        <v>20417566985</v>
      </c>
      <c r="I181" s="322">
        <f>+I182+I183+I184+I187+I190</f>
        <v>10587055185</v>
      </c>
      <c r="J181" s="322">
        <f>+J182+J183+J184+J187+J190</f>
        <v>9830511800</v>
      </c>
      <c r="K181" s="170">
        <f>+H181/D181*100</f>
        <v>101.39832630611841</v>
      </c>
      <c r="L181" s="172">
        <f>+H181/G181*100</f>
        <v>89.058566627409931</v>
      </c>
      <c r="M181" s="113">
        <f>+H181/G181*100</f>
        <v>89.058566627409931</v>
      </c>
      <c r="N181" s="123"/>
      <c r="O181" s="233">
        <f>+G181-H181</f>
        <v>2508433015</v>
      </c>
      <c r="P181" s="154"/>
      <c r="Q181" s="111"/>
      <c r="R181" s="117"/>
    </row>
    <row r="182" spans="1:18" s="72" customFormat="1" ht="36.75" customHeight="1">
      <c r="A182" s="421" t="s">
        <v>26</v>
      </c>
      <c r="B182" s="393" t="s">
        <v>175</v>
      </c>
      <c r="C182" s="413" t="s">
        <v>405</v>
      </c>
      <c r="D182" s="422">
        <v>5219000000</v>
      </c>
      <c r="E182" s="422">
        <v>6609000000</v>
      </c>
      <c r="F182" s="422"/>
      <c r="G182" s="422">
        <f>+E182+F182</f>
        <v>6609000000</v>
      </c>
      <c r="H182" s="415">
        <f>+I182+J182</f>
        <v>6559500682</v>
      </c>
      <c r="I182" s="422">
        <v>6559500682</v>
      </c>
      <c r="J182" s="422"/>
      <c r="K182" s="173">
        <f>+H182/D182*100</f>
        <v>125.68501019352367</v>
      </c>
      <c r="L182" s="172">
        <f>+H182/G182*100</f>
        <v>99.251031653805427</v>
      </c>
      <c r="M182" s="65">
        <f>+H182/G182*100</f>
        <v>99.251031653805427</v>
      </c>
      <c r="N182" s="164"/>
      <c r="O182" s="233">
        <f>+G182-H182</f>
        <v>49499318</v>
      </c>
      <c r="P182" s="70"/>
      <c r="Q182" s="71"/>
      <c r="R182" s="66"/>
    </row>
    <row r="183" spans="1:18" s="122" customFormat="1" ht="45" customHeight="1">
      <c r="A183" s="333" t="s">
        <v>26</v>
      </c>
      <c r="B183" s="262" t="s">
        <v>477</v>
      </c>
      <c r="C183" s="320" t="s">
        <v>478</v>
      </c>
      <c r="D183" s="385"/>
      <c r="E183" s="385">
        <v>1400000000</v>
      </c>
      <c r="F183" s="385"/>
      <c r="G183" s="385">
        <f>+E183+F183</f>
        <v>1400000000</v>
      </c>
      <c r="H183" s="299">
        <f>+I183+J183</f>
        <v>572596000</v>
      </c>
      <c r="I183" s="320"/>
      <c r="J183" s="320">
        <v>572596000</v>
      </c>
      <c r="K183" s="170"/>
      <c r="L183" s="172">
        <f>+H183/G183*100</f>
        <v>40.899714285714282</v>
      </c>
      <c r="M183" s="118">
        <f>+H183/G183*100</f>
        <v>40.899714285714282</v>
      </c>
      <c r="N183" s="128"/>
      <c r="O183" s="233">
        <f>+G183-H183</f>
        <v>827404000</v>
      </c>
      <c r="P183" s="131"/>
      <c r="Q183" s="120"/>
      <c r="R183" s="121"/>
    </row>
    <row r="184" spans="1:18" s="140" customFormat="1" ht="35.25" customHeight="1">
      <c r="A184" s="333" t="s">
        <v>26</v>
      </c>
      <c r="B184" s="313" t="s">
        <v>265</v>
      </c>
      <c r="C184" s="337"/>
      <c r="D184" s="320">
        <f>+D185+D186</f>
        <v>7654000000</v>
      </c>
      <c r="E184" s="320">
        <f t="shared" ref="E184:J184" si="76">+E185+E186</f>
        <v>7654000000</v>
      </c>
      <c r="F184" s="320">
        <f t="shared" si="76"/>
        <v>0</v>
      </c>
      <c r="G184" s="320">
        <f t="shared" si="76"/>
        <v>7654000000</v>
      </c>
      <c r="H184" s="320">
        <f t="shared" si="76"/>
        <v>7057613203</v>
      </c>
      <c r="I184" s="320">
        <f t="shared" si="76"/>
        <v>929697403</v>
      </c>
      <c r="J184" s="320">
        <f t="shared" si="76"/>
        <v>6127915800</v>
      </c>
      <c r="K184" s="172">
        <f>+H184/D184*100</f>
        <v>92.208168317219759</v>
      </c>
      <c r="L184" s="172">
        <f>+H184/G184*100</f>
        <v>92.208168317219759</v>
      </c>
      <c r="M184" s="118"/>
      <c r="N184" s="126"/>
      <c r="O184" s="233">
        <f>+G184-H184</f>
        <v>596386797</v>
      </c>
      <c r="P184" s="137"/>
      <c r="Q184" s="120"/>
      <c r="R184" s="121"/>
    </row>
    <row r="185" spans="1:18" s="72" customFormat="1" ht="42.75" customHeight="1">
      <c r="A185" s="394" t="s">
        <v>35</v>
      </c>
      <c r="B185" s="429" t="s">
        <v>176</v>
      </c>
      <c r="C185" s="396" t="s">
        <v>405</v>
      </c>
      <c r="D185" s="398">
        <f>+E185</f>
        <v>1154000000</v>
      </c>
      <c r="E185" s="430">
        <v>1154000000</v>
      </c>
      <c r="F185" s="398"/>
      <c r="G185" s="431">
        <f>+E185+F185</f>
        <v>1154000000</v>
      </c>
      <c r="H185" s="397">
        <f>+I185+J185</f>
        <v>929697403</v>
      </c>
      <c r="I185" s="431">
        <v>929697403</v>
      </c>
      <c r="J185" s="431"/>
      <c r="K185" s="267"/>
      <c r="L185" s="172">
        <f>+H185/G185*100</f>
        <v>80.56303318890815</v>
      </c>
      <c r="M185" s="257"/>
      <c r="N185" s="256"/>
      <c r="O185" s="233">
        <f>+G185-H185</f>
        <v>224302597</v>
      </c>
      <c r="P185" s="70"/>
      <c r="Q185" s="268"/>
      <c r="R185" s="269"/>
    </row>
    <row r="186" spans="1:18" s="140" customFormat="1" ht="42.75" customHeight="1">
      <c r="A186" s="338" t="s">
        <v>35</v>
      </c>
      <c r="B186" s="432" t="s">
        <v>177</v>
      </c>
      <c r="C186" s="340" t="s">
        <v>478</v>
      </c>
      <c r="D186" s="341">
        <v>6500000000</v>
      </c>
      <c r="E186" s="341">
        <v>6500000000</v>
      </c>
      <c r="F186" s="341"/>
      <c r="G186" s="388">
        <f>+E186+F186</f>
        <v>6500000000</v>
      </c>
      <c r="H186" s="365">
        <f>+I186+J186</f>
        <v>6127915800</v>
      </c>
      <c r="I186" s="388"/>
      <c r="J186" s="388">
        <v>6127915800</v>
      </c>
      <c r="K186" s="187"/>
      <c r="L186" s="172">
        <f>+H186/G186*100</f>
        <v>94.275627692307694</v>
      </c>
      <c r="M186" s="132"/>
      <c r="N186" s="243"/>
      <c r="O186" s="233">
        <f>+G186-H186</f>
        <v>372084200</v>
      </c>
      <c r="P186" s="137"/>
      <c r="Q186" s="138"/>
      <c r="R186" s="139"/>
    </row>
    <row r="187" spans="1:18" s="122" customFormat="1" ht="45.75" customHeight="1">
      <c r="A187" s="333" t="s">
        <v>26</v>
      </c>
      <c r="B187" s="313" t="s">
        <v>467</v>
      </c>
      <c r="C187" s="337"/>
      <c r="D187" s="385">
        <v>4133000000</v>
      </c>
      <c r="E187" s="385">
        <f>+E188+E189</f>
        <v>4133000000</v>
      </c>
      <c r="F187" s="385">
        <f t="shared" ref="F187:J187" si="77">+F188+F189</f>
        <v>0</v>
      </c>
      <c r="G187" s="385">
        <f t="shared" si="77"/>
        <v>4133000000</v>
      </c>
      <c r="H187" s="385">
        <f t="shared" si="77"/>
        <v>3097857100</v>
      </c>
      <c r="I187" s="385">
        <f t="shared" si="77"/>
        <v>3097857100</v>
      </c>
      <c r="J187" s="385">
        <f t="shared" si="77"/>
        <v>0</v>
      </c>
      <c r="K187" s="172"/>
      <c r="L187" s="172">
        <f>+H187/G187*100</f>
        <v>74.954200338736996</v>
      </c>
      <c r="M187" s="118"/>
      <c r="N187" s="126"/>
      <c r="O187" s="233">
        <f>+G187-H187</f>
        <v>1035142900</v>
      </c>
      <c r="P187" s="131"/>
      <c r="Q187" s="120"/>
      <c r="R187" s="121"/>
    </row>
    <row r="188" spans="1:18" s="140" customFormat="1" ht="57.75" customHeight="1">
      <c r="A188" s="338" t="s">
        <v>35</v>
      </c>
      <c r="B188" s="432" t="s">
        <v>465</v>
      </c>
      <c r="C188" s="340" t="s">
        <v>217</v>
      </c>
      <c r="D188" s="341"/>
      <c r="E188" s="341">
        <v>1806000000</v>
      </c>
      <c r="F188" s="341"/>
      <c r="G188" s="341">
        <f>+E188</f>
        <v>1806000000</v>
      </c>
      <c r="H188" s="365">
        <f>+I188+J188</f>
        <v>1485124400</v>
      </c>
      <c r="I188" s="365">
        <v>1485124400</v>
      </c>
      <c r="J188" s="388"/>
      <c r="K188" s="187"/>
      <c r="L188" s="172">
        <f>+H188/G188*100</f>
        <v>82.23280177187155</v>
      </c>
      <c r="M188" s="132"/>
      <c r="N188" s="243"/>
      <c r="O188" s="233">
        <f>+G188-H188</f>
        <v>320875600</v>
      </c>
      <c r="P188" s="137"/>
      <c r="Q188" s="138"/>
      <c r="R188" s="139"/>
    </row>
    <row r="189" spans="1:18" s="72" customFormat="1" ht="52.5" customHeight="1">
      <c r="A189" s="394" t="s">
        <v>35</v>
      </c>
      <c r="B189" s="395" t="s">
        <v>466</v>
      </c>
      <c r="C189" s="396" t="s">
        <v>427</v>
      </c>
      <c r="D189" s="398"/>
      <c r="E189" s="398">
        <v>2327000000</v>
      </c>
      <c r="F189" s="398"/>
      <c r="G189" s="398">
        <f>+E189+F189</f>
        <v>2327000000</v>
      </c>
      <c r="H189" s="397">
        <f>+I189+J189</f>
        <v>1612732700</v>
      </c>
      <c r="I189" s="397">
        <v>1612732700</v>
      </c>
      <c r="J189" s="431"/>
      <c r="K189" s="267"/>
      <c r="L189" s="172">
        <f>+H189/G189*100</f>
        <v>69.305229909755056</v>
      </c>
      <c r="M189" s="257"/>
      <c r="N189" s="256"/>
      <c r="O189" s="233">
        <f>+G189-H189</f>
        <v>714267300</v>
      </c>
      <c r="P189" s="70"/>
      <c r="Q189" s="268"/>
      <c r="R189" s="269"/>
    </row>
    <row r="190" spans="1:18" s="155" customFormat="1" ht="31.5" customHeight="1">
      <c r="A190" s="343" t="s">
        <v>26</v>
      </c>
      <c r="B190" s="433" t="s">
        <v>464</v>
      </c>
      <c r="C190" s="344" t="s">
        <v>468</v>
      </c>
      <c r="D190" s="345">
        <f>+E190</f>
        <v>3130000000</v>
      </c>
      <c r="E190" s="345">
        <f>+E191+E192+E193+E194</f>
        <v>3130000000</v>
      </c>
      <c r="F190" s="345">
        <f t="shared" ref="F190:J190" si="78">+F191+F192+F193+F194</f>
        <v>0</v>
      </c>
      <c r="G190" s="345">
        <f>+G191+G192+G193+G194</f>
        <v>3130000000</v>
      </c>
      <c r="H190" s="345">
        <f t="shared" si="78"/>
        <v>3130000000</v>
      </c>
      <c r="I190" s="345">
        <f t="shared" si="78"/>
        <v>0</v>
      </c>
      <c r="J190" s="345">
        <f t="shared" si="78"/>
        <v>3130000000</v>
      </c>
      <c r="K190" s="187"/>
      <c r="L190" s="172">
        <f>+H190/G190*100</f>
        <v>100</v>
      </c>
      <c r="M190" s="153"/>
      <c r="N190" s="251"/>
      <c r="O190" s="233">
        <f>+G190-H190</f>
        <v>0</v>
      </c>
      <c r="P190" s="154"/>
      <c r="Q190" s="252"/>
      <c r="R190" s="253"/>
    </row>
    <row r="191" spans="1:18" s="140" customFormat="1" ht="18" customHeight="1">
      <c r="A191" s="338" t="s">
        <v>35</v>
      </c>
      <c r="B191" s="261" t="s">
        <v>469</v>
      </c>
      <c r="C191" s="340"/>
      <c r="D191" s="341">
        <v>30000000</v>
      </c>
      <c r="E191" s="341">
        <v>30000000</v>
      </c>
      <c r="F191" s="341"/>
      <c r="G191" s="388">
        <f>+E191</f>
        <v>30000000</v>
      </c>
      <c r="H191" s="365">
        <f>+J191</f>
        <v>30000000</v>
      </c>
      <c r="I191" s="388"/>
      <c r="J191" s="341">
        <v>30000000</v>
      </c>
      <c r="K191" s="187"/>
      <c r="L191" s="172">
        <f>+H191/G191*100</f>
        <v>100</v>
      </c>
      <c r="M191" s="132"/>
      <c r="N191" s="243"/>
      <c r="O191" s="233">
        <f>+G191-H191</f>
        <v>0</v>
      </c>
      <c r="P191" s="137"/>
      <c r="Q191" s="138"/>
      <c r="R191" s="139"/>
    </row>
    <row r="192" spans="1:18" s="140" customFormat="1" ht="18" customHeight="1">
      <c r="A192" s="338" t="s">
        <v>35</v>
      </c>
      <c r="B192" s="261" t="s">
        <v>470</v>
      </c>
      <c r="C192" s="340"/>
      <c r="D192" s="341">
        <v>200000000</v>
      </c>
      <c r="E192" s="341">
        <v>200000000</v>
      </c>
      <c r="F192" s="341"/>
      <c r="G192" s="388">
        <f>+E192</f>
        <v>200000000</v>
      </c>
      <c r="H192" s="365">
        <f>+J192</f>
        <v>200000000</v>
      </c>
      <c r="I192" s="388"/>
      <c r="J192" s="341">
        <v>200000000</v>
      </c>
      <c r="K192" s="187"/>
      <c r="L192" s="172">
        <f>+H192/G192*100</f>
        <v>100</v>
      </c>
      <c r="M192" s="132"/>
      <c r="N192" s="243"/>
      <c r="O192" s="233">
        <f>+G192-H192</f>
        <v>0</v>
      </c>
      <c r="P192" s="137"/>
      <c r="Q192" s="138"/>
      <c r="R192" s="139"/>
    </row>
    <row r="193" spans="1:18" s="140" customFormat="1" ht="39.75" customHeight="1">
      <c r="A193" s="338" t="s">
        <v>35</v>
      </c>
      <c r="B193" s="261" t="s">
        <v>546</v>
      </c>
      <c r="C193" s="340"/>
      <c r="D193" s="341">
        <v>1450000000</v>
      </c>
      <c r="E193" s="341">
        <v>1450000000</v>
      </c>
      <c r="F193" s="341"/>
      <c r="G193" s="388">
        <f>+E193</f>
        <v>1450000000</v>
      </c>
      <c r="H193" s="365">
        <f>+I193+J193</f>
        <v>1450000000</v>
      </c>
      <c r="I193" s="388"/>
      <c r="J193" s="341">
        <v>1450000000</v>
      </c>
      <c r="K193" s="187"/>
      <c r="L193" s="172">
        <f>+H193/G193*100</f>
        <v>100</v>
      </c>
      <c r="M193" s="132"/>
      <c r="N193" s="243"/>
      <c r="O193" s="233">
        <f>+G193-H193</f>
        <v>0</v>
      </c>
      <c r="P193" s="137"/>
      <c r="Q193" s="138"/>
      <c r="R193" s="139"/>
    </row>
    <row r="194" spans="1:18" s="140" customFormat="1" ht="38.25" customHeight="1">
      <c r="A194" s="338" t="s">
        <v>35</v>
      </c>
      <c r="B194" s="261" t="s">
        <v>547</v>
      </c>
      <c r="C194" s="340"/>
      <c r="D194" s="341">
        <v>1450000000</v>
      </c>
      <c r="E194" s="341">
        <v>1450000000</v>
      </c>
      <c r="F194" s="341"/>
      <c r="G194" s="388">
        <f>+E194</f>
        <v>1450000000</v>
      </c>
      <c r="H194" s="365">
        <f>+I194+J194</f>
        <v>1450000000</v>
      </c>
      <c r="I194" s="388"/>
      <c r="J194" s="341">
        <v>1450000000</v>
      </c>
      <c r="K194" s="187"/>
      <c r="L194" s="172">
        <f>+H194/G194*100</f>
        <v>100</v>
      </c>
      <c r="M194" s="132"/>
      <c r="N194" s="243"/>
      <c r="O194" s="233">
        <f>+G194-H194</f>
        <v>0</v>
      </c>
      <c r="P194" s="137"/>
      <c r="Q194" s="138"/>
      <c r="R194" s="139"/>
    </row>
    <row r="195" spans="1:18" s="115" customFormat="1" ht="21.75" customHeight="1">
      <c r="A195" s="291">
        <v>8</v>
      </c>
      <c r="B195" s="295" t="s">
        <v>178</v>
      </c>
      <c r="C195" s="293"/>
      <c r="D195" s="294">
        <f>42940000000+89877000000+D225+356000000</f>
        <v>134647000000</v>
      </c>
      <c r="E195" s="294">
        <f>+E196+E212+E217+E225+657011000</f>
        <v>121497626176</v>
      </c>
      <c r="F195" s="294">
        <f t="shared" ref="F195:I195" si="79">+F196+F212+F217+F225</f>
        <v>384710494</v>
      </c>
      <c r="G195" s="294">
        <f t="shared" si="79"/>
        <v>121225325670</v>
      </c>
      <c r="H195" s="294">
        <f t="shared" si="79"/>
        <v>117241618118</v>
      </c>
      <c r="I195" s="294">
        <f t="shared" si="79"/>
        <v>39016241392</v>
      </c>
      <c r="J195" s="294">
        <f>+J196+J212+J217+J225</f>
        <v>78225376726</v>
      </c>
      <c r="K195" s="170">
        <f>+H195/D195*100</f>
        <v>87.073323667070184</v>
      </c>
      <c r="L195" s="172">
        <f>+H195/G195*100</f>
        <v>96.713799257719074</v>
      </c>
      <c r="M195" s="113">
        <f>+H195/G195*100</f>
        <v>96.713799257719074</v>
      </c>
      <c r="N195" s="114"/>
      <c r="O195" s="233">
        <f>+G195-H195</f>
        <v>3983707552</v>
      </c>
      <c r="P195" s="125">
        <v>110093536170</v>
      </c>
      <c r="Q195" s="111"/>
      <c r="R195" s="117"/>
    </row>
    <row r="196" spans="1:18" s="115" customFormat="1" ht="18" customHeight="1">
      <c r="A196" s="291" t="s">
        <v>179</v>
      </c>
      <c r="B196" s="308" t="s">
        <v>180</v>
      </c>
      <c r="C196" s="309"/>
      <c r="D196" s="294"/>
      <c r="E196" s="294">
        <f>SUM(E197:E209)+E211</f>
        <v>72003676000</v>
      </c>
      <c r="F196" s="294">
        <f t="shared" ref="F196:J196" si="80">SUM(F197:F209)+F211</f>
        <v>374710494</v>
      </c>
      <c r="G196" s="294">
        <f t="shared" si="80"/>
        <v>72378386494</v>
      </c>
      <c r="H196" s="294">
        <f t="shared" si="80"/>
        <v>70320214905</v>
      </c>
      <c r="I196" s="294">
        <f t="shared" si="80"/>
        <v>21602021910</v>
      </c>
      <c r="J196" s="294">
        <f t="shared" si="80"/>
        <v>48718192995</v>
      </c>
      <c r="K196" s="170"/>
      <c r="L196" s="172">
        <f>+H196/G196*100</f>
        <v>97.156372656676155</v>
      </c>
      <c r="M196" s="113">
        <f>+H196/G196*100</f>
        <v>97.156372656676155</v>
      </c>
      <c r="N196" s="114"/>
      <c r="O196" s="233">
        <f>+G196-H196</f>
        <v>2058171589</v>
      </c>
      <c r="P196" s="125"/>
      <c r="Q196" s="111"/>
      <c r="R196" s="117"/>
    </row>
    <row r="197" spans="1:18" s="682" customFormat="1" ht="15.75" hidden="1" customHeight="1">
      <c r="A197" s="670" t="s">
        <v>26</v>
      </c>
      <c r="B197" s="671" t="s">
        <v>181</v>
      </c>
      <c r="C197" s="672"/>
      <c r="D197" s="673"/>
      <c r="E197" s="673">
        <v>9811970000</v>
      </c>
      <c r="F197" s="673"/>
      <c r="G197" s="673">
        <f t="shared" ref="G197:G207" si="81">+E197+F197</f>
        <v>9811970000</v>
      </c>
      <c r="H197" s="673">
        <f>+I197+J197</f>
        <v>9764550637</v>
      </c>
      <c r="I197" s="673">
        <v>9764550637</v>
      </c>
      <c r="J197" s="673"/>
      <c r="K197" s="674"/>
      <c r="L197" s="675">
        <f>+H197/G197*100</f>
        <v>99.516719241905548</v>
      </c>
      <c r="M197" s="676">
        <f>+H197/G197*100</f>
        <v>99.516719241905548</v>
      </c>
      <c r="N197" s="677"/>
      <c r="O197" s="678">
        <f>+G197-H197</f>
        <v>47419363</v>
      </c>
      <c r="P197" s="679"/>
      <c r="Q197" s="680"/>
      <c r="R197" s="681"/>
    </row>
    <row r="198" spans="1:18" s="682" customFormat="1" ht="15.75" hidden="1" customHeight="1">
      <c r="A198" s="670" t="s">
        <v>26</v>
      </c>
      <c r="B198" s="671" t="s">
        <v>182</v>
      </c>
      <c r="C198" s="672"/>
      <c r="D198" s="673"/>
      <c r="E198" s="673">
        <f>2233615000</f>
        <v>2233615000</v>
      </c>
      <c r="F198" s="673">
        <v>216071574</v>
      </c>
      <c r="G198" s="673">
        <f t="shared" si="81"/>
        <v>2449686574</v>
      </c>
      <c r="H198" s="673">
        <f t="shared" ref="H198:H203" si="82">+I198+J198</f>
        <v>2286631474</v>
      </c>
      <c r="I198" s="673">
        <v>2286631474</v>
      </c>
      <c r="J198" s="673"/>
      <c r="K198" s="674"/>
      <c r="L198" s="675">
        <f>+H198/G198*100</f>
        <v>93.343838279941522</v>
      </c>
      <c r="M198" s="676">
        <f>+H198/G198*100</f>
        <v>93.343838279941522</v>
      </c>
      <c r="N198" s="677"/>
      <c r="O198" s="678">
        <f>+G198-H198</f>
        <v>163055100</v>
      </c>
      <c r="P198" s="679"/>
      <c r="Q198" s="680"/>
      <c r="R198" s="681"/>
    </row>
    <row r="199" spans="1:18" s="694" customFormat="1" ht="15.75" hidden="1" customHeight="1">
      <c r="A199" s="683" t="s">
        <v>26</v>
      </c>
      <c r="B199" s="684" t="s">
        <v>183</v>
      </c>
      <c r="C199" s="685"/>
      <c r="D199" s="686"/>
      <c r="E199" s="686">
        <f>1303222500-F199</f>
        <v>1261726000</v>
      </c>
      <c r="F199" s="687">
        <f>+F200+F206</f>
        <v>41496500</v>
      </c>
      <c r="G199" s="686">
        <f t="shared" si="81"/>
        <v>1303222500</v>
      </c>
      <c r="H199" s="686">
        <f>+I199+J199</f>
        <v>1251090190</v>
      </c>
      <c r="I199" s="686">
        <f>1256278190-5188000</f>
        <v>1251090190</v>
      </c>
      <c r="J199" s="686"/>
      <c r="K199" s="688"/>
      <c r="L199" s="675">
        <f>+H199/G199*100</f>
        <v>95.999738340920288</v>
      </c>
      <c r="M199" s="689">
        <f>+H199/G199*100</f>
        <v>95.999738340920288</v>
      </c>
      <c r="N199" s="690"/>
      <c r="O199" s="678">
        <f>+G199-H199</f>
        <v>52132310</v>
      </c>
      <c r="P199" s="691"/>
      <c r="Q199" s="692"/>
      <c r="R199" s="693"/>
    </row>
    <row r="200" spans="1:18" s="682" customFormat="1" ht="15.75" hidden="1" customHeight="1">
      <c r="A200" s="670" t="s">
        <v>26</v>
      </c>
      <c r="B200" s="671" t="s">
        <v>184</v>
      </c>
      <c r="C200" s="672"/>
      <c r="D200" s="673"/>
      <c r="E200" s="673">
        <v>1123300000</v>
      </c>
      <c r="F200" s="673">
        <v>23059200</v>
      </c>
      <c r="G200" s="673">
        <f t="shared" si="81"/>
        <v>1146359200</v>
      </c>
      <c r="H200" s="673">
        <f t="shared" si="82"/>
        <v>1102466200</v>
      </c>
      <c r="I200" s="673">
        <v>1102466200</v>
      </c>
      <c r="J200" s="673"/>
      <c r="K200" s="674"/>
      <c r="L200" s="675">
        <f>+H200/G200*100</f>
        <v>96.171095412328</v>
      </c>
      <c r="M200" s="676">
        <f>+H200/G200*100</f>
        <v>96.171095412328</v>
      </c>
      <c r="N200" s="677"/>
      <c r="O200" s="678">
        <f>+G200-H200</f>
        <v>43893000</v>
      </c>
      <c r="P200" s="679"/>
      <c r="Q200" s="680"/>
      <c r="R200" s="681"/>
    </row>
    <row r="201" spans="1:18" s="682" customFormat="1" ht="15.75" hidden="1" customHeight="1">
      <c r="A201" s="670" t="s">
        <v>26</v>
      </c>
      <c r="B201" s="671" t="s">
        <v>185</v>
      </c>
      <c r="C201" s="672"/>
      <c r="D201" s="673"/>
      <c r="E201" s="673">
        <v>1471353000</v>
      </c>
      <c r="F201" s="673"/>
      <c r="G201" s="673">
        <f t="shared" si="81"/>
        <v>1471353000</v>
      </c>
      <c r="H201" s="673">
        <f t="shared" si="82"/>
        <v>1299548540</v>
      </c>
      <c r="I201" s="673">
        <v>1299548540</v>
      </c>
      <c r="J201" s="673"/>
      <c r="K201" s="674"/>
      <c r="L201" s="675">
        <f>+H201/G201*100</f>
        <v>88.323369035166948</v>
      </c>
      <c r="M201" s="676">
        <f>+H201/G201*100</f>
        <v>88.323369035166948</v>
      </c>
      <c r="N201" s="677"/>
      <c r="O201" s="678">
        <f>+G201-H201</f>
        <v>171804460</v>
      </c>
      <c r="P201" s="679"/>
      <c r="Q201" s="680"/>
      <c r="R201" s="681"/>
    </row>
    <row r="202" spans="1:18" s="682" customFormat="1" ht="15.75" hidden="1" customHeight="1">
      <c r="A202" s="670" t="s">
        <v>26</v>
      </c>
      <c r="B202" s="671" t="s">
        <v>186</v>
      </c>
      <c r="C202" s="695"/>
      <c r="D202" s="673"/>
      <c r="E202" s="673">
        <v>1360000000</v>
      </c>
      <c r="F202" s="673">
        <v>21783200</v>
      </c>
      <c r="G202" s="673">
        <f t="shared" si="81"/>
        <v>1381783200</v>
      </c>
      <c r="H202" s="673">
        <f t="shared" si="82"/>
        <v>1100299400</v>
      </c>
      <c r="I202" s="673">
        <f>1125299400-25000000</f>
        <v>1100299400</v>
      </c>
      <c r="J202" s="673"/>
      <c r="K202" s="674"/>
      <c r="L202" s="675">
        <f>+H202/G202*100</f>
        <v>79.628946132794212</v>
      </c>
      <c r="M202" s="676">
        <f>+H202/G202*100</f>
        <v>79.628946132794212</v>
      </c>
      <c r="N202" s="677"/>
      <c r="O202" s="678">
        <f>+G202-H202</f>
        <v>281483800</v>
      </c>
      <c r="P202" s="679"/>
      <c r="Q202" s="680"/>
      <c r="R202" s="681"/>
    </row>
    <row r="203" spans="1:18" s="682" customFormat="1" ht="15.75" hidden="1" customHeight="1">
      <c r="A203" s="670" t="s">
        <v>26</v>
      </c>
      <c r="B203" s="671" t="s">
        <v>187</v>
      </c>
      <c r="C203" s="672"/>
      <c r="D203" s="673"/>
      <c r="E203" s="673">
        <v>788600000</v>
      </c>
      <c r="F203" s="673">
        <v>25609323</v>
      </c>
      <c r="G203" s="673">
        <f t="shared" si="81"/>
        <v>814209323</v>
      </c>
      <c r="H203" s="673">
        <f t="shared" si="82"/>
        <v>790513000</v>
      </c>
      <c r="I203" s="673">
        <v>790513000</v>
      </c>
      <c r="J203" s="673"/>
      <c r="K203" s="674"/>
      <c r="L203" s="675">
        <f>+H203/G203*100</f>
        <v>97.089652214655374</v>
      </c>
      <c r="M203" s="676">
        <f>+H203/G203*100</f>
        <v>97.089652214655374</v>
      </c>
      <c r="N203" s="677"/>
      <c r="O203" s="678">
        <f>+G203-H203</f>
        <v>23696323</v>
      </c>
      <c r="P203" s="679"/>
      <c r="Q203" s="680"/>
      <c r="R203" s="681"/>
    </row>
    <row r="204" spans="1:18" s="682" customFormat="1" ht="15.75" hidden="1" customHeight="1">
      <c r="A204" s="670" t="s">
        <v>26</v>
      </c>
      <c r="B204" s="671" t="s">
        <v>188</v>
      </c>
      <c r="C204" s="695"/>
      <c r="D204" s="673"/>
      <c r="E204" s="673">
        <v>956700000</v>
      </c>
      <c r="F204" s="673"/>
      <c r="G204" s="673">
        <f t="shared" si="81"/>
        <v>956700000</v>
      </c>
      <c r="H204" s="673">
        <f>+I204+J204</f>
        <v>946541100</v>
      </c>
      <c r="I204" s="673">
        <v>946541100</v>
      </c>
      <c r="J204" s="673"/>
      <c r="K204" s="674"/>
      <c r="L204" s="675">
        <f>+H204/G204*100</f>
        <v>98.938131075572272</v>
      </c>
      <c r="M204" s="676">
        <f>+H204/G204*100</f>
        <v>98.938131075572272</v>
      </c>
      <c r="N204" s="677"/>
      <c r="O204" s="678">
        <f>+G204-H204</f>
        <v>10158900</v>
      </c>
      <c r="P204" s="679"/>
      <c r="Q204" s="680"/>
      <c r="R204" s="681"/>
    </row>
    <row r="205" spans="1:18" s="682" customFormat="1" ht="15.75" hidden="1" customHeight="1">
      <c r="A205" s="670" t="s">
        <v>26</v>
      </c>
      <c r="B205" s="671" t="s">
        <v>189</v>
      </c>
      <c r="C205" s="672"/>
      <c r="D205" s="673"/>
      <c r="E205" s="673">
        <v>569500000</v>
      </c>
      <c r="F205" s="673"/>
      <c r="G205" s="673">
        <f t="shared" si="81"/>
        <v>569500000</v>
      </c>
      <c r="H205" s="673">
        <f>+I205+J205</f>
        <v>470114000</v>
      </c>
      <c r="I205" s="673">
        <v>470114000</v>
      </c>
      <c r="J205" s="673"/>
      <c r="K205" s="674"/>
      <c r="L205" s="675">
        <f>+H205/G205*100</f>
        <v>82.54855136084285</v>
      </c>
      <c r="M205" s="676">
        <f>+H205/G205*100</f>
        <v>82.54855136084285</v>
      </c>
      <c r="N205" s="677"/>
      <c r="O205" s="678">
        <f>+G205-H205</f>
        <v>99386000</v>
      </c>
      <c r="P205" s="679"/>
      <c r="Q205" s="680"/>
      <c r="R205" s="681"/>
    </row>
    <row r="206" spans="1:18" s="682" customFormat="1" ht="15.75" hidden="1" customHeight="1">
      <c r="A206" s="670" t="s">
        <v>26</v>
      </c>
      <c r="B206" s="671" t="s">
        <v>190</v>
      </c>
      <c r="C206" s="672"/>
      <c r="D206" s="673"/>
      <c r="E206" s="673">
        <f>1003704300-18437300</f>
        <v>985267000</v>
      </c>
      <c r="F206" s="673">
        <v>18437300</v>
      </c>
      <c r="G206" s="673">
        <f t="shared" si="81"/>
        <v>1003704300</v>
      </c>
      <c r="H206" s="673">
        <f>+I206+J206</f>
        <v>852480450</v>
      </c>
      <c r="I206" s="673">
        <v>852480450</v>
      </c>
      <c r="J206" s="673"/>
      <c r="K206" s="674"/>
      <c r="L206" s="675">
        <f>+H206/G206*100</f>
        <v>84.93342610966198</v>
      </c>
      <c r="M206" s="676">
        <f>+H206/G206*100</f>
        <v>84.93342610966198</v>
      </c>
      <c r="N206" s="677"/>
      <c r="O206" s="678">
        <f>+G206-H206</f>
        <v>151223850</v>
      </c>
      <c r="P206" s="679"/>
      <c r="Q206" s="680"/>
      <c r="R206" s="681"/>
    </row>
    <row r="207" spans="1:18" s="682" customFormat="1" ht="15.75" hidden="1" customHeight="1">
      <c r="A207" s="670" t="s">
        <v>26</v>
      </c>
      <c r="B207" s="671" t="s">
        <v>127</v>
      </c>
      <c r="C207" s="672"/>
      <c r="D207" s="673"/>
      <c r="E207" s="673">
        <f>748319997-F207</f>
        <v>726945000</v>
      </c>
      <c r="F207" s="673">
        <v>21374997</v>
      </c>
      <c r="G207" s="673">
        <f t="shared" si="81"/>
        <v>748319997</v>
      </c>
      <c r="H207" s="673">
        <f t="shared" ref="H207:H211" si="83">+I207+J207</f>
        <v>708248000</v>
      </c>
      <c r="I207" s="673">
        <v>708248000</v>
      </c>
      <c r="J207" s="673"/>
      <c r="K207" s="674"/>
      <c r="L207" s="675">
        <f>+H207/G207*100</f>
        <v>94.645072006541611</v>
      </c>
      <c r="M207" s="676">
        <f>+H207/G207*100</f>
        <v>94.645072006541611</v>
      </c>
      <c r="N207" s="677"/>
      <c r="O207" s="678">
        <f>+G207-H207</f>
        <v>40071997</v>
      </c>
      <c r="P207" s="679"/>
      <c r="Q207" s="680"/>
      <c r="R207" s="681"/>
    </row>
    <row r="208" spans="1:18" s="682" customFormat="1" ht="15.75" hidden="1" customHeight="1">
      <c r="A208" s="670" t="s">
        <v>26</v>
      </c>
      <c r="B208" s="671" t="s">
        <v>191</v>
      </c>
      <c r="C208" s="672"/>
      <c r="D208" s="673"/>
      <c r="E208" s="673">
        <f>619466000-F208</f>
        <v>613100000</v>
      </c>
      <c r="F208" s="673">
        <v>6366000</v>
      </c>
      <c r="G208" s="673">
        <f t="shared" ref="G208:G211" si="84">+E208+F208</f>
        <v>619466000</v>
      </c>
      <c r="H208" s="673">
        <f t="shared" si="83"/>
        <v>583884100</v>
      </c>
      <c r="I208" s="673">
        <v>583884100</v>
      </c>
      <c r="J208" s="673"/>
      <c r="K208" s="674"/>
      <c r="L208" s="675">
        <f>+H208/G208*100</f>
        <v>94.256036650921928</v>
      </c>
      <c r="M208" s="676">
        <f>+H208/G208*100</f>
        <v>94.256036650921928</v>
      </c>
      <c r="N208" s="677"/>
      <c r="O208" s="678">
        <f>+G208-H208</f>
        <v>35581900</v>
      </c>
      <c r="P208" s="679"/>
      <c r="Q208" s="680"/>
      <c r="R208" s="681"/>
    </row>
    <row r="209" spans="1:18" s="682" customFormat="1" ht="15.75" hidden="1" customHeight="1">
      <c r="A209" s="670" t="s">
        <v>26</v>
      </c>
      <c r="B209" s="671" t="s">
        <v>192</v>
      </c>
      <c r="C209" s="672"/>
      <c r="D209" s="673"/>
      <c r="E209" s="696">
        <v>490600000</v>
      </c>
      <c r="F209" s="673">
        <v>512400</v>
      </c>
      <c r="G209" s="673">
        <f t="shared" si="84"/>
        <v>491112400</v>
      </c>
      <c r="H209" s="673">
        <f t="shared" si="83"/>
        <v>445654819</v>
      </c>
      <c r="I209" s="673">
        <v>445654819</v>
      </c>
      <c r="J209" s="673"/>
      <c r="K209" s="674"/>
      <c r="L209" s="675">
        <f>+H209/G209*100</f>
        <v>90.743955762469042</v>
      </c>
      <c r="M209" s="676">
        <f>+H209/G209*100</f>
        <v>90.743955762469042</v>
      </c>
      <c r="N209" s="677"/>
      <c r="O209" s="678">
        <f>+G209-H209</f>
        <v>45457581</v>
      </c>
      <c r="P209" s="679"/>
      <c r="Q209" s="680"/>
      <c r="R209" s="681"/>
    </row>
    <row r="210" spans="1:18" s="682" customFormat="1" ht="27" hidden="1" customHeight="1">
      <c r="A210" s="697" t="s">
        <v>35</v>
      </c>
      <c r="B210" s="698" t="s">
        <v>193</v>
      </c>
      <c r="C210" s="699"/>
      <c r="D210" s="673"/>
      <c r="E210" s="673"/>
      <c r="F210" s="673"/>
      <c r="G210" s="673">
        <f t="shared" si="84"/>
        <v>0</v>
      </c>
      <c r="H210" s="673">
        <f t="shared" si="83"/>
        <v>0</v>
      </c>
      <c r="I210" s="673"/>
      <c r="J210" s="673"/>
      <c r="K210" s="674"/>
      <c r="L210" s="675" t="e">
        <f>+H210/G210*100</f>
        <v>#DIV/0!</v>
      </c>
      <c r="M210" s="676" t="e">
        <f>+H210/G210*100</f>
        <v>#DIV/0!</v>
      </c>
      <c r="N210" s="677"/>
      <c r="O210" s="678">
        <f>+G210-H210</f>
        <v>0</v>
      </c>
      <c r="P210" s="679"/>
      <c r="Q210" s="680"/>
      <c r="R210" s="681"/>
    </row>
    <row r="211" spans="1:18" s="682" customFormat="1" ht="18" hidden="1" customHeight="1">
      <c r="A211" s="670" t="s">
        <v>26</v>
      </c>
      <c r="B211" s="671" t="s">
        <v>122</v>
      </c>
      <c r="C211" s="672"/>
      <c r="D211" s="673"/>
      <c r="E211" s="673">
        <f>43051000000+6560000000</f>
        <v>49611000000</v>
      </c>
      <c r="F211" s="673"/>
      <c r="G211" s="673">
        <f t="shared" si="84"/>
        <v>49611000000</v>
      </c>
      <c r="H211" s="673">
        <f t="shared" si="83"/>
        <v>48718192995</v>
      </c>
      <c r="I211" s="673"/>
      <c r="J211" s="673">
        <f>48377615995+340000000+577000</f>
        <v>48718192995</v>
      </c>
      <c r="K211" s="674"/>
      <c r="L211" s="675">
        <f>+H211/G211*100</f>
        <v>98.200384985184741</v>
      </c>
      <c r="M211" s="676">
        <f>+H211/G211*100</f>
        <v>98.200384985184741</v>
      </c>
      <c r="N211" s="677"/>
      <c r="O211" s="678">
        <f>+G211-H211</f>
        <v>892807005</v>
      </c>
      <c r="P211" s="679"/>
      <c r="Q211" s="680"/>
      <c r="R211" s="681"/>
    </row>
    <row r="212" spans="1:18" s="115" customFormat="1" ht="18" customHeight="1">
      <c r="A212" s="288" t="s">
        <v>194</v>
      </c>
      <c r="B212" s="435" t="s">
        <v>195</v>
      </c>
      <c r="C212" s="436"/>
      <c r="D212" s="436"/>
      <c r="E212" s="436">
        <f>+E213+E215</f>
        <v>26650000000</v>
      </c>
      <c r="F212" s="436">
        <f t="shared" ref="F212:J212" si="85">+F213+F215</f>
        <v>0</v>
      </c>
      <c r="G212" s="436">
        <f t="shared" si="85"/>
        <v>26650000000</v>
      </c>
      <c r="H212" s="436">
        <f t="shared" si="85"/>
        <v>25812833761</v>
      </c>
      <c r="I212" s="436">
        <f>+I213+I215</f>
        <v>12673581306</v>
      </c>
      <c r="J212" s="436">
        <f t="shared" si="85"/>
        <v>13139252455</v>
      </c>
      <c r="K212" s="170"/>
      <c r="L212" s="172">
        <f>+H212/G212*100</f>
        <v>96.858663268292688</v>
      </c>
      <c r="M212" s="113">
        <f>+H212/G212*100</f>
        <v>96.858663268292688</v>
      </c>
      <c r="N212" s="114"/>
      <c r="O212" s="233">
        <f>+G212-H212</f>
        <v>837166239</v>
      </c>
      <c r="P212" s="125"/>
      <c r="Q212" s="111"/>
      <c r="R212" s="117"/>
    </row>
    <row r="213" spans="1:18" s="122" customFormat="1" ht="18" customHeight="1">
      <c r="A213" s="333" t="s">
        <v>26</v>
      </c>
      <c r="B213" s="313" t="s">
        <v>196</v>
      </c>
      <c r="C213" s="337"/>
      <c r="D213" s="299"/>
      <c r="E213" s="299">
        <v>13271000000</v>
      </c>
      <c r="F213" s="299"/>
      <c r="G213" s="299">
        <f>+E213+F213</f>
        <v>13271000000</v>
      </c>
      <c r="H213" s="299">
        <f>+I213+J213</f>
        <v>12673581306</v>
      </c>
      <c r="I213" s="367">
        <v>12673581306</v>
      </c>
      <c r="J213" s="299"/>
      <c r="K213" s="170"/>
      <c r="L213" s="172">
        <f>+H213/G213*100</f>
        <v>95.498314414889606</v>
      </c>
      <c r="M213" s="118">
        <f>+H213/G213*100</f>
        <v>95.498314414889606</v>
      </c>
      <c r="N213" s="119"/>
      <c r="O213" s="233">
        <f>+G213-H213</f>
        <v>597418694</v>
      </c>
      <c r="P213" s="131"/>
      <c r="Q213" s="120"/>
      <c r="R213" s="121"/>
    </row>
    <row r="214" spans="1:18" s="140" customFormat="1" ht="18" customHeight="1">
      <c r="A214" s="338" t="s">
        <v>35</v>
      </c>
      <c r="B214" s="432" t="s">
        <v>483</v>
      </c>
      <c r="C214" s="340"/>
      <c r="D214" s="365">
        <v>2500000000</v>
      </c>
      <c r="E214" s="365">
        <v>2500000000</v>
      </c>
      <c r="F214" s="365"/>
      <c r="G214" s="365">
        <f t="shared" ref="G214:G216" si="86">+E214+F214</f>
        <v>2500000000</v>
      </c>
      <c r="H214" s="299">
        <f t="shared" ref="H214:H216" si="87">+I214+J214</f>
        <v>2483210400</v>
      </c>
      <c r="I214" s="437">
        <v>2483210400</v>
      </c>
      <c r="J214" s="365"/>
      <c r="K214" s="187"/>
      <c r="L214" s="172">
        <f>+H214/G214*100</f>
        <v>99.328416000000004</v>
      </c>
      <c r="M214" s="132"/>
      <c r="N214" s="135"/>
      <c r="O214" s="233">
        <f>+G214-H214</f>
        <v>16789600</v>
      </c>
      <c r="P214" s="137"/>
      <c r="Q214" s="138"/>
      <c r="R214" s="139"/>
    </row>
    <row r="215" spans="1:18" s="122" customFormat="1" ht="18" customHeight="1">
      <c r="A215" s="333" t="s">
        <v>26</v>
      </c>
      <c r="B215" s="313" t="s">
        <v>122</v>
      </c>
      <c r="C215" s="337"/>
      <c r="D215" s="299"/>
      <c r="E215" s="299">
        <v>13379000000</v>
      </c>
      <c r="F215" s="299"/>
      <c r="G215" s="299">
        <f t="shared" si="86"/>
        <v>13379000000</v>
      </c>
      <c r="H215" s="299">
        <f t="shared" si="87"/>
        <v>13139252455</v>
      </c>
      <c r="I215" s="367"/>
      <c r="J215" s="367">
        <v>13139252455</v>
      </c>
      <c r="K215" s="170"/>
      <c r="L215" s="172">
        <f>+H215/G215*100</f>
        <v>98.208030906644737</v>
      </c>
      <c r="M215" s="113">
        <f>+H215/G215*100</f>
        <v>98.208030906644737</v>
      </c>
      <c r="N215" s="119"/>
      <c r="O215" s="233">
        <f>+G215-H215</f>
        <v>239747545</v>
      </c>
      <c r="P215" s="131"/>
      <c r="Q215" s="120"/>
      <c r="R215" s="121"/>
    </row>
    <row r="216" spans="1:18" s="140" customFormat="1" ht="18" customHeight="1">
      <c r="A216" s="338" t="s">
        <v>35</v>
      </c>
      <c r="B216" s="432" t="s">
        <v>483</v>
      </c>
      <c r="C216" s="340"/>
      <c r="D216" s="365">
        <f>5229000000-D214</f>
        <v>2729000000</v>
      </c>
      <c r="E216" s="365">
        <v>2798000000</v>
      </c>
      <c r="F216" s="365"/>
      <c r="G216" s="365">
        <f t="shared" si="86"/>
        <v>2798000000</v>
      </c>
      <c r="H216" s="299">
        <f t="shared" si="87"/>
        <v>2741358000</v>
      </c>
      <c r="I216" s="437"/>
      <c r="J216" s="437">
        <v>2741358000</v>
      </c>
      <c r="K216" s="187"/>
      <c r="L216" s="172">
        <f>+H216/G216*100</f>
        <v>97.975625446747671</v>
      </c>
      <c r="M216" s="153"/>
      <c r="N216" s="135"/>
      <c r="O216" s="233">
        <f>+G216-H216</f>
        <v>56642000</v>
      </c>
      <c r="P216" s="137"/>
      <c r="Q216" s="138"/>
      <c r="R216" s="139"/>
    </row>
    <row r="217" spans="1:18" s="115" customFormat="1" ht="17.25" customHeight="1">
      <c r="A217" s="288" t="s">
        <v>197</v>
      </c>
      <c r="B217" s="435" t="s">
        <v>198</v>
      </c>
      <c r="C217" s="438"/>
      <c r="D217" s="294">
        <f>SUM(D218:D223)</f>
        <v>0</v>
      </c>
      <c r="E217" s="294">
        <f>SUM(E218:E223)</f>
        <v>20717583176</v>
      </c>
      <c r="F217" s="294">
        <f t="shared" ref="F217:J217" si="88">SUM(F218:F223)</f>
        <v>10000000</v>
      </c>
      <c r="G217" s="294">
        <f t="shared" si="88"/>
        <v>20727583176</v>
      </c>
      <c r="H217" s="294">
        <f t="shared" si="88"/>
        <v>19639213452</v>
      </c>
      <c r="I217" s="294">
        <f>SUM(I218:I223)</f>
        <v>4313638176</v>
      </c>
      <c r="J217" s="294">
        <f t="shared" si="88"/>
        <v>15325575276</v>
      </c>
      <c r="K217" s="170"/>
      <c r="L217" s="172">
        <f>+H217/G217*100</f>
        <v>94.749172082637216</v>
      </c>
      <c r="M217" s="113">
        <f>+H217/G217*100</f>
        <v>94.749172082637216</v>
      </c>
      <c r="N217" s="114"/>
      <c r="O217" s="233">
        <f>+G217-H217</f>
        <v>1088369724</v>
      </c>
      <c r="P217" s="125"/>
      <c r="Q217" s="111"/>
      <c r="R217" s="117"/>
    </row>
    <row r="218" spans="1:18" s="682" customFormat="1" ht="17.25" hidden="1" customHeight="1">
      <c r="A218" s="700" t="s">
        <v>26</v>
      </c>
      <c r="B218" s="701" t="s">
        <v>199</v>
      </c>
      <c r="C218" s="695"/>
      <c r="D218" s="673"/>
      <c r="E218" s="673">
        <f>861000000+559000000-43500000+25000000</f>
        <v>1401500000</v>
      </c>
      <c r="F218" s="673">
        <v>10000000</v>
      </c>
      <c r="G218" s="673">
        <f>+E218+F218</f>
        <v>1411500000</v>
      </c>
      <c r="H218" s="673">
        <f>+I218+J218</f>
        <v>1296791000</v>
      </c>
      <c r="I218" s="673">
        <f>834500000+462291000</f>
        <v>1296791000</v>
      </c>
      <c r="J218" s="673"/>
      <c r="K218" s="674"/>
      <c r="L218" s="675">
        <f>+H218/G218*100</f>
        <v>91.873255402054554</v>
      </c>
      <c r="M218" s="676">
        <f>+H218/G218*100</f>
        <v>91.873255402054554</v>
      </c>
      <c r="N218" s="677"/>
      <c r="O218" s="678">
        <f>+G218-H218</f>
        <v>114709000</v>
      </c>
      <c r="P218" s="679"/>
      <c r="Q218" s="680"/>
      <c r="R218" s="681"/>
    </row>
    <row r="219" spans="1:18" s="682" customFormat="1" ht="17.25" hidden="1" customHeight="1">
      <c r="A219" s="700" t="s">
        <v>26</v>
      </c>
      <c r="B219" s="701" t="s">
        <v>200</v>
      </c>
      <c r="C219" s="695"/>
      <c r="D219" s="673"/>
      <c r="E219" s="673">
        <v>827208000</v>
      </c>
      <c r="F219" s="673"/>
      <c r="G219" s="673">
        <f t="shared" ref="G219:G224" si="89">+E219+F219</f>
        <v>827208000</v>
      </c>
      <c r="H219" s="673">
        <f t="shared" ref="H219:H224" si="90">+I219+J219</f>
        <v>698727000</v>
      </c>
      <c r="I219" s="673">
        <v>698727000</v>
      </c>
      <c r="J219" s="673"/>
      <c r="K219" s="674"/>
      <c r="L219" s="675">
        <f>+H219/G219*100</f>
        <v>84.468114428293731</v>
      </c>
      <c r="M219" s="676">
        <f>+H219/G219*100</f>
        <v>84.468114428293731</v>
      </c>
      <c r="N219" s="677"/>
      <c r="O219" s="678">
        <f>+G219-H219</f>
        <v>128481000</v>
      </c>
      <c r="P219" s="679"/>
      <c r="Q219" s="680"/>
      <c r="R219" s="681"/>
    </row>
    <row r="220" spans="1:18" s="682" customFormat="1" ht="17.25" hidden="1" customHeight="1">
      <c r="A220" s="700" t="s">
        <v>26</v>
      </c>
      <c r="B220" s="701" t="s">
        <v>201</v>
      </c>
      <c r="C220" s="695"/>
      <c r="D220" s="673"/>
      <c r="E220" s="673">
        <v>851665000</v>
      </c>
      <c r="F220" s="673"/>
      <c r="G220" s="673">
        <f t="shared" si="89"/>
        <v>851665000</v>
      </c>
      <c r="H220" s="673">
        <f t="shared" si="90"/>
        <v>795652000</v>
      </c>
      <c r="I220" s="673">
        <v>795652000</v>
      </c>
      <c r="J220" s="673"/>
      <c r="K220" s="674"/>
      <c r="L220" s="675">
        <f>+H220/G220*100</f>
        <v>93.423118244849789</v>
      </c>
      <c r="M220" s="676">
        <f>+H220/G220*100</f>
        <v>93.423118244849789</v>
      </c>
      <c r="N220" s="677"/>
      <c r="O220" s="678">
        <f>+G220-H220</f>
        <v>56013000</v>
      </c>
      <c r="P220" s="679"/>
      <c r="Q220" s="680"/>
      <c r="R220" s="681"/>
    </row>
    <row r="221" spans="1:18" s="682" customFormat="1" ht="17.25" hidden="1" customHeight="1">
      <c r="A221" s="700" t="s">
        <v>26</v>
      </c>
      <c r="B221" s="701" t="s">
        <v>202</v>
      </c>
      <c r="C221" s="695"/>
      <c r="D221" s="673"/>
      <c r="E221" s="673">
        <v>1089700000</v>
      </c>
      <c r="F221" s="673"/>
      <c r="G221" s="673">
        <f t="shared" ref="G221" si="91">+E221+F221</f>
        <v>1089700000</v>
      </c>
      <c r="H221" s="673">
        <f t="shared" ref="H221" si="92">+I221+J221</f>
        <v>954818000</v>
      </c>
      <c r="I221" s="673">
        <v>954818000</v>
      </c>
      <c r="J221" s="673"/>
      <c r="K221" s="674"/>
      <c r="L221" s="675">
        <f>+H221/G221*100</f>
        <v>87.622097825089469</v>
      </c>
      <c r="M221" s="676">
        <f>+H221/G221*100</f>
        <v>87.622097825089469</v>
      </c>
      <c r="N221" s="677"/>
      <c r="O221" s="678">
        <f>+G221-H221</f>
        <v>134882000</v>
      </c>
      <c r="P221" s="679"/>
      <c r="Q221" s="680"/>
      <c r="R221" s="681"/>
    </row>
    <row r="222" spans="1:18" s="682" customFormat="1" ht="17.25" hidden="1" customHeight="1">
      <c r="A222" s="700" t="s">
        <v>26</v>
      </c>
      <c r="B222" s="701" t="s">
        <v>203</v>
      </c>
      <c r="C222" s="695"/>
      <c r="D222" s="673"/>
      <c r="E222" s="673">
        <v>619510176</v>
      </c>
      <c r="F222" s="673"/>
      <c r="G222" s="673">
        <f t="shared" si="89"/>
        <v>619510176</v>
      </c>
      <c r="H222" s="673">
        <f t="shared" si="90"/>
        <v>567650176</v>
      </c>
      <c r="I222" s="673">
        <v>567650176</v>
      </c>
      <c r="J222" s="673"/>
      <c r="K222" s="674"/>
      <c r="L222" s="675">
        <f>+H222/G222*100</f>
        <v>91.628870354504073</v>
      </c>
      <c r="M222" s="676">
        <f>+H222/G222*100</f>
        <v>91.628870354504073</v>
      </c>
      <c r="N222" s="677"/>
      <c r="O222" s="678">
        <f>+G222-H222</f>
        <v>51860000</v>
      </c>
      <c r="P222" s="679"/>
      <c r="Q222" s="680"/>
      <c r="R222" s="681"/>
    </row>
    <row r="223" spans="1:18" s="682" customFormat="1" ht="17.25" hidden="1" customHeight="1">
      <c r="A223" s="702" t="s">
        <v>26</v>
      </c>
      <c r="B223" s="671" t="s">
        <v>122</v>
      </c>
      <c r="C223" s="672"/>
      <c r="D223" s="673"/>
      <c r="E223" s="673">
        <f>15928000000</f>
        <v>15928000000</v>
      </c>
      <c r="F223" s="673"/>
      <c r="G223" s="673">
        <f t="shared" si="89"/>
        <v>15928000000</v>
      </c>
      <c r="H223" s="673">
        <f t="shared" si="90"/>
        <v>15325575276</v>
      </c>
      <c r="I223" s="673"/>
      <c r="J223" s="673">
        <v>15325575276</v>
      </c>
      <c r="K223" s="674"/>
      <c r="L223" s="675">
        <f>+H223/G223*100</f>
        <v>96.217825690607739</v>
      </c>
      <c r="M223" s="676">
        <f>+H223/G223*100</f>
        <v>96.217825690607739</v>
      </c>
      <c r="N223" s="677"/>
      <c r="O223" s="678">
        <f>+G223-H223</f>
        <v>602424724</v>
      </c>
      <c r="P223" s="679"/>
      <c r="Q223" s="680"/>
      <c r="R223" s="681"/>
    </row>
    <row r="224" spans="1:18" s="140" customFormat="1" ht="17.25" customHeight="1">
      <c r="A224" s="439"/>
      <c r="B224" s="432" t="s">
        <v>204</v>
      </c>
      <c r="C224" s="340"/>
      <c r="D224" s="365"/>
      <c r="E224" s="365">
        <v>242000000</v>
      </c>
      <c r="F224" s="365"/>
      <c r="G224" s="299">
        <f t="shared" si="89"/>
        <v>242000000</v>
      </c>
      <c r="H224" s="299">
        <f t="shared" si="90"/>
        <v>222130000</v>
      </c>
      <c r="I224" s="365">
        <v>57130000</v>
      </c>
      <c r="J224" s="365">
        <v>165000000</v>
      </c>
      <c r="K224" s="170"/>
      <c r="L224" s="172">
        <f>+H224/G224*100</f>
        <v>91.789256198347104</v>
      </c>
      <c r="M224" s="132">
        <f>+H224/G224*100</f>
        <v>91.789256198347104</v>
      </c>
      <c r="N224" s="135"/>
      <c r="O224" s="233">
        <f>+G224-H224</f>
        <v>19870000</v>
      </c>
      <c r="P224" s="137"/>
      <c r="Q224" s="138"/>
      <c r="R224" s="139"/>
    </row>
    <row r="225" spans="1:18" s="115" customFormat="1" ht="27.75" customHeight="1">
      <c r="A225" s="288" t="s">
        <v>205</v>
      </c>
      <c r="B225" s="435" t="s">
        <v>515</v>
      </c>
      <c r="C225" s="438"/>
      <c r="D225" s="569">
        <f>908000000+566000000</f>
        <v>1474000000</v>
      </c>
      <c r="E225" s="294">
        <f>+E226+E227+E228</f>
        <v>1469356000</v>
      </c>
      <c r="F225" s="294">
        <f t="shared" ref="F225:J225" si="93">+F226+F227+F228</f>
        <v>0</v>
      </c>
      <c r="G225" s="294">
        <f t="shared" si="93"/>
        <v>1469356000</v>
      </c>
      <c r="H225" s="294">
        <f t="shared" si="93"/>
        <v>1469356000</v>
      </c>
      <c r="I225" s="294">
        <f>+I226+I227+I228</f>
        <v>427000000</v>
      </c>
      <c r="J225" s="294">
        <f t="shared" si="93"/>
        <v>1042356000</v>
      </c>
      <c r="K225" s="170"/>
      <c r="L225" s="172">
        <f>+H225/G225*100</f>
        <v>100</v>
      </c>
      <c r="M225" s="113">
        <f>+H225/G225*100</f>
        <v>100</v>
      </c>
      <c r="N225" s="114"/>
      <c r="O225" s="233">
        <f>+G225-H225</f>
        <v>0</v>
      </c>
      <c r="P225" s="125"/>
      <c r="Q225" s="111"/>
      <c r="R225" s="117"/>
    </row>
    <row r="226" spans="1:18" s="122" customFormat="1" ht="18" customHeight="1">
      <c r="A226" s="440" t="s">
        <v>26</v>
      </c>
      <c r="B226" s="423" t="s">
        <v>181</v>
      </c>
      <c r="C226" s="424"/>
      <c r="D226" s="299"/>
      <c r="E226" s="299">
        <f>179000000+96000000</f>
        <v>275000000</v>
      </c>
      <c r="F226" s="299"/>
      <c r="G226" s="299">
        <f>+E226+F226</f>
        <v>275000000</v>
      </c>
      <c r="H226" s="299">
        <f>+I226+J226</f>
        <v>275000000</v>
      </c>
      <c r="I226" s="299">
        <f>+E226</f>
        <v>275000000</v>
      </c>
      <c r="J226" s="299"/>
      <c r="K226" s="172"/>
      <c r="L226" s="172">
        <f>+H226/G226*100</f>
        <v>100</v>
      </c>
      <c r="M226" s="118"/>
      <c r="N226" s="119"/>
      <c r="O226" s="233">
        <f>+G226-H226</f>
        <v>0</v>
      </c>
      <c r="P226" s="131"/>
      <c r="Q226" s="120"/>
      <c r="R226" s="121"/>
    </row>
    <row r="227" spans="1:18" s="122" customFormat="1" ht="18" customHeight="1">
      <c r="A227" s="440" t="s">
        <v>26</v>
      </c>
      <c r="B227" s="423" t="s">
        <v>275</v>
      </c>
      <c r="C227" s="424"/>
      <c r="D227" s="299"/>
      <c r="E227" s="299">
        <v>152000000</v>
      </c>
      <c r="F227" s="299"/>
      <c r="G227" s="299">
        <f t="shared" ref="G227:G228" si="94">+E227+F227</f>
        <v>152000000</v>
      </c>
      <c r="H227" s="299">
        <f t="shared" ref="H227:H228" si="95">+I227+J227</f>
        <v>152000000</v>
      </c>
      <c r="I227" s="299">
        <f>+E227</f>
        <v>152000000</v>
      </c>
      <c r="J227" s="299"/>
      <c r="K227" s="172"/>
      <c r="L227" s="172">
        <f>+H227/G227*100</f>
        <v>100</v>
      </c>
      <c r="M227" s="118"/>
      <c r="N227" s="119"/>
      <c r="O227" s="233">
        <f>+G227-H227</f>
        <v>0</v>
      </c>
      <c r="P227" s="131"/>
      <c r="Q227" s="120"/>
      <c r="R227" s="121"/>
    </row>
    <row r="228" spans="1:18" s="122" customFormat="1" ht="18" customHeight="1">
      <c r="A228" s="440" t="s">
        <v>26</v>
      </c>
      <c r="B228" s="423" t="s">
        <v>122</v>
      </c>
      <c r="C228" s="424"/>
      <c r="D228" s="299"/>
      <c r="E228" s="299">
        <f>903356000+10000000+62000000+53000000+8000000+6000000</f>
        <v>1042356000</v>
      </c>
      <c r="F228" s="299"/>
      <c r="G228" s="299">
        <f t="shared" si="94"/>
        <v>1042356000</v>
      </c>
      <c r="H228" s="299">
        <f t="shared" si="95"/>
        <v>1042356000</v>
      </c>
      <c r="I228" s="299"/>
      <c r="J228" s="299">
        <v>1042356000</v>
      </c>
      <c r="K228" s="172"/>
      <c r="L228" s="172">
        <f>+H228/G228*100</f>
        <v>100</v>
      </c>
      <c r="M228" s="118"/>
      <c r="N228" s="119"/>
      <c r="O228" s="233">
        <f>+G228-H228</f>
        <v>0</v>
      </c>
      <c r="P228" s="131"/>
      <c r="Q228" s="120"/>
      <c r="R228" s="121"/>
    </row>
    <row r="229" spans="1:18" s="140" customFormat="1" ht="19.5" customHeight="1">
      <c r="A229" s="291" t="s">
        <v>59</v>
      </c>
      <c r="B229" s="380" t="s">
        <v>206</v>
      </c>
      <c r="C229" s="334"/>
      <c r="D229" s="315">
        <f>8863000000+3216000000</f>
        <v>12079000000</v>
      </c>
      <c r="E229" s="315">
        <f>+E230+E231+E232+E235+E236+E237+E238+E239+E240+E241</f>
        <v>15630830000</v>
      </c>
      <c r="F229" s="315">
        <f t="shared" ref="F229:J229" si="96">+F230+F231+F232+F235+F236+F237+F238+F239+F240+F241</f>
        <v>360427145</v>
      </c>
      <c r="G229" s="315">
        <f t="shared" si="96"/>
        <v>15991257145</v>
      </c>
      <c r="H229" s="315">
        <f t="shared" si="96"/>
        <v>14110619223</v>
      </c>
      <c r="I229" s="315">
        <f t="shared" si="96"/>
        <v>12600738650</v>
      </c>
      <c r="J229" s="315">
        <f t="shared" si="96"/>
        <v>1509880573</v>
      </c>
      <c r="K229" s="170">
        <f>+H229/D229*100</f>
        <v>116.81943226260452</v>
      </c>
      <c r="L229" s="172">
        <f>+H229/G229*100</f>
        <v>88.239586763270694</v>
      </c>
      <c r="M229" s="113">
        <f>+H229/G229*100</f>
        <v>88.239586763270694</v>
      </c>
      <c r="N229" s="126"/>
      <c r="O229" s="233">
        <f>+G229-H229</f>
        <v>1880637922</v>
      </c>
      <c r="P229" s="137"/>
      <c r="Q229" s="120"/>
      <c r="R229" s="121"/>
    </row>
    <row r="230" spans="1:18" s="140" customFormat="1" ht="18" customHeight="1">
      <c r="A230" s="440" t="s">
        <v>26</v>
      </c>
      <c r="B230" s="423" t="s">
        <v>206</v>
      </c>
      <c r="C230" s="424" t="s">
        <v>445</v>
      </c>
      <c r="D230" s="320"/>
      <c r="E230" s="320">
        <v>10555000000</v>
      </c>
      <c r="F230" s="320"/>
      <c r="G230" s="320">
        <f>+F230+E230</f>
        <v>10555000000</v>
      </c>
      <c r="H230" s="299">
        <f>+I230+J230</f>
        <v>9848938650</v>
      </c>
      <c r="I230" s="320">
        <v>9848938650</v>
      </c>
      <c r="J230" s="320"/>
      <c r="K230" s="172"/>
      <c r="L230" s="172">
        <f>+H230/G230*100</f>
        <v>93.310645665561339</v>
      </c>
      <c r="M230" s="118"/>
      <c r="N230" s="126"/>
      <c r="O230" s="233">
        <f>+G230-H230</f>
        <v>706061350</v>
      </c>
      <c r="P230" s="137"/>
      <c r="Q230" s="120"/>
      <c r="R230" s="121"/>
    </row>
    <row r="231" spans="1:18" s="140" customFormat="1" ht="23.25" customHeight="1">
      <c r="A231" s="440" t="s">
        <v>26</v>
      </c>
      <c r="B231" s="313" t="s">
        <v>450</v>
      </c>
      <c r="C231" s="337" t="s">
        <v>445</v>
      </c>
      <c r="D231" s="320"/>
      <c r="E231" s="320">
        <v>200000000</v>
      </c>
      <c r="F231" s="320"/>
      <c r="G231" s="320">
        <f t="shared" ref="G231" si="97">+F231+E231</f>
        <v>200000000</v>
      </c>
      <c r="H231" s="299">
        <f t="shared" ref="H231:H234" si="98">+I231+J231</f>
        <v>200000000</v>
      </c>
      <c r="I231" s="320">
        <v>200000000</v>
      </c>
      <c r="J231" s="320"/>
      <c r="K231" s="172"/>
      <c r="L231" s="172">
        <f>+H231/G231*100</f>
        <v>100</v>
      </c>
      <c r="M231" s="118"/>
      <c r="N231" s="126"/>
      <c r="O231" s="233">
        <f>+G231-H231</f>
        <v>0</v>
      </c>
      <c r="P231" s="137"/>
      <c r="Q231" s="120"/>
      <c r="R231" s="121"/>
    </row>
    <row r="232" spans="1:18" s="140" customFormat="1" ht="18" customHeight="1">
      <c r="A232" s="440" t="s">
        <v>26</v>
      </c>
      <c r="B232" s="441" t="s">
        <v>226</v>
      </c>
      <c r="C232" s="360"/>
      <c r="D232" s="320">
        <v>3216000000</v>
      </c>
      <c r="E232" s="320">
        <f>+E233+E234</f>
        <v>3216000000</v>
      </c>
      <c r="F232" s="320">
        <f t="shared" ref="F232:J232" si="99">+F233+F234</f>
        <v>0</v>
      </c>
      <c r="G232" s="320">
        <f t="shared" si="99"/>
        <v>3216000000</v>
      </c>
      <c r="H232" s="320">
        <f t="shared" si="99"/>
        <v>2551800000</v>
      </c>
      <c r="I232" s="320">
        <f t="shared" si="99"/>
        <v>2551800000</v>
      </c>
      <c r="J232" s="320">
        <f t="shared" si="99"/>
        <v>0</v>
      </c>
      <c r="K232" s="172"/>
      <c r="L232" s="172">
        <f>+H232/G232*100</f>
        <v>79.347014925373145</v>
      </c>
      <c r="M232" s="118">
        <f>+H232/G232*100</f>
        <v>79.347014925373145</v>
      </c>
      <c r="N232" s="126"/>
      <c r="O232" s="233">
        <f>+G232-H232</f>
        <v>664200000</v>
      </c>
      <c r="P232" s="137"/>
      <c r="Q232" s="120"/>
      <c r="R232" s="121"/>
    </row>
    <row r="233" spans="1:18" s="713" customFormat="1" ht="18" hidden="1" customHeight="1">
      <c r="A233" s="700" t="s">
        <v>35</v>
      </c>
      <c r="B233" s="703" t="s">
        <v>452</v>
      </c>
      <c r="C233" s="704" t="s">
        <v>445</v>
      </c>
      <c r="D233" s="705"/>
      <c r="E233" s="705">
        <v>1911300000</v>
      </c>
      <c r="F233" s="705"/>
      <c r="G233" s="705">
        <f>+E233+F233</f>
        <v>1911300000</v>
      </c>
      <c r="H233" s="706">
        <f t="shared" si="98"/>
        <v>1910550000</v>
      </c>
      <c r="I233" s="705">
        <v>1910550000</v>
      </c>
      <c r="J233" s="705"/>
      <c r="K233" s="707"/>
      <c r="L233" s="675">
        <f>+H233/G233*100</f>
        <v>99.960759692355978</v>
      </c>
      <c r="M233" s="708"/>
      <c r="N233" s="709"/>
      <c r="O233" s="678">
        <f>+G233-H233</f>
        <v>750000</v>
      </c>
      <c r="P233" s="710"/>
      <c r="Q233" s="711"/>
      <c r="R233" s="712"/>
    </row>
    <row r="234" spans="1:18" s="713" customFormat="1" ht="18" hidden="1" customHeight="1">
      <c r="A234" s="700" t="s">
        <v>35</v>
      </c>
      <c r="B234" s="703" t="s">
        <v>451</v>
      </c>
      <c r="C234" s="704"/>
      <c r="D234" s="705"/>
      <c r="E234" s="705">
        <f>+D232-E233</f>
        <v>1304700000</v>
      </c>
      <c r="F234" s="705"/>
      <c r="G234" s="705">
        <f>+E234+F234</f>
        <v>1304700000</v>
      </c>
      <c r="H234" s="706">
        <f t="shared" si="98"/>
        <v>641250000</v>
      </c>
      <c r="I234" s="705">
        <v>641250000</v>
      </c>
      <c r="J234" s="705"/>
      <c r="K234" s="707"/>
      <c r="L234" s="675">
        <f>+H234/G234*100</f>
        <v>49.149229707978847</v>
      </c>
      <c r="M234" s="708"/>
      <c r="N234" s="709"/>
      <c r="O234" s="678">
        <f>+G234-H234</f>
        <v>663450000</v>
      </c>
      <c r="P234" s="710"/>
      <c r="Q234" s="711"/>
      <c r="R234" s="712"/>
    </row>
    <row r="235" spans="1:18" s="140" customFormat="1" ht="18" customHeight="1">
      <c r="A235" s="439" t="s">
        <v>26</v>
      </c>
      <c r="B235" s="273" t="s">
        <v>207</v>
      </c>
      <c r="C235" s="442"/>
      <c r="D235" s="388"/>
      <c r="E235" s="388">
        <v>229000000</v>
      </c>
      <c r="F235" s="388"/>
      <c r="G235" s="388">
        <f>+E235+F235</f>
        <v>229000000</v>
      </c>
      <c r="H235" s="365">
        <f>+I235+J235</f>
        <v>140350000</v>
      </c>
      <c r="I235" s="388"/>
      <c r="J235" s="388">
        <v>140350000</v>
      </c>
      <c r="K235" s="186"/>
      <c r="L235" s="172">
        <f>+H235/G235*100</f>
        <v>61.288209606986896</v>
      </c>
      <c r="M235" s="132"/>
      <c r="N235" s="243"/>
      <c r="O235" s="233">
        <f>+G235-H235</f>
        <v>88650000</v>
      </c>
      <c r="P235" s="137"/>
      <c r="Q235" s="138"/>
      <c r="R235" s="139"/>
    </row>
    <row r="236" spans="1:18" s="72" customFormat="1" ht="30.75" customHeight="1">
      <c r="A236" s="443" t="s">
        <v>26</v>
      </c>
      <c r="B236" s="393" t="s">
        <v>533</v>
      </c>
      <c r="C236" s="444"/>
      <c r="D236" s="431"/>
      <c r="E236" s="431">
        <v>465312000</v>
      </c>
      <c r="F236" s="431"/>
      <c r="G236" s="431">
        <f>+E236</f>
        <v>465312000</v>
      </c>
      <c r="H236" s="397">
        <f>+J236</f>
        <v>465312000</v>
      </c>
      <c r="I236" s="431"/>
      <c r="J236" s="431">
        <f>+E236</f>
        <v>465312000</v>
      </c>
      <c r="K236" s="258"/>
      <c r="L236" s="172">
        <f>+H236/G236*100</f>
        <v>100</v>
      </c>
      <c r="M236" s="257"/>
      <c r="N236" s="256"/>
      <c r="O236" s="233">
        <f>+G236-H236</f>
        <v>0</v>
      </c>
      <c r="P236" s="70"/>
      <c r="Q236" s="268"/>
      <c r="R236" s="269"/>
    </row>
    <row r="237" spans="1:18" s="140" customFormat="1" ht="18" customHeight="1">
      <c r="A237" s="439" t="s">
        <v>26</v>
      </c>
      <c r="B237" s="273" t="s">
        <v>208</v>
      </c>
      <c r="C237" s="442"/>
      <c r="D237" s="388"/>
      <c r="E237" s="388">
        <v>126000000</v>
      </c>
      <c r="F237" s="388"/>
      <c r="G237" s="388">
        <f t="shared" ref="G237:G239" si="100">+E237+F237</f>
        <v>126000000</v>
      </c>
      <c r="H237" s="365">
        <f t="shared" ref="H237:H239" si="101">+I237+J237</f>
        <v>81850000</v>
      </c>
      <c r="I237" s="388"/>
      <c r="J237" s="388">
        <v>81850000</v>
      </c>
      <c r="K237" s="186"/>
      <c r="L237" s="172">
        <f>+H237/G237*100</f>
        <v>64.960317460317469</v>
      </c>
      <c r="M237" s="132"/>
      <c r="N237" s="243"/>
      <c r="O237" s="233">
        <f>+G237-H237</f>
        <v>44150000</v>
      </c>
      <c r="P237" s="137"/>
      <c r="Q237" s="138"/>
      <c r="R237" s="139"/>
    </row>
    <row r="238" spans="1:18" s="140" customFormat="1" ht="18.75" customHeight="1">
      <c r="A238" s="439" t="s">
        <v>26</v>
      </c>
      <c r="B238" s="273" t="s">
        <v>514</v>
      </c>
      <c r="C238" s="442"/>
      <c r="D238" s="388"/>
      <c r="E238" s="388">
        <v>0</v>
      </c>
      <c r="F238" s="388">
        <v>360427145</v>
      </c>
      <c r="G238" s="388">
        <f t="shared" si="100"/>
        <v>360427145</v>
      </c>
      <c r="H238" s="365">
        <f t="shared" si="101"/>
        <v>17000000</v>
      </c>
      <c r="I238" s="388"/>
      <c r="J238" s="388">
        <v>17000000</v>
      </c>
      <c r="K238" s="186"/>
      <c r="L238" s="172">
        <f>+H238/G238*100</f>
        <v>4.7166258801067826</v>
      </c>
      <c r="M238" s="132"/>
      <c r="N238" s="243"/>
      <c r="O238" s="233">
        <f>+G238-H238</f>
        <v>343427145</v>
      </c>
      <c r="P238" s="137"/>
      <c r="Q238" s="138"/>
      <c r="R238" s="139"/>
    </row>
    <row r="239" spans="1:18" s="122" customFormat="1" ht="18" customHeight="1">
      <c r="A239" s="440" t="s">
        <v>26</v>
      </c>
      <c r="B239" s="273" t="s">
        <v>209</v>
      </c>
      <c r="C239" s="360"/>
      <c r="D239" s="320"/>
      <c r="E239" s="320">
        <v>634000000</v>
      </c>
      <c r="F239" s="320"/>
      <c r="G239" s="388">
        <f t="shared" si="100"/>
        <v>634000000</v>
      </c>
      <c r="H239" s="365">
        <f t="shared" si="101"/>
        <v>599850573</v>
      </c>
      <c r="I239" s="320"/>
      <c r="J239" s="320">
        <v>599850573</v>
      </c>
      <c r="K239" s="172"/>
      <c r="L239" s="172">
        <f>+H239/G239*100</f>
        <v>94.613655047318616</v>
      </c>
      <c r="M239" s="118"/>
      <c r="N239" s="126"/>
      <c r="O239" s="233">
        <f>+G239-H239</f>
        <v>34149427</v>
      </c>
      <c r="P239" s="131"/>
      <c r="Q239" s="120"/>
      <c r="R239" s="121"/>
    </row>
    <row r="240" spans="1:18" s="122" customFormat="1" ht="29.25" customHeight="1">
      <c r="A240" s="440" t="s">
        <v>26</v>
      </c>
      <c r="B240" s="275" t="s">
        <v>531</v>
      </c>
      <c r="C240" s="360"/>
      <c r="D240" s="320"/>
      <c r="E240" s="320">
        <v>25000000</v>
      </c>
      <c r="F240" s="320"/>
      <c r="G240" s="388">
        <f>+E240</f>
        <v>25000000</v>
      </c>
      <c r="H240" s="365">
        <f>+I240+J240</f>
        <v>25000000</v>
      </c>
      <c r="I240" s="320"/>
      <c r="J240" s="320">
        <v>25000000</v>
      </c>
      <c r="K240" s="172"/>
      <c r="L240" s="172">
        <f>+H240/G240*100</f>
        <v>100</v>
      </c>
      <c r="M240" s="118"/>
      <c r="N240" s="126"/>
      <c r="O240" s="233">
        <f>+G240-H240</f>
        <v>0</v>
      </c>
      <c r="P240" s="131"/>
      <c r="Q240" s="120"/>
      <c r="R240" s="121"/>
    </row>
    <row r="241" spans="1:18" s="122" customFormat="1" ht="28.5" customHeight="1">
      <c r="A241" s="440" t="s">
        <v>26</v>
      </c>
      <c r="B241" s="275" t="s">
        <v>532</v>
      </c>
      <c r="C241" s="360"/>
      <c r="D241" s="320"/>
      <c r="E241" s="320">
        <v>180518000</v>
      </c>
      <c r="F241" s="320"/>
      <c r="G241" s="388">
        <f>+E241</f>
        <v>180518000</v>
      </c>
      <c r="H241" s="365">
        <f>+I241+J241</f>
        <v>180518000</v>
      </c>
      <c r="I241" s="320"/>
      <c r="J241" s="320">
        <v>180518000</v>
      </c>
      <c r="K241" s="172"/>
      <c r="L241" s="172">
        <f>+H241/G241*100</f>
        <v>100</v>
      </c>
      <c r="M241" s="118"/>
      <c r="N241" s="126"/>
      <c r="O241" s="233">
        <f>+G241-H241</f>
        <v>0</v>
      </c>
      <c r="P241" s="131"/>
      <c r="Q241" s="120"/>
      <c r="R241" s="121"/>
    </row>
    <row r="242" spans="1:18" s="155" customFormat="1" ht="18" customHeight="1">
      <c r="A242" s="291" t="s">
        <v>67</v>
      </c>
      <c r="B242" s="308" t="s">
        <v>210</v>
      </c>
      <c r="C242" s="309"/>
      <c r="D242" s="315">
        <v>2478000000</v>
      </c>
      <c r="E242" s="315">
        <f t="shared" ref="E242:J242" si="102">SUM(E243:E256)</f>
        <v>3207500000</v>
      </c>
      <c r="F242" s="315">
        <f t="shared" si="102"/>
        <v>203000000</v>
      </c>
      <c r="G242" s="315">
        <f t="shared" si="102"/>
        <v>3410500000</v>
      </c>
      <c r="H242" s="315">
        <f t="shared" si="102"/>
        <v>3243697975</v>
      </c>
      <c r="I242" s="315">
        <f t="shared" si="102"/>
        <v>3243697975</v>
      </c>
      <c r="J242" s="315">
        <f t="shared" si="102"/>
        <v>0</v>
      </c>
      <c r="K242" s="170">
        <f>+H242/D242*100</f>
        <v>130.89983757062146</v>
      </c>
      <c r="L242" s="172">
        <f>+H242/G242*100</f>
        <v>95.109162146312855</v>
      </c>
      <c r="M242" s="113">
        <f>+H242/G242*100</f>
        <v>95.109162146312855</v>
      </c>
      <c r="N242" s="124"/>
      <c r="O242" s="233">
        <f>+G242-H242</f>
        <v>166802025</v>
      </c>
      <c r="P242" s="154"/>
      <c r="Q242" s="111"/>
      <c r="R242" s="117"/>
    </row>
    <row r="243" spans="1:18" s="140" customFormat="1" ht="18" customHeight="1">
      <c r="A243" s="333" t="s">
        <v>26</v>
      </c>
      <c r="B243" s="418" t="s">
        <v>211</v>
      </c>
      <c r="C243" s="424" t="s">
        <v>510</v>
      </c>
      <c r="D243" s="320"/>
      <c r="E243" s="320">
        <v>1300000000</v>
      </c>
      <c r="F243" s="320"/>
      <c r="G243" s="320">
        <f t="shared" ref="G243:G255" si="103">+E243+F243</f>
        <v>1300000000</v>
      </c>
      <c r="H243" s="299">
        <f t="shared" ref="H243:H255" si="104">+I243+J243</f>
        <v>1227320000</v>
      </c>
      <c r="I243" s="299">
        <v>1227320000</v>
      </c>
      <c r="J243" s="320"/>
      <c r="K243" s="170"/>
      <c r="L243" s="172">
        <f>+H243/G243*100</f>
        <v>94.409230769230774</v>
      </c>
      <c r="M243" s="118">
        <f>+H243/G243*100</f>
        <v>94.409230769230774</v>
      </c>
      <c r="N243" s="126"/>
      <c r="O243" s="233">
        <f>+G243-H243</f>
        <v>72680000</v>
      </c>
      <c r="P243" s="137"/>
      <c r="Q243" s="120"/>
      <c r="R243" s="121"/>
    </row>
    <row r="244" spans="1:18" s="140" customFormat="1" ht="21" customHeight="1">
      <c r="A244" s="333" t="s">
        <v>26</v>
      </c>
      <c r="B244" s="313" t="s">
        <v>460</v>
      </c>
      <c r="C244" s="424" t="s">
        <v>461</v>
      </c>
      <c r="D244" s="320"/>
      <c r="E244" s="320">
        <v>100000000</v>
      </c>
      <c r="F244" s="320"/>
      <c r="G244" s="320">
        <f t="shared" si="103"/>
        <v>100000000</v>
      </c>
      <c r="H244" s="299">
        <f t="shared" si="104"/>
        <v>99813375</v>
      </c>
      <c r="I244" s="299">
        <v>99813375</v>
      </c>
      <c r="J244" s="320"/>
      <c r="K244" s="170"/>
      <c r="L244" s="172">
        <f>+H244/G244*100</f>
        <v>99.813375000000008</v>
      </c>
      <c r="M244" s="118"/>
      <c r="N244" s="126"/>
      <c r="O244" s="233">
        <f>+G244-H244</f>
        <v>186625</v>
      </c>
      <c r="P244" s="137"/>
      <c r="Q244" s="120"/>
      <c r="R244" s="121"/>
    </row>
    <row r="245" spans="1:18" s="140" customFormat="1" ht="35.25" customHeight="1">
      <c r="A245" s="333" t="s">
        <v>26</v>
      </c>
      <c r="B245" s="313" t="s">
        <v>489</v>
      </c>
      <c r="C245" s="337" t="s">
        <v>509</v>
      </c>
      <c r="D245" s="320"/>
      <c r="E245" s="320">
        <v>150000000</v>
      </c>
      <c r="F245" s="320"/>
      <c r="G245" s="320">
        <f t="shared" si="103"/>
        <v>150000000</v>
      </c>
      <c r="H245" s="299">
        <f t="shared" si="104"/>
        <v>150000000</v>
      </c>
      <c r="I245" s="320">
        <v>150000000</v>
      </c>
      <c r="J245" s="320"/>
      <c r="K245" s="170"/>
      <c r="L245" s="172">
        <f>+H245/G245*100</f>
        <v>100</v>
      </c>
      <c r="M245" s="118">
        <f>+H245/G245*100</f>
        <v>100</v>
      </c>
      <c r="N245" s="126"/>
      <c r="O245" s="233">
        <f>+G245-H245</f>
        <v>0</v>
      </c>
      <c r="P245" s="137"/>
      <c r="Q245" s="120"/>
      <c r="R245" s="121"/>
    </row>
    <row r="246" spans="1:18" s="140" customFormat="1" ht="33.75" customHeight="1">
      <c r="A246" s="333" t="s">
        <v>26</v>
      </c>
      <c r="B246" s="313" t="s">
        <v>490</v>
      </c>
      <c r="C246" s="337" t="s">
        <v>508</v>
      </c>
      <c r="D246" s="320"/>
      <c r="E246" s="320">
        <v>45000000</v>
      </c>
      <c r="F246" s="320"/>
      <c r="G246" s="320">
        <f t="shared" si="103"/>
        <v>45000000</v>
      </c>
      <c r="H246" s="299">
        <f t="shared" si="104"/>
        <v>30000000</v>
      </c>
      <c r="I246" s="320">
        <v>30000000</v>
      </c>
      <c r="J246" s="320"/>
      <c r="K246" s="170"/>
      <c r="L246" s="172">
        <f>+H246/G246*100</f>
        <v>66.666666666666657</v>
      </c>
      <c r="M246" s="118">
        <f>+H246/G246*100</f>
        <v>66.666666666666657</v>
      </c>
      <c r="N246" s="126"/>
      <c r="O246" s="233">
        <f>+G246-H246</f>
        <v>15000000</v>
      </c>
      <c r="P246" s="137"/>
      <c r="Q246" s="120"/>
      <c r="R246" s="121"/>
    </row>
    <row r="247" spans="1:18" s="140" customFormat="1" ht="33.75" customHeight="1">
      <c r="A247" s="333" t="s">
        <v>26</v>
      </c>
      <c r="B247" s="313" t="s">
        <v>493</v>
      </c>
      <c r="C247" s="337" t="s">
        <v>507</v>
      </c>
      <c r="D247" s="320"/>
      <c r="E247" s="320">
        <v>50000000</v>
      </c>
      <c r="F247" s="320"/>
      <c r="G247" s="320">
        <f t="shared" si="103"/>
        <v>50000000</v>
      </c>
      <c r="H247" s="299">
        <f t="shared" si="104"/>
        <v>50000000</v>
      </c>
      <c r="I247" s="320">
        <v>50000000</v>
      </c>
      <c r="J247" s="320"/>
      <c r="K247" s="170"/>
      <c r="L247" s="172">
        <f>+H247/G247*100</f>
        <v>100</v>
      </c>
      <c r="M247" s="118">
        <f>+H247/G247*100</f>
        <v>100</v>
      </c>
      <c r="N247" s="126"/>
      <c r="O247" s="233">
        <f>+G247-H247</f>
        <v>0</v>
      </c>
      <c r="P247" s="137"/>
      <c r="Q247" s="120"/>
      <c r="R247" s="121"/>
    </row>
    <row r="248" spans="1:18" s="140" customFormat="1" ht="27" customHeight="1">
      <c r="A248" s="333" t="s">
        <v>26</v>
      </c>
      <c r="B248" s="313" t="s">
        <v>491</v>
      </c>
      <c r="C248" s="337" t="s">
        <v>506</v>
      </c>
      <c r="D248" s="320"/>
      <c r="E248" s="320">
        <v>40000000</v>
      </c>
      <c r="F248" s="320"/>
      <c r="G248" s="320">
        <f t="shared" si="103"/>
        <v>40000000</v>
      </c>
      <c r="H248" s="299">
        <f t="shared" si="104"/>
        <v>40000000</v>
      </c>
      <c r="I248" s="320">
        <v>40000000</v>
      </c>
      <c r="J248" s="320"/>
      <c r="K248" s="170"/>
      <c r="L248" s="172">
        <f>+H248/G248*100</f>
        <v>100</v>
      </c>
      <c r="M248" s="118">
        <f>+H248/G248*100</f>
        <v>100</v>
      </c>
      <c r="N248" s="126"/>
      <c r="O248" s="233">
        <f>+G248-H248</f>
        <v>0</v>
      </c>
      <c r="P248" s="137"/>
      <c r="Q248" s="120"/>
      <c r="R248" s="121"/>
    </row>
    <row r="249" spans="1:18" s="140" customFormat="1" ht="28.5" customHeight="1">
      <c r="A249" s="333" t="s">
        <v>26</v>
      </c>
      <c r="B249" s="445" t="s">
        <v>492</v>
      </c>
      <c r="C249" s="337" t="s">
        <v>505</v>
      </c>
      <c r="D249" s="320"/>
      <c r="E249" s="320">
        <v>50000000</v>
      </c>
      <c r="F249" s="320"/>
      <c r="G249" s="320">
        <f t="shared" si="103"/>
        <v>50000000</v>
      </c>
      <c r="H249" s="299">
        <f t="shared" si="104"/>
        <v>50000000</v>
      </c>
      <c r="I249" s="320">
        <v>50000000</v>
      </c>
      <c r="J249" s="320"/>
      <c r="K249" s="170"/>
      <c r="L249" s="172">
        <f>+H249/G249*100</f>
        <v>100</v>
      </c>
      <c r="M249" s="118">
        <f>+H249/G249*100</f>
        <v>100</v>
      </c>
      <c r="N249" s="126"/>
      <c r="O249" s="233">
        <f>+G249-H249</f>
        <v>0</v>
      </c>
      <c r="P249" s="137"/>
      <c r="Q249" s="120"/>
      <c r="R249" s="121"/>
    </row>
    <row r="250" spans="1:18" s="140" customFormat="1" ht="31.5" customHeight="1">
      <c r="A250" s="333" t="s">
        <v>26</v>
      </c>
      <c r="B250" s="313" t="s">
        <v>212</v>
      </c>
      <c r="C250" s="337" t="s">
        <v>504</v>
      </c>
      <c r="D250" s="320"/>
      <c r="E250" s="320">
        <v>1000000000</v>
      </c>
      <c r="F250" s="320"/>
      <c r="G250" s="320">
        <f t="shared" si="103"/>
        <v>1000000000</v>
      </c>
      <c r="H250" s="299">
        <f t="shared" si="104"/>
        <v>1000000000</v>
      </c>
      <c r="I250" s="320">
        <v>1000000000</v>
      </c>
      <c r="J250" s="320"/>
      <c r="K250" s="170"/>
      <c r="L250" s="172">
        <f>+H250/G250*100</f>
        <v>100</v>
      </c>
      <c r="M250" s="118">
        <f>+H250/G250*100</f>
        <v>100</v>
      </c>
      <c r="N250" s="126"/>
      <c r="O250" s="233">
        <f>+G250-H250</f>
        <v>0</v>
      </c>
      <c r="P250" s="137"/>
      <c r="Q250" s="120"/>
      <c r="R250" s="121"/>
    </row>
    <row r="251" spans="1:18" s="72" customFormat="1" ht="47.25" customHeight="1">
      <c r="A251" s="421" t="s">
        <v>26</v>
      </c>
      <c r="B251" s="393" t="s">
        <v>494</v>
      </c>
      <c r="C251" s="413" t="s">
        <v>500</v>
      </c>
      <c r="D251" s="414"/>
      <c r="E251" s="414">
        <v>40000000</v>
      </c>
      <c r="F251" s="414"/>
      <c r="G251" s="414">
        <f t="shared" si="103"/>
        <v>40000000</v>
      </c>
      <c r="H251" s="415">
        <f t="shared" si="104"/>
        <v>34565000</v>
      </c>
      <c r="I251" s="414">
        <v>34565000</v>
      </c>
      <c r="J251" s="414"/>
      <c r="K251" s="171"/>
      <c r="L251" s="172">
        <f>+H251/G251*100</f>
        <v>86.412500000000009</v>
      </c>
      <c r="M251" s="65">
        <f>+H251/G251*100</f>
        <v>86.412500000000009</v>
      </c>
      <c r="N251" s="74"/>
      <c r="O251" s="233">
        <f>+G251-H251</f>
        <v>5435000</v>
      </c>
      <c r="P251" s="70"/>
      <c r="Q251" s="71"/>
      <c r="R251" s="66"/>
    </row>
    <row r="252" spans="1:18" s="72" customFormat="1" ht="34.5" customHeight="1">
      <c r="A252" s="421"/>
      <c r="B252" s="446" t="s">
        <v>495</v>
      </c>
      <c r="C252" s="413" t="s">
        <v>500</v>
      </c>
      <c r="D252" s="414"/>
      <c r="E252" s="414"/>
      <c r="F252" s="414">
        <v>145000000</v>
      </c>
      <c r="G252" s="414">
        <f t="shared" si="103"/>
        <v>145000000</v>
      </c>
      <c r="H252" s="415">
        <f t="shared" si="104"/>
        <v>144999600</v>
      </c>
      <c r="I252" s="414">
        <v>144999600</v>
      </c>
      <c r="J252" s="414"/>
      <c r="K252" s="171"/>
      <c r="L252" s="172">
        <f>+H252/G252*100</f>
        <v>99.99972413793104</v>
      </c>
      <c r="M252" s="65"/>
      <c r="N252" s="74"/>
      <c r="O252" s="233">
        <f>+G252-H252</f>
        <v>400</v>
      </c>
      <c r="P252" s="70"/>
      <c r="Q252" s="71"/>
      <c r="R252" s="66"/>
    </row>
    <row r="253" spans="1:18" s="72" customFormat="1" ht="34.5" customHeight="1">
      <c r="A253" s="421"/>
      <c r="B253" s="446" t="s">
        <v>501</v>
      </c>
      <c r="C253" s="413" t="s">
        <v>500</v>
      </c>
      <c r="D253" s="414"/>
      <c r="E253" s="414"/>
      <c r="F253" s="414">
        <v>58000000</v>
      </c>
      <c r="G253" s="414">
        <f t="shared" si="103"/>
        <v>58000000</v>
      </c>
      <c r="H253" s="415">
        <f t="shared" si="104"/>
        <v>58000000</v>
      </c>
      <c r="I253" s="414">
        <v>58000000</v>
      </c>
      <c r="J253" s="414"/>
      <c r="K253" s="171"/>
      <c r="L253" s="172">
        <f>+H253/G253*100</f>
        <v>100</v>
      </c>
      <c r="M253" s="65"/>
      <c r="N253" s="74"/>
      <c r="O253" s="233">
        <f>+G253-H253</f>
        <v>0</v>
      </c>
      <c r="P253" s="70"/>
      <c r="Q253" s="71"/>
      <c r="R253" s="66"/>
    </row>
    <row r="254" spans="1:18" s="72" customFormat="1" ht="32.25" customHeight="1">
      <c r="A254" s="421"/>
      <c r="B254" s="447" t="s">
        <v>511</v>
      </c>
      <c r="C254" s="413" t="s">
        <v>500</v>
      </c>
      <c r="D254" s="414"/>
      <c r="E254" s="414">
        <v>102500000</v>
      </c>
      <c r="F254" s="414"/>
      <c r="G254" s="414">
        <f t="shared" si="103"/>
        <v>102500000</v>
      </c>
      <c r="H254" s="415">
        <f>+I254+J254</f>
        <v>29000000</v>
      </c>
      <c r="I254" s="414">
        <v>29000000</v>
      </c>
      <c r="J254" s="414"/>
      <c r="K254" s="171"/>
      <c r="L254" s="172">
        <f>+H254/G254*100</f>
        <v>28.292682926829265</v>
      </c>
      <c r="M254" s="65"/>
      <c r="N254" s="74"/>
      <c r="O254" s="233">
        <f>+G254-H254</f>
        <v>73500000</v>
      </c>
      <c r="P254" s="70"/>
      <c r="Q254" s="71"/>
      <c r="R254" s="66"/>
    </row>
    <row r="255" spans="1:18" s="140" customFormat="1" ht="23.25" customHeight="1">
      <c r="A255" s="333" t="s">
        <v>26</v>
      </c>
      <c r="B255" s="313" t="s">
        <v>213</v>
      </c>
      <c r="C255" s="337" t="s">
        <v>503</v>
      </c>
      <c r="D255" s="320"/>
      <c r="E255" s="320">
        <v>30000000</v>
      </c>
      <c r="F255" s="320"/>
      <c r="G255" s="320">
        <f t="shared" si="103"/>
        <v>30000000</v>
      </c>
      <c r="H255" s="299">
        <f t="shared" si="104"/>
        <v>30000000</v>
      </c>
      <c r="I255" s="320">
        <v>30000000</v>
      </c>
      <c r="J255" s="320"/>
      <c r="K255" s="170"/>
      <c r="L255" s="172">
        <f>+H255/G255*100</f>
        <v>100</v>
      </c>
      <c r="M255" s="118">
        <f>+H255/G255*100</f>
        <v>100</v>
      </c>
      <c r="N255" s="126"/>
      <c r="O255" s="233">
        <f>+G255-H255</f>
        <v>0</v>
      </c>
      <c r="P255" s="137"/>
      <c r="Q255" s="120"/>
      <c r="R255" s="121"/>
    </row>
    <row r="256" spans="1:18" s="140" customFormat="1" ht="30" customHeight="1">
      <c r="A256" s="333" t="s">
        <v>26</v>
      </c>
      <c r="B256" s="313" t="s">
        <v>214</v>
      </c>
      <c r="C256" s="337" t="s">
        <v>502</v>
      </c>
      <c r="D256" s="320"/>
      <c r="E256" s="320">
        <v>300000000</v>
      </c>
      <c r="F256" s="320"/>
      <c r="G256" s="320">
        <f>+E256+F256</f>
        <v>300000000</v>
      </c>
      <c r="H256" s="299">
        <f>+I256+J256</f>
        <v>300000000</v>
      </c>
      <c r="I256" s="320">
        <v>300000000</v>
      </c>
      <c r="J256" s="320"/>
      <c r="K256" s="170"/>
      <c r="L256" s="172">
        <f>+H256/G256*100</f>
        <v>100</v>
      </c>
      <c r="M256" s="118">
        <f>+H256/G256*100</f>
        <v>100</v>
      </c>
      <c r="N256" s="126"/>
      <c r="O256" s="233">
        <f>+G256-H256</f>
        <v>0</v>
      </c>
      <c r="P256" s="137"/>
      <c r="Q256" s="120"/>
      <c r="R256" s="121"/>
    </row>
    <row r="257" spans="1:18" s="69" customFormat="1" ht="24.75" customHeight="1">
      <c r="A257" s="405" t="s">
        <v>215</v>
      </c>
      <c r="B257" s="406" t="s">
        <v>518</v>
      </c>
      <c r="C257" s="407"/>
      <c r="D257" s="408"/>
      <c r="E257" s="408">
        <f>+E258</f>
        <v>2410000000</v>
      </c>
      <c r="F257" s="408">
        <f t="shared" ref="F257:J257" si="105">+F258</f>
        <v>0</v>
      </c>
      <c r="G257" s="408">
        <f t="shared" si="105"/>
        <v>2410000000</v>
      </c>
      <c r="H257" s="408">
        <f t="shared" si="105"/>
        <v>2410000000</v>
      </c>
      <c r="I257" s="408">
        <f t="shared" si="105"/>
        <v>0</v>
      </c>
      <c r="J257" s="408">
        <f t="shared" si="105"/>
        <v>2410000000</v>
      </c>
      <c r="K257" s="171"/>
      <c r="L257" s="172">
        <f>+H257/G257*100</f>
        <v>100</v>
      </c>
      <c r="M257" s="63"/>
      <c r="N257" s="73"/>
      <c r="O257" s="233">
        <f>+G257-H257</f>
        <v>0</v>
      </c>
      <c r="P257" s="67"/>
      <c r="Q257" s="68"/>
      <c r="R257" s="64"/>
    </row>
    <row r="258" spans="1:18" s="140" customFormat="1" ht="20.25" customHeight="1">
      <c r="A258" s="333" t="s">
        <v>26</v>
      </c>
      <c r="B258" s="313" t="s">
        <v>519</v>
      </c>
      <c r="C258" s="337"/>
      <c r="D258" s="320"/>
      <c r="E258" s="320">
        <v>2410000000</v>
      </c>
      <c r="F258" s="320"/>
      <c r="G258" s="320">
        <f>+E258</f>
        <v>2410000000</v>
      </c>
      <c r="H258" s="299">
        <f>+I258+J258</f>
        <v>2410000000</v>
      </c>
      <c r="I258" s="320"/>
      <c r="J258" s="320">
        <f>+E258</f>
        <v>2410000000</v>
      </c>
      <c r="K258" s="172"/>
      <c r="L258" s="172">
        <f>+H258/G258*100</f>
        <v>100</v>
      </c>
      <c r="M258" s="118"/>
      <c r="N258" s="126"/>
      <c r="O258" s="233">
        <f>+G258-H258</f>
        <v>0</v>
      </c>
      <c r="P258" s="137"/>
      <c r="Q258" s="120"/>
      <c r="R258" s="121"/>
    </row>
    <row r="259" spans="1:18" s="155" customFormat="1" ht="21.75" customHeight="1">
      <c r="A259" s="291" t="s">
        <v>517</v>
      </c>
      <c r="B259" s="308" t="s">
        <v>216</v>
      </c>
      <c r="C259" s="309"/>
      <c r="D259" s="315">
        <v>7345000000</v>
      </c>
      <c r="E259" s="315">
        <f>+E260</f>
        <v>7049582000</v>
      </c>
      <c r="F259" s="315">
        <f t="shared" ref="F259:J259" si="106">+F260</f>
        <v>0</v>
      </c>
      <c r="G259" s="315">
        <f t="shared" si="106"/>
        <v>7049582000</v>
      </c>
      <c r="H259" s="315">
        <f t="shared" si="106"/>
        <v>7049400000</v>
      </c>
      <c r="I259" s="315">
        <f t="shared" si="106"/>
        <v>1086818000</v>
      </c>
      <c r="J259" s="315">
        <f t="shared" si="106"/>
        <v>5962582000</v>
      </c>
      <c r="K259" s="170">
        <f>+H259/D259*100</f>
        <v>95.975493533015651</v>
      </c>
      <c r="L259" s="172">
        <f>+H259/G259*100</f>
        <v>99.997418286644518</v>
      </c>
      <c r="M259" s="113">
        <f>+H259/G259*100</f>
        <v>99.997418286644518</v>
      </c>
      <c r="N259" s="124"/>
      <c r="O259" s="233">
        <f>+G259-H259</f>
        <v>182000</v>
      </c>
      <c r="P259" s="154"/>
      <c r="Q259" s="111"/>
      <c r="R259" s="117"/>
    </row>
    <row r="260" spans="1:18" s="155" customFormat="1" ht="20.25" customHeight="1">
      <c r="A260" s="291" t="s">
        <v>103</v>
      </c>
      <c r="B260" s="308" t="s">
        <v>114</v>
      </c>
      <c r="C260" s="309"/>
      <c r="D260" s="315"/>
      <c r="E260" s="315">
        <f t="shared" ref="E260:J260" si="107">SUM(E261:E280)</f>
        <v>7049582000</v>
      </c>
      <c r="F260" s="315">
        <f t="shared" si="107"/>
        <v>0</v>
      </c>
      <c r="G260" s="315">
        <f t="shared" si="107"/>
        <v>7049582000</v>
      </c>
      <c r="H260" s="315">
        <f t="shared" si="107"/>
        <v>7049400000</v>
      </c>
      <c r="I260" s="315">
        <f t="shared" si="107"/>
        <v>1086818000</v>
      </c>
      <c r="J260" s="315">
        <f t="shared" si="107"/>
        <v>5962582000</v>
      </c>
      <c r="K260" s="129">
        <f t="shared" ref="K260" si="108">SUM(K261:K280)</f>
        <v>0</v>
      </c>
      <c r="L260" s="172">
        <f>+H260/G260*100</f>
        <v>99.997418286644518</v>
      </c>
      <c r="M260" s="113">
        <f>+H260/G260*100</f>
        <v>99.997418286644518</v>
      </c>
      <c r="N260" s="124"/>
      <c r="O260" s="233">
        <f>+G260-H260</f>
        <v>182000</v>
      </c>
      <c r="P260" s="154"/>
      <c r="Q260" s="111"/>
      <c r="R260" s="117"/>
    </row>
    <row r="261" spans="1:18" s="72" customFormat="1" ht="26.25" customHeight="1">
      <c r="A261" s="421" t="s">
        <v>26</v>
      </c>
      <c r="B261" s="286" t="s">
        <v>530</v>
      </c>
      <c r="C261" s="413" t="s">
        <v>500</v>
      </c>
      <c r="D261" s="414"/>
      <c r="E261" s="414">
        <v>230000000</v>
      </c>
      <c r="F261" s="414"/>
      <c r="G261" s="414">
        <f>+E261</f>
        <v>230000000</v>
      </c>
      <c r="H261" s="415">
        <f>+I261+J261</f>
        <v>230000000</v>
      </c>
      <c r="I261" s="414">
        <v>230000000</v>
      </c>
      <c r="J261" s="414"/>
      <c r="K261" s="171"/>
      <c r="L261" s="172">
        <f>+H261/G261*100</f>
        <v>100</v>
      </c>
      <c r="M261" s="65">
        <f>+H261/G261*100</f>
        <v>100</v>
      </c>
      <c r="N261" s="74"/>
      <c r="O261" s="233">
        <f>+G261-H261</f>
        <v>0</v>
      </c>
      <c r="P261" s="165">
        <v>3129.5253849999999</v>
      </c>
      <c r="Q261" s="71"/>
      <c r="R261" s="66"/>
    </row>
    <row r="262" spans="1:18" s="72" customFormat="1" ht="30.75" customHeight="1">
      <c r="A262" s="421" t="s">
        <v>26</v>
      </c>
      <c r="B262" s="286" t="s">
        <v>520</v>
      </c>
      <c r="C262" s="413" t="s">
        <v>122</v>
      </c>
      <c r="D262" s="414"/>
      <c r="E262" s="414">
        <v>3537130000</v>
      </c>
      <c r="F262" s="414">
        <v>0</v>
      </c>
      <c r="G262" s="414">
        <v>3537130000</v>
      </c>
      <c r="H262" s="415">
        <v>3537130000</v>
      </c>
      <c r="I262" s="414">
        <v>0</v>
      </c>
      <c r="J262" s="414">
        <v>3537130000</v>
      </c>
      <c r="K262" s="171"/>
      <c r="L262" s="172">
        <f>+H262/G262*100</f>
        <v>100</v>
      </c>
      <c r="M262" s="65"/>
      <c r="N262" s="74"/>
      <c r="O262" s="233">
        <f>+G262-H262</f>
        <v>0</v>
      </c>
      <c r="P262" s="165"/>
      <c r="Q262" s="71"/>
      <c r="R262" s="66"/>
    </row>
    <row r="263" spans="1:18" s="72" customFormat="1" ht="22.5" customHeight="1">
      <c r="A263" s="421" t="s">
        <v>26</v>
      </c>
      <c r="B263" s="286" t="s">
        <v>521</v>
      </c>
      <c r="C263" s="413" t="s">
        <v>122</v>
      </c>
      <c r="D263" s="414"/>
      <c r="E263" s="414">
        <v>163300000</v>
      </c>
      <c r="F263" s="414"/>
      <c r="G263" s="414">
        <f t="shared" ref="G263:G277" si="109">+E263+F263</f>
        <v>163300000</v>
      </c>
      <c r="H263" s="415">
        <f t="shared" ref="H263:H277" si="110">+I263+J263</f>
        <v>163300000</v>
      </c>
      <c r="I263" s="414"/>
      <c r="J263" s="414">
        <v>163300000</v>
      </c>
      <c r="K263" s="171"/>
      <c r="L263" s="172">
        <f>+H263/G263*100</f>
        <v>100</v>
      </c>
      <c r="M263" s="65"/>
      <c r="N263" s="74"/>
      <c r="O263" s="233">
        <f>+G263-H263</f>
        <v>0</v>
      </c>
      <c r="P263" s="165"/>
      <c r="Q263" s="71"/>
      <c r="R263" s="66"/>
    </row>
    <row r="264" spans="1:18" s="72" customFormat="1" ht="22.5" customHeight="1">
      <c r="A264" s="421" t="s">
        <v>26</v>
      </c>
      <c r="B264" s="286" t="s">
        <v>522</v>
      </c>
      <c r="C264" s="413" t="s">
        <v>122</v>
      </c>
      <c r="D264" s="414"/>
      <c r="E264" s="414">
        <v>41330000</v>
      </c>
      <c r="F264" s="414"/>
      <c r="G264" s="414">
        <f t="shared" si="109"/>
        <v>41330000</v>
      </c>
      <c r="H264" s="415">
        <f t="shared" si="110"/>
        <v>41330000</v>
      </c>
      <c r="I264" s="414"/>
      <c r="J264" s="414">
        <v>41330000</v>
      </c>
      <c r="K264" s="171"/>
      <c r="L264" s="172">
        <f>+H264/G264*100</f>
        <v>100</v>
      </c>
      <c r="M264" s="65"/>
      <c r="N264" s="74"/>
      <c r="O264" s="233">
        <f>+G264-H264</f>
        <v>0</v>
      </c>
      <c r="P264" s="165"/>
      <c r="Q264" s="71"/>
      <c r="R264" s="66"/>
    </row>
    <row r="265" spans="1:18" s="72" customFormat="1" ht="22.5" customHeight="1">
      <c r="A265" s="421" t="s">
        <v>26</v>
      </c>
      <c r="B265" s="286" t="s">
        <v>523</v>
      </c>
      <c r="C265" s="413" t="s">
        <v>122</v>
      </c>
      <c r="D265" s="414"/>
      <c r="E265" s="414">
        <v>299880000</v>
      </c>
      <c r="F265" s="414"/>
      <c r="G265" s="414">
        <f t="shared" si="109"/>
        <v>299880000</v>
      </c>
      <c r="H265" s="415">
        <f t="shared" si="110"/>
        <v>299880000</v>
      </c>
      <c r="I265" s="414"/>
      <c r="J265" s="414">
        <v>299880000</v>
      </c>
      <c r="K265" s="171"/>
      <c r="L265" s="172">
        <f>+H265/G265*100</f>
        <v>100</v>
      </c>
      <c r="M265" s="65"/>
      <c r="N265" s="74"/>
      <c r="O265" s="233">
        <f>+G265-H265</f>
        <v>0</v>
      </c>
      <c r="P265" s="165"/>
      <c r="Q265" s="71"/>
      <c r="R265" s="66"/>
    </row>
    <row r="266" spans="1:18" s="72" customFormat="1" ht="22.5" customHeight="1">
      <c r="A266" s="421" t="s">
        <v>26</v>
      </c>
      <c r="B266" s="286" t="s">
        <v>254</v>
      </c>
      <c r="C266" s="413" t="s">
        <v>122</v>
      </c>
      <c r="D266" s="414"/>
      <c r="E266" s="414">
        <v>305000000</v>
      </c>
      <c r="F266" s="414"/>
      <c r="G266" s="414">
        <f t="shared" si="109"/>
        <v>305000000</v>
      </c>
      <c r="H266" s="415">
        <f t="shared" si="110"/>
        <v>305000000</v>
      </c>
      <c r="I266" s="414"/>
      <c r="J266" s="414">
        <v>305000000</v>
      </c>
      <c r="K266" s="171"/>
      <c r="L266" s="172">
        <f>+H266/G266*100</f>
        <v>100</v>
      </c>
      <c r="M266" s="65"/>
      <c r="N266" s="74"/>
      <c r="O266" s="233">
        <f>+G266-H266</f>
        <v>0</v>
      </c>
      <c r="P266" s="165"/>
      <c r="Q266" s="71"/>
      <c r="R266" s="66"/>
    </row>
    <row r="267" spans="1:18" s="72" customFormat="1" ht="22.5" customHeight="1">
      <c r="A267" s="421" t="s">
        <v>26</v>
      </c>
      <c r="B267" s="286" t="s">
        <v>524</v>
      </c>
      <c r="C267" s="413" t="s">
        <v>122</v>
      </c>
      <c r="D267" s="414"/>
      <c r="E267" s="414">
        <v>52265000</v>
      </c>
      <c r="F267" s="414"/>
      <c r="G267" s="414">
        <f t="shared" si="109"/>
        <v>52265000</v>
      </c>
      <c r="H267" s="415">
        <f t="shared" si="110"/>
        <v>52265000</v>
      </c>
      <c r="I267" s="414"/>
      <c r="J267" s="414">
        <v>52265000</v>
      </c>
      <c r="K267" s="171"/>
      <c r="L267" s="172">
        <f>+H267/G267*100</f>
        <v>100</v>
      </c>
      <c r="M267" s="65"/>
      <c r="N267" s="74"/>
      <c r="O267" s="233">
        <f>+G267-H267</f>
        <v>0</v>
      </c>
      <c r="P267" s="165"/>
      <c r="Q267" s="71"/>
      <c r="R267" s="66"/>
    </row>
    <row r="268" spans="1:18" s="72" customFormat="1" ht="22.5" customHeight="1">
      <c r="A268" s="421" t="s">
        <v>26</v>
      </c>
      <c r="B268" s="286" t="s">
        <v>525</v>
      </c>
      <c r="C268" s="413" t="s">
        <v>122</v>
      </c>
      <c r="D268" s="414"/>
      <c r="E268" s="414">
        <v>42900000</v>
      </c>
      <c r="F268" s="414"/>
      <c r="G268" s="414">
        <f t="shared" si="109"/>
        <v>42900000</v>
      </c>
      <c r="H268" s="415">
        <f t="shared" si="110"/>
        <v>42900000</v>
      </c>
      <c r="I268" s="414"/>
      <c r="J268" s="414">
        <v>42900000</v>
      </c>
      <c r="K268" s="171"/>
      <c r="L268" s="172">
        <f>+H268/G268*100</f>
        <v>100</v>
      </c>
      <c r="M268" s="65"/>
      <c r="N268" s="74"/>
      <c r="O268" s="233">
        <f>+G268-H268</f>
        <v>0</v>
      </c>
      <c r="P268" s="165"/>
      <c r="Q268" s="71"/>
      <c r="R268" s="66"/>
    </row>
    <row r="269" spans="1:18" s="72" customFormat="1" ht="22.5" customHeight="1">
      <c r="A269" s="421" t="s">
        <v>26</v>
      </c>
      <c r="B269" s="286" t="s">
        <v>526</v>
      </c>
      <c r="C269" s="413" t="s">
        <v>122</v>
      </c>
      <c r="D269" s="414"/>
      <c r="E269" s="414">
        <v>278867000</v>
      </c>
      <c r="F269" s="414"/>
      <c r="G269" s="414">
        <f t="shared" si="109"/>
        <v>278867000</v>
      </c>
      <c r="H269" s="415">
        <f t="shared" si="110"/>
        <v>278867000</v>
      </c>
      <c r="I269" s="414"/>
      <c r="J269" s="414">
        <v>278867000</v>
      </c>
      <c r="K269" s="171"/>
      <c r="L269" s="172">
        <f>+H269/G269*100</f>
        <v>100</v>
      </c>
      <c r="M269" s="65"/>
      <c r="N269" s="74"/>
      <c r="O269" s="233">
        <f>+G269-H269</f>
        <v>0</v>
      </c>
      <c r="P269" s="165"/>
      <c r="Q269" s="71"/>
      <c r="R269" s="66"/>
    </row>
    <row r="270" spans="1:18" s="72" customFormat="1" ht="22.5" customHeight="1">
      <c r="A270" s="421" t="s">
        <v>26</v>
      </c>
      <c r="B270" s="286" t="s">
        <v>527</v>
      </c>
      <c r="C270" s="413" t="s">
        <v>122</v>
      </c>
      <c r="D270" s="414"/>
      <c r="E270" s="414">
        <v>5185000</v>
      </c>
      <c r="F270" s="414"/>
      <c r="G270" s="414">
        <f t="shared" si="109"/>
        <v>5185000</v>
      </c>
      <c r="H270" s="415">
        <f t="shared" si="110"/>
        <v>5185000</v>
      </c>
      <c r="I270" s="414"/>
      <c r="J270" s="414">
        <v>5185000</v>
      </c>
      <c r="K270" s="171"/>
      <c r="L270" s="172">
        <f>+H270/G270*100</f>
        <v>100</v>
      </c>
      <c r="M270" s="65"/>
      <c r="N270" s="74"/>
      <c r="O270" s="233">
        <f>+G270-H270</f>
        <v>0</v>
      </c>
      <c r="P270" s="165"/>
      <c r="Q270" s="71"/>
      <c r="R270" s="66"/>
    </row>
    <row r="271" spans="1:18" s="72" customFormat="1" ht="22.5" customHeight="1">
      <c r="A271" s="421" t="s">
        <v>26</v>
      </c>
      <c r="B271" s="286" t="s">
        <v>528</v>
      </c>
      <c r="C271" s="413" t="s">
        <v>122</v>
      </c>
      <c r="D271" s="414"/>
      <c r="E271" s="414">
        <v>29550000</v>
      </c>
      <c r="F271" s="414"/>
      <c r="G271" s="414">
        <f t="shared" si="109"/>
        <v>29550000</v>
      </c>
      <c r="H271" s="415">
        <f t="shared" si="110"/>
        <v>29550000</v>
      </c>
      <c r="I271" s="414"/>
      <c r="J271" s="414">
        <v>29550000</v>
      </c>
      <c r="K271" s="171"/>
      <c r="L271" s="172">
        <f>+H271/G271*100</f>
        <v>100</v>
      </c>
      <c r="M271" s="65"/>
      <c r="N271" s="74"/>
      <c r="O271" s="233">
        <f>+G271-H271</f>
        <v>0</v>
      </c>
      <c r="P271" s="165"/>
      <c r="Q271" s="71"/>
      <c r="R271" s="66"/>
    </row>
    <row r="272" spans="1:18" s="72" customFormat="1" ht="22.5" customHeight="1">
      <c r="A272" s="421" t="s">
        <v>26</v>
      </c>
      <c r="B272" s="286" t="s">
        <v>255</v>
      </c>
      <c r="C272" s="413" t="s">
        <v>122</v>
      </c>
      <c r="D272" s="414"/>
      <c r="E272" s="414">
        <v>41200000</v>
      </c>
      <c r="F272" s="414"/>
      <c r="G272" s="414">
        <f t="shared" si="109"/>
        <v>41200000</v>
      </c>
      <c r="H272" s="415">
        <f t="shared" si="110"/>
        <v>41200000</v>
      </c>
      <c r="I272" s="414"/>
      <c r="J272" s="414">
        <v>41200000</v>
      </c>
      <c r="K272" s="171"/>
      <c r="L272" s="172">
        <f>+H272/G272*100</f>
        <v>100</v>
      </c>
      <c r="M272" s="65"/>
      <c r="N272" s="74"/>
      <c r="O272" s="233">
        <f>+G272-H272</f>
        <v>0</v>
      </c>
      <c r="P272" s="165"/>
      <c r="Q272" s="71"/>
      <c r="R272" s="66"/>
    </row>
    <row r="273" spans="1:18" s="72" customFormat="1" ht="22.5" customHeight="1">
      <c r="A273" s="421" t="s">
        <v>26</v>
      </c>
      <c r="B273" s="275" t="s">
        <v>254</v>
      </c>
      <c r="C273" s="413"/>
      <c r="D273" s="414"/>
      <c r="E273" s="279">
        <v>100000000</v>
      </c>
      <c r="F273" s="414"/>
      <c r="G273" s="414">
        <f t="shared" si="109"/>
        <v>100000000</v>
      </c>
      <c r="H273" s="415">
        <f t="shared" si="110"/>
        <v>100000000</v>
      </c>
      <c r="I273" s="414"/>
      <c r="J273" s="414">
        <v>100000000</v>
      </c>
      <c r="K273" s="171"/>
      <c r="L273" s="172">
        <f>+H273/G273*100</f>
        <v>100</v>
      </c>
      <c r="M273" s="65"/>
      <c r="N273" s="74"/>
      <c r="O273" s="233">
        <f>+G273-H273</f>
        <v>0</v>
      </c>
      <c r="P273" s="165"/>
      <c r="Q273" s="71"/>
      <c r="R273" s="66"/>
    </row>
    <row r="274" spans="1:18" s="72" customFormat="1" ht="45.75" customHeight="1">
      <c r="A274" s="421" t="s">
        <v>26</v>
      </c>
      <c r="B274" s="276" t="s">
        <v>529</v>
      </c>
      <c r="C274" s="413"/>
      <c r="D274" s="414"/>
      <c r="E274" s="414">
        <v>491865000</v>
      </c>
      <c r="F274" s="414"/>
      <c r="G274" s="414">
        <f t="shared" si="109"/>
        <v>491865000</v>
      </c>
      <c r="H274" s="415">
        <f t="shared" si="110"/>
        <v>491865000</v>
      </c>
      <c r="I274" s="414"/>
      <c r="J274" s="414">
        <v>491865000</v>
      </c>
      <c r="K274" s="171"/>
      <c r="L274" s="172">
        <f>+H274/G274*100</f>
        <v>100</v>
      </c>
      <c r="M274" s="65"/>
      <c r="N274" s="74"/>
      <c r="O274" s="233">
        <f>+G274-H274</f>
        <v>0</v>
      </c>
      <c r="P274" s="165"/>
      <c r="Q274" s="71"/>
      <c r="R274" s="66"/>
    </row>
    <row r="275" spans="1:18" s="72" customFormat="1" ht="20.25" customHeight="1">
      <c r="A275" s="421" t="s">
        <v>26</v>
      </c>
      <c r="B275" s="275" t="s">
        <v>526</v>
      </c>
      <c r="C275" s="413"/>
      <c r="D275" s="414"/>
      <c r="E275" s="279">
        <v>75750000</v>
      </c>
      <c r="F275" s="414"/>
      <c r="G275" s="414">
        <f t="shared" si="109"/>
        <v>75750000</v>
      </c>
      <c r="H275" s="415">
        <f t="shared" si="110"/>
        <v>75750000</v>
      </c>
      <c r="I275" s="414"/>
      <c r="J275" s="414">
        <v>75750000</v>
      </c>
      <c r="K275" s="171"/>
      <c r="L275" s="172">
        <f>+H275/G275*100</f>
        <v>100</v>
      </c>
      <c r="M275" s="65"/>
      <c r="N275" s="74"/>
      <c r="O275" s="233">
        <f>+G275-H275</f>
        <v>0</v>
      </c>
      <c r="P275" s="165"/>
      <c r="Q275" s="71"/>
      <c r="R275" s="66"/>
    </row>
    <row r="276" spans="1:18" s="72" customFormat="1" ht="20.25" customHeight="1">
      <c r="A276" s="421" t="s">
        <v>26</v>
      </c>
      <c r="B276" s="277" t="s">
        <v>256</v>
      </c>
      <c r="C276" s="413"/>
      <c r="D276" s="414"/>
      <c r="E276" s="279">
        <v>104360000</v>
      </c>
      <c r="F276" s="414"/>
      <c r="G276" s="414">
        <f t="shared" si="109"/>
        <v>104360000</v>
      </c>
      <c r="H276" s="415">
        <f t="shared" si="110"/>
        <v>104360000</v>
      </c>
      <c r="I276" s="414"/>
      <c r="J276" s="414">
        <v>104360000</v>
      </c>
      <c r="K276" s="171"/>
      <c r="L276" s="172">
        <f>+H276/G276*100</f>
        <v>100</v>
      </c>
      <c r="M276" s="65"/>
      <c r="N276" s="74"/>
      <c r="O276" s="233">
        <f>+G276-H276</f>
        <v>0</v>
      </c>
      <c r="P276" s="165"/>
      <c r="Q276" s="71"/>
      <c r="R276" s="66"/>
    </row>
    <row r="277" spans="1:18" s="72" customFormat="1" ht="20.25" customHeight="1">
      <c r="A277" s="421" t="s">
        <v>26</v>
      </c>
      <c r="B277" s="278" t="s">
        <v>262</v>
      </c>
      <c r="C277" s="413"/>
      <c r="D277" s="414"/>
      <c r="E277" s="279">
        <v>394000000</v>
      </c>
      <c r="F277" s="414"/>
      <c r="G277" s="414">
        <f t="shared" si="109"/>
        <v>394000000</v>
      </c>
      <c r="H277" s="415">
        <f t="shared" si="110"/>
        <v>394000000</v>
      </c>
      <c r="I277" s="414"/>
      <c r="J277" s="414">
        <v>394000000</v>
      </c>
      <c r="K277" s="171"/>
      <c r="L277" s="172">
        <f>+H277/G277*100</f>
        <v>100</v>
      </c>
      <c r="M277" s="65"/>
      <c r="N277" s="74"/>
      <c r="O277" s="233">
        <f>+G277-H277</f>
        <v>0</v>
      </c>
      <c r="P277" s="165"/>
      <c r="Q277" s="71"/>
      <c r="R277" s="66"/>
    </row>
    <row r="278" spans="1:18" s="140" customFormat="1" ht="20.25" customHeight="1">
      <c r="A278" s="333" t="s">
        <v>26</v>
      </c>
      <c r="B278" s="313" t="s">
        <v>479</v>
      </c>
      <c r="C278" s="337" t="s">
        <v>463</v>
      </c>
      <c r="D278" s="320"/>
      <c r="E278" s="320">
        <v>245000000</v>
      </c>
      <c r="F278" s="320"/>
      <c r="G278" s="320">
        <f>+E278+F278</f>
        <v>245000000</v>
      </c>
      <c r="H278" s="320">
        <f>+I278+J278</f>
        <v>245000000</v>
      </c>
      <c r="I278" s="320">
        <v>245000000</v>
      </c>
      <c r="J278" s="320"/>
      <c r="K278" s="170"/>
      <c r="L278" s="172">
        <f>+H278/G278*100</f>
        <v>100</v>
      </c>
      <c r="M278" s="118"/>
      <c r="N278" s="126"/>
      <c r="O278" s="233">
        <f>+G278-H278</f>
        <v>0</v>
      </c>
      <c r="P278" s="136">
        <v>3124.7528699999998</v>
      </c>
      <c r="Q278" s="120"/>
      <c r="R278" s="121"/>
    </row>
    <row r="279" spans="1:18" s="140" customFormat="1" ht="25.5" customHeight="1">
      <c r="A279" s="333" t="s">
        <v>26</v>
      </c>
      <c r="B279" s="313" t="s">
        <v>462</v>
      </c>
      <c r="C279" s="337" t="s">
        <v>463</v>
      </c>
      <c r="D279" s="320"/>
      <c r="E279" s="320">
        <v>129000000</v>
      </c>
      <c r="F279" s="320"/>
      <c r="G279" s="320">
        <f>+E279+F279</f>
        <v>129000000</v>
      </c>
      <c r="H279" s="320">
        <f>+I279+J279</f>
        <v>128818000</v>
      </c>
      <c r="I279" s="320">
        <v>128818000</v>
      </c>
      <c r="J279" s="320"/>
      <c r="K279" s="170"/>
      <c r="L279" s="172">
        <f>+H279/G279*100</f>
        <v>99.858914728682166</v>
      </c>
      <c r="M279" s="118"/>
      <c r="N279" s="126"/>
      <c r="O279" s="233">
        <f>+G279-H279</f>
        <v>182000</v>
      </c>
      <c r="P279" s="137"/>
      <c r="Q279" s="120"/>
      <c r="R279" s="121"/>
    </row>
    <row r="280" spans="1:18" s="72" customFormat="1" ht="18.75" customHeight="1">
      <c r="A280" s="421" t="s">
        <v>26</v>
      </c>
      <c r="B280" s="448" t="s">
        <v>430</v>
      </c>
      <c r="C280" s="413" t="s">
        <v>405</v>
      </c>
      <c r="D280" s="414"/>
      <c r="E280" s="449">
        <v>483000000</v>
      </c>
      <c r="F280" s="414"/>
      <c r="G280" s="414">
        <f>+E280+F280</f>
        <v>483000000</v>
      </c>
      <c r="H280" s="415">
        <f>+I280+J280</f>
        <v>483000000</v>
      </c>
      <c r="I280" s="414">
        <v>483000000</v>
      </c>
      <c r="J280" s="414"/>
      <c r="K280" s="171"/>
      <c r="L280" s="172">
        <f>+H280/G280*100</f>
        <v>100</v>
      </c>
      <c r="M280" s="65">
        <f>+H280/G280*100</f>
        <v>100</v>
      </c>
      <c r="N280" s="74"/>
      <c r="O280" s="233">
        <f>+G280-H280</f>
        <v>0</v>
      </c>
      <c r="P280" s="70"/>
      <c r="Q280" s="71"/>
      <c r="R280" s="66"/>
    </row>
    <row r="281" spans="1:18" s="115" customFormat="1" ht="21" customHeight="1">
      <c r="A281" s="291" t="s">
        <v>18</v>
      </c>
      <c r="B281" s="295" t="s">
        <v>220</v>
      </c>
      <c r="C281" s="293"/>
      <c r="D281" s="294">
        <f>+D282+D286+D287+D315+D317+D319+D322+D323+D324</f>
        <v>66365000000</v>
      </c>
      <c r="E281" s="294">
        <f t="shared" ref="E281:J281" si="111">+E282+E286+E287+E315+E317+E319+E322+E323</f>
        <v>42765000000</v>
      </c>
      <c r="F281" s="294">
        <f t="shared" si="111"/>
        <v>13109108000</v>
      </c>
      <c r="G281" s="294">
        <f t="shared" si="111"/>
        <v>55874108000</v>
      </c>
      <c r="H281" s="294">
        <f t="shared" si="111"/>
        <v>47072479022</v>
      </c>
      <c r="I281" s="294">
        <f t="shared" si="111"/>
        <v>14300705291</v>
      </c>
      <c r="J281" s="294">
        <f t="shared" si="111"/>
        <v>32771773731</v>
      </c>
      <c r="K281" s="170">
        <f>+H281/D281*100</f>
        <v>70.929675313794931</v>
      </c>
      <c r="L281" s="172">
        <f>+H281/G281*100</f>
        <v>84.247392409378591</v>
      </c>
      <c r="M281" s="113">
        <f>+H281/G281*100</f>
        <v>84.247392409378591</v>
      </c>
      <c r="N281" s="113"/>
      <c r="O281" s="233">
        <f>+G281-H281</f>
        <v>8801628978</v>
      </c>
      <c r="P281" s="125" t="s">
        <v>221</v>
      </c>
      <c r="Q281" s="111"/>
      <c r="R281" s="117"/>
    </row>
    <row r="282" spans="1:18" s="155" customFormat="1" ht="39" customHeight="1">
      <c r="A282" s="451" t="s">
        <v>32</v>
      </c>
      <c r="B282" s="308" t="s">
        <v>516</v>
      </c>
      <c r="C282" s="337"/>
      <c r="D282" s="568">
        <v>24873000000</v>
      </c>
      <c r="E282" s="315">
        <f t="shared" ref="E282:J282" si="112">SUM(E283:E285)</f>
        <v>24873000000</v>
      </c>
      <c r="F282" s="315">
        <f t="shared" si="112"/>
        <v>0</v>
      </c>
      <c r="G282" s="315">
        <f t="shared" si="112"/>
        <v>24873000000</v>
      </c>
      <c r="H282" s="315">
        <f t="shared" si="112"/>
        <v>24863215000</v>
      </c>
      <c r="I282" s="315">
        <f t="shared" si="112"/>
        <v>1876245000</v>
      </c>
      <c r="J282" s="315">
        <f t="shared" si="112"/>
        <v>22986970000</v>
      </c>
      <c r="K282" s="170"/>
      <c r="L282" s="663">
        <f>+H282/G282*100</f>
        <v>99.960660153580179</v>
      </c>
      <c r="M282" s="113">
        <f>+H282/G282*100</f>
        <v>99.960660153580179</v>
      </c>
      <c r="N282" s="124"/>
      <c r="O282" s="233">
        <f>+G282-H282</f>
        <v>9785000</v>
      </c>
      <c r="P282" s="156">
        <f>+H282</f>
        <v>24863215000</v>
      </c>
      <c r="Q282" s="111"/>
      <c r="R282" s="117"/>
    </row>
    <row r="283" spans="1:18" ht="17.25" customHeight="1">
      <c r="A283" s="452" t="s">
        <v>26</v>
      </c>
      <c r="B283" s="453" t="s">
        <v>453</v>
      </c>
      <c r="C283" s="454" t="s">
        <v>445</v>
      </c>
      <c r="D283" s="454"/>
      <c r="E283" s="388">
        <v>82500000</v>
      </c>
      <c r="F283" s="388"/>
      <c r="G283" s="388">
        <f>+E283+F283</f>
        <v>82500000</v>
      </c>
      <c r="H283" s="365">
        <f>+I283+J283</f>
        <v>82500000</v>
      </c>
      <c r="I283" s="388">
        <v>82500000</v>
      </c>
      <c r="J283" s="388"/>
      <c r="K283" s="170"/>
      <c r="L283" s="172">
        <f>+H283/G283*100</f>
        <v>100</v>
      </c>
      <c r="M283" s="118"/>
      <c r="N283" s="126"/>
      <c r="O283" s="233">
        <f>+G283-H283</f>
        <v>0</v>
      </c>
      <c r="P283" s="233"/>
      <c r="Q283" s="229"/>
      <c r="R283" s="77"/>
    </row>
    <row r="284" spans="1:18" ht="17.25" customHeight="1">
      <c r="A284" s="452" t="s">
        <v>26</v>
      </c>
      <c r="B284" s="453" t="s">
        <v>454</v>
      </c>
      <c r="C284" s="454" t="s">
        <v>445</v>
      </c>
      <c r="D284" s="454"/>
      <c r="E284" s="388">
        <v>1803530000</v>
      </c>
      <c r="F284" s="388"/>
      <c r="G284" s="388">
        <f>+E284+F284</f>
        <v>1803530000</v>
      </c>
      <c r="H284" s="365">
        <f>+I284+J284</f>
        <v>1793745000</v>
      </c>
      <c r="I284" s="388">
        <v>1793745000</v>
      </c>
      <c r="J284" s="388"/>
      <c r="K284" s="170"/>
      <c r="L284" s="172">
        <f>+H284/G284*100</f>
        <v>99.457452884066242</v>
      </c>
      <c r="M284" s="118"/>
      <c r="N284" s="126"/>
      <c r="O284" s="233">
        <f>+G284-H284</f>
        <v>9785000</v>
      </c>
      <c r="P284" s="233"/>
      <c r="Q284" s="229"/>
      <c r="R284" s="77"/>
    </row>
    <row r="285" spans="1:18" ht="17.25" customHeight="1">
      <c r="A285" s="452" t="s">
        <v>26</v>
      </c>
      <c r="B285" s="450" t="s">
        <v>122</v>
      </c>
      <c r="C285" s="337" t="s">
        <v>478</v>
      </c>
      <c r="D285" s="320"/>
      <c r="E285" s="320">
        <f>+D282-E283-E284</f>
        <v>22986970000</v>
      </c>
      <c r="F285" s="320"/>
      <c r="G285" s="388">
        <f>+E285+F285</f>
        <v>22986970000</v>
      </c>
      <c r="H285" s="299">
        <f>+I285+J285</f>
        <v>22986970000</v>
      </c>
      <c r="I285" s="299"/>
      <c r="J285" s="320">
        <f>+E285</f>
        <v>22986970000</v>
      </c>
      <c r="K285" s="170"/>
      <c r="L285" s="172">
        <f>+H285/G285*100</f>
        <v>100</v>
      </c>
      <c r="M285" s="118"/>
      <c r="N285" s="126"/>
      <c r="O285" s="233">
        <f>+G285-H285</f>
        <v>0</v>
      </c>
      <c r="P285" s="233"/>
      <c r="Q285" s="229"/>
      <c r="R285" s="77"/>
    </row>
    <row r="286" spans="1:18" s="232" customFormat="1" ht="31.5" customHeight="1">
      <c r="A286" s="455">
        <v>2</v>
      </c>
      <c r="B286" s="456" t="s">
        <v>459</v>
      </c>
      <c r="C286" s="315" t="s">
        <v>353</v>
      </c>
      <c r="D286" s="498">
        <v>1100000000</v>
      </c>
      <c r="E286" s="315">
        <v>1100000000</v>
      </c>
      <c r="F286" s="315"/>
      <c r="G286" s="315">
        <v>1100000000</v>
      </c>
      <c r="H286" s="294">
        <f>+I286+J286</f>
        <v>1100000000</v>
      </c>
      <c r="I286" s="315">
        <v>1100000000</v>
      </c>
      <c r="J286" s="315"/>
      <c r="K286" s="170"/>
      <c r="L286" s="172">
        <f>+H286/G286*100</f>
        <v>100</v>
      </c>
      <c r="M286" s="113"/>
      <c r="N286" s="124"/>
      <c r="O286" s="233">
        <f>+G286-H286</f>
        <v>0</v>
      </c>
      <c r="P286" s="236"/>
      <c r="Q286" s="127"/>
      <c r="R286" s="231"/>
    </row>
    <row r="287" spans="1:18" s="140" customFormat="1" ht="22.5" customHeight="1">
      <c r="A287" s="451" t="s">
        <v>223</v>
      </c>
      <c r="B287" s="380" t="s">
        <v>224</v>
      </c>
      <c r="C287" s="334"/>
      <c r="D287" s="315">
        <f>+D288+D294+D304+D307</f>
        <v>11485000000</v>
      </c>
      <c r="E287" s="315">
        <f>+E288+E294+E304+E307</f>
        <v>11485000000</v>
      </c>
      <c r="F287" s="315">
        <f t="shared" ref="F287:J287" si="113">+F288+F294+F304+F307</f>
        <v>4306361000</v>
      </c>
      <c r="G287" s="315">
        <f>+G288+G294+G304+G307</f>
        <v>15791361000</v>
      </c>
      <c r="H287" s="315">
        <f t="shared" si="113"/>
        <v>12781867304</v>
      </c>
      <c r="I287" s="315">
        <f t="shared" si="113"/>
        <v>5810063573</v>
      </c>
      <c r="J287" s="315">
        <f t="shared" si="113"/>
        <v>6971803731</v>
      </c>
      <c r="K287" s="170">
        <f>+H287/D287*100</f>
        <v>111.29183547235525</v>
      </c>
      <c r="L287" s="172">
        <f>+H287/G287*100</f>
        <v>80.942151243328553</v>
      </c>
      <c r="M287" s="113">
        <f>+H287/G287*100</f>
        <v>80.942151243328553</v>
      </c>
      <c r="N287" s="124"/>
      <c r="O287" s="233">
        <f>+G287-H287</f>
        <v>3009493696</v>
      </c>
      <c r="P287" s="137"/>
      <c r="Q287" s="111"/>
      <c r="R287" s="121"/>
    </row>
    <row r="288" spans="1:18" s="140" customFormat="1" ht="32.25" customHeight="1">
      <c r="A288" s="451" t="s">
        <v>103</v>
      </c>
      <c r="B288" s="263" t="s">
        <v>359</v>
      </c>
      <c r="C288" s="334"/>
      <c r="D288" s="315">
        <f>SUM(D289:D291)</f>
        <v>0</v>
      </c>
      <c r="E288" s="315">
        <f t="shared" ref="E288" si="114">SUM(E289:E291)</f>
        <v>0</v>
      </c>
      <c r="F288" s="315">
        <f>SUM(F289:F293)</f>
        <v>4306361000</v>
      </c>
      <c r="G288" s="315">
        <f>SUM(G289:G293)</f>
        <v>4306361000</v>
      </c>
      <c r="H288" s="315">
        <f t="shared" ref="H288:J288" si="115">SUM(H289:H293)</f>
        <v>3196496731</v>
      </c>
      <c r="I288" s="315">
        <f>SUM(I289:I293)</f>
        <v>2898893000</v>
      </c>
      <c r="J288" s="315">
        <f t="shared" si="115"/>
        <v>297603731</v>
      </c>
      <c r="K288" s="170"/>
      <c r="L288" s="172">
        <f>+H288/G288*100</f>
        <v>74.227328619221652</v>
      </c>
      <c r="M288" s="113"/>
      <c r="N288" s="124"/>
      <c r="O288" s="233">
        <f>+G288-H288</f>
        <v>1109864269</v>
      </c>
      <c r="P288" s="137"/>
      <c r="Q288" s="111"/>
      <c r="R288" s="121"/>
    </row>
    <row r="289" spans="1:18" s="140" customFormat="1" ht="20.25" customHeight="1">
      <c r="A289" s="457" t="s">
        <v>26</v>
      </c>
      <c r="B289" s="264" t="s">
        <v>360</v>
      </c>
      <c r="C289" s="337" t="s">
        <v>343</v>
      </c>
      <c r="D289" s="320"/>
      <c r="E289" s="320"/>
      <c r="F289" s="265">
        <v>1652634000</v>
      </c>
      <c r="G289" s="320">
        <f>+E289+F289</f>
        <v>1652634000</v>
      </c>
      <c r="H289" s="299">
        <f>+I289+J289</f>
        <v>1244944000</v>
      </c>
      <c r="I289" s="320">
        <v>1244944000</v>
      </c>
      <c r="J289" s="320"/>
      <c r="K289" s="170"/>
      <c r="L289" s="172">
        <f>+H289/G289*100</f>
        <v>75.330896012063164</v>
      </c>
      <c r="M289" s="118"/>
      <c r="N289" s="126"/>
      <c r="O289" s="233">
        <f>+G289-H289</f>
        <v>407690000</v>
      </c>
      <c r="P289" s="137"/>
      <c r="Q289" s="120"/>
      <c r="R289" s="121"/>
    </row>
    <row r="290" spans="1:18" s="140" customFormat="1" ht="20.25" customHeight="1">
      <c r="A290" s="457" t="s">
        <v>26</v>
      </c>
      <c r="B290" s="264" t="s">
        <v>361</v>
      </c>
      <c r="C290" s="337" t="s">
        <v>343</v>
      </c>
      <c r="D290" s="320"/>
      <c r="E290" s="320"/>
      <c r="F290" s="265">
        <v>1449917000</v>
      </c>
      <c r="G290" s="320">
        <f t="shared" ref="G290:G291" si="116">+E290+F290</f>
        <v>1449917000</v>
      </c>
      <c r="H290" s="299">
        <f t="shared" ref="H290:H291" si="117">+I290+J290</f>
        <v>1057995000</v>
      </c>
      <c r="I290" s="320">
        <v>1057995000</v>
      </c>
      <c r="J290" s="320"/>
      <c r="K290" s="170"/>
      <c r="L290" s="172">
        <f>+H290/G290*100</f>
        <v>72.969349279993267</v>
      </c>
      <c r="M290" s="118"/>
      <c r="N290" s="126"/>
      <c r="O290" s="233">
        <f>+G290-H290</f>
        <v>391922000</v>
      </c>
      <c r="P290" s="137"/>
      <c r="Q290" s="120"/>
      <c r="R290" s="121"/>
    </row>
    <row r="291" spans="1:18" s="140" customFormat="1" ht="20.25" customHeight="1">
      <c r="A291" s="457" t="s">
        <v>26</v>
      </c>
      <c r="B291" s="264" t="s">
        <v>362</v>
      </c>
      <c r="C291" s="337" t="s">
        <v>343</v>
      </c>
      <c r="D291" s="320"/>
      <c r="E291" s="320"/>
      <c r="F291" s="265">
        <v>643810000</v>
      </c>
      <c r="G291" s="320">
        <f t="shared" si="116"/>
        <v>643810000</v>
      </c>
      <c r="H291" s="299">
        <f t="shared" si="117"/>
        <v>595954000</v>
      </c>
      <c r="I291" s="320">
        <v>595954000</v>
      </c>
      <c r="J291" s="320"/>
      <c r="K291" s="170"/>
      <c r="L291" s="172">
        <f>+H291/G291*100</f>
        <v>92.56675106009537</v>
      </c>
      <c r="M291" s="118"/>
      <c r="N291" s="126"/>
      <c r="O291" s="233">
        <f>+G291-H291</f>
        <v>47856000</v>
      </c>
      <c r="P291" s="137"/>
      <c r="Q291" s="120"/>
      <c r="R291" s="121"/>
    </row>
    <row r="292" spans="1:18" s="155" customFormat="1" ht="20.25" customHeight="1">
      <c r="A292" s="451" t="s">
        <v>26</v>
      </c>
      <c r="B292" s="282" t="s">
        <v>363</v>
      </c>
      <c r="C292" s="337" t="s">
        <v>365</v>
      </c>
      <c r="D292" s="315"/>
      <c r="E292" s="315"/>
      <c r="F292" s="247">
        <v>300000000</v>
      </c>
      <c r="G292" s="320">
        <f>+E292+F292</f>
        <v>300000000</v>
      </c>
      <c r="H292" s="320">
        <f>+I292+J292</f>
        <v>101116599</v>
      </c>
      <c r="I292" s="320"/>
      <c r="J292" s="320">
        <v>101116599</v>
      </c>
      <c r="K292" s="170"/>
      <c r="L292" s="172">
        <f>+H292/G292*100</f>
        <v>33.705532999999996</v>
      </c>
      <c r="M292" s="113"/>
      <c r="N292" s="124"/>
      <c r="O292" s="233">
        <f>+G292-H292</f>
        <v>198883401</v>
      </c>
      <c r="P292" s="154"/>
      <c r="Q292" s="111"/>
      <c r="R292" s="117"/>
    </row>
    <row r="293" spans="1:18" s="155" customFormat="1" ht="20.25" customHeight="1">
      <c r="A293" s="451" t="s">
        <v>26</v>
      </c>
      <c r="B293" s="282" t="s">
        <v>364</v>
      </c>
      <c r="C293" s="337" t="s">
        <v>366</v>
      </c>
      <c r="D293" s="315"/>
      <c r="E293" s="315"/>
      <c r="F293" s="247">
        <v>260000000</v>
      </c>
      <c r="G293" s="320">
        <f>+E293+F293</f>
        <v>260000000</v>
      </c>
      <c r="H293" s="320">
        <f>+I293+J293</f>
        <v>196487132</v>
      </c>
      <c r="I293" s="320"/>
      <c r="J293" s="320">
        <v>196487132</v>
      </c>
      <c r="K293" s="170"/>
      <c r="L293" s="172">
        <f>+H293/G293*100</f>
        <v>75.571973846153853</v>
      </c>
      <c r="M293" s="113"/>
      <c r="N293" s="124"/>
      <c r="O293" s="233">
        <f>+G293-H293</f>
        <v>63512868</v>
      </c>
      <c r="P293" s="154"/>
      <c r="Q293" s="111"/>
      <c r="R293" s="117"/>
    </row>
    <row r="294" spans="1:18" s="155" customFormat="1" ht="27" customHeight="1">
      <c r="A294" s="451" t="s">
        <v>106</v>
      </c>
      <c r="B294" s="266" t="s">
        <v>396</v>
      </c>
      <c r="C294" s="309"/>
      <c r="D294" s="498">
        <v>5600000000</v>
      </c>
      <c r="E294" s="315">
        <f>SUM(E295:E303)</f>
        <v>5600000000</v>
      </c>
      <c r="F294" s="315">
        <f t="shared" ref="F294:J294" si="118">SUM(F295:F303)</f>
        <v>0</v>
      </c>
      <c r="G294" s="315">
        <f t="shared" si="118"/>
        <v>5600000000</v>
      </c>
      <c r="H294" s="315">
        <f>SUM(H295:H303)</f>
        <v>3704370573</v>
      </c>
      <c r="I294" s="315">
        <f>SUM(I295:I303)</f>
        <v>2911170573</v>
      </c>
      <c r="J294" s="315">
        <f t="shared" si="118"/>
        <v>793200000</v>
      </c>
      <c r="K294" s="170"/>
      <c r="L294" s="172">
        <f>+H294/G294*100</f>
        <v>66.149474517857143</v>
      </c>
      <c r="M294" s="113"/>
      <c r="N294" s="124"/>
      <c r="O294" s="233">
        <f>+G294-H294</f>
        <v>1895629427</v>
      </c>
      <c r="P294" s="154"/>
      <c r="Q294" s="111"/>
      <c r="R294" s="117"/>
    </row>
    <row r="295" spans="1:18" s="155" customFormat="1" ht="23.25" customHeight="1">
      <c r="A295" s="451" t="s">
        <v>26</v>
      </c>
      <c r="B295" s="357" t="s">
        <v>397</v>
      </c>
      <c r="C295" s="458" t="s">
        <v>366</v>
      </c>
      <c r="D295" s="315"/>
      <c r="E295" s="320">
        <v>1230000000</v>
      </c>
      <c r="F295" s="247"/>
      <c r="G295" s="320">
        <f>+E295+F295</f>
        <v>1230000000</v>
      </c>
      <c r="H295" s="315">
        <f>+I295+J295</f>
        <v>0</v>
      </c>
      <c r="I295" s="315"/>
      <c r="J295" s="315"/>
      <c r="K295" s="170"/>
      <c r="L295" s="172">
        <f>+H295/G295*100</f>
        <v>0</v>
      </c>
      <c r="M295" s="113"/>
      <c r="N295" s="124"/>
      <c r="O295" s="233">
        <f>+G295-H295</f>
        <v>1230000000</v>
      </c>
      <c r="P295" s="154"/>
      <c r="Q295" s="111"/>
      <c r="R295" s="117"/>
    </row>
    <row r="296" spans="1:18" s="140" customFormat="1" ht="23.25" customHeight="1">
      <c r="A296" s="457" t="s">
        <v>26</v>
      </c>
      <c r="B296" s="357" t="s">
        <v>407</v>
      </c>
      <c r="C296" s="458" t="s">
        <v>404</v>
      </c>
      <c r="D296" s="320"/>
      <c r="E296" s="320">
        <v>220000000</v>
      </c>
      <c r="F296" s="247"/>
      <c r="G296" s="320">
        <f t="shared" ref="G296:G303" si="119">+E296+F296</f>
        <v>220000000</v>
      </c>
      <c r="H296" s="320">
        <f t="shared" ref="H296:H297" si="120">+I296+J296</f>
        <v>100000000</v>
      </c>
      <c r="I296" s="320"/>
      <c r="J296" s="320">
        <v>100000000</v>
      </c>
      <c r="K296" s="172"/>
      <c r="L296" s="172">
        <f>+H296/G296*100</f>
        <v>45.454545454545453</v>
      </c>
      <c r="M296" s="118"/>
      <c r="N296" s="126"/>
      <c r="O296" s="233">
        <f>+G296-H296</f>
        <v>120000000</v>
      </c>
      <c r="P296" s="137"/>
      <c r="Q296" s="120"/>
      <c r="R296" s="121"/>
    </row>
    <row r="297" spans="1:18" s="72" customFormat="1" ht="23.25" customHeight="1">
      <c r="A297" s="459" t="s">
        <v>26</v>
      </c>
      <c r="B297" s="460" t="s">
        <v>408</v>
      </c>
      <c r="C297" s="461" t="s">
        <v>405</v>
      </c>
      <c r="D297" s="414"/>
      <c r="E297" s="414">
        <v>500000000</v>
      </c>
      <c r="F297" s="270"/>
      <c r="G297" s="414">
        <f t="shared" si="119"/>
        <v>500000000</v>
      </c>
      <c r="H297" s="414">
        <f t="shared" si="120"/>
        <v>0</v>
      </c>
      <c r="I297" s="414"/>
      <c r="J297" s="414"/>
      <c r="K297" s="173"/>
      <c r="L297" s="172">
        <f>+H297/G297*100</f>
        <v>0</v>
      </c>
      <c r="M297" s="65"/>
      <c r="N297" s="74"/>
      <c r="O297" s="233">
        <f>+G297-H297</f>
        <v>500000000</v>
      </c>
      <c r="P297" s="70"/>
      <c r="Q297" s="71"/>
      <c r="R297" s="66"/>
    </row>
    <row r="298" spans="1:18" s="155" customFormat="1" ht="30.75" customHeight="1">
      <c r="A298" s="451" t="s">
        <v>26</v>
      </c>
      <c r="B298" s="313" t="s">
        <v>398</v>
      </c>
      <c r="C298" s="462" t="s">
        <v>190</v>
      </c>
      <c r="D298" s="315"/>
      <c r="E298" s="320">
        <v>340000000</v>
      </c>
      <c r="F298" s="247"/>
      <c r="G298" s="320">
        <f t="shared" si="119"/>
        <v>340000000</v>
      </c>
      <c r="H298" s="320">
        <f>+I298+J298</f>
        <v>339345103</v>
      </c>
      <c r="I298" s="320">
        <v>339345103</v>
      </c>
      <c r="J298" s="320"/>
      <c r="K298" s="170"/>
      <c r="L298" s="172">
        <f>+H298/G298*100</f>
        <v>99.807383235294125</v>
      </c>
      <c r="M298" s="113"/>
      <c r="N298" s="124"/>
      <c r="O298" s="233">
        <f>+G298-H298</f>
        <v>654897</v>
      </c>
      <c r="P298" s="154"/>
      <c r="Q298" s="111"/>
      <c r="R298" s="117"/>
    </row>
    <row r="299" spans="1:18" s="155" customFormat="1" ht="30.75" customHeight="1">
      <c r="A299" s="451" t="s">
        <v>26</v>
      </c>
      <c r="B299" s="313" t="s">
        <v>399</v>
      </c>
      <c r="C299" s="462" t="s">
        <v>190</v>
      </c>
      <c r="D299" s="315"/>
      <c r="E299" s="320">
        <v>850000000</v>
      </c>
      <c r="F299" s="247"/>
      <c r="G299" s="320">
        <f t="shared" si="119"/>
        <v>850000000</v>
      </c>
      <c r="H299" s="320">
        <f t="shared" ref="H299:H302" si="121">+I299+J299</f>
        <v>849994000</v>
      </c>
      <c r="I299" s="320">
        <v>849994000</v>
      </c>
      <c r="J299" s="320"/>
      <c r="K299" s="170"/>
      <c r="L299" s="172">
        <f>+H299/G299*100</f>
        <v>99.999294117647068</v>
      </c>
      <c r="M299" s="113"/>
      <c r="N299" s="124"/>
      <c r="O299" s="233">
        <f>+G299-H299</f>
        <v>6000</v>
      </c>
      <c r="P299" s="154"/>
      <c r="Q299" s="111"/>
      <c r="R299" s="117"/>
    </row>
    <row r="300" spans="1:18" s="155" customFormat="1" ht="32.25" customHeight="1">
      <c r="A300" s="451" t="s">
        <v>26</v>
      </c>
      <c r="B300" s="313" t="s">
        <v>400</v>
      </c>
      <c r="C300" s="462" t="s">
        <v>190</v>
      </c>
      <c r="D300" s="315"/>
      <c r="E300" s="320">
        <v>140000000</v>
      </c>
      <c r="F300" s="247"/>
      <c r="G300" s="320">
        <f t="shared" si="119"/>
        <v>140000000</v>
      </c>
      <c r="H300" s="320">
        <f t="shared" si="121"/>
        <v>139998000</v>
      </c>
      <c r="I300" s="320">
        <v>139998000</v>
      </c>
      <c r="J300" s="320"/>
      <c r="K300" s="170"/>
      <c r="L300" s="172">
        <f>+H300/G300*100</f>
        <v>99.998571428571424</v>
      </c>
      <c r="M300" s="113"/>
      <c r="N300" s="124"/>
      <c r="O300" s="233">
        <f>+G300-H300</f>
        <v>2000</v>
      </c>
      <c r="P300" s="154"/>
      <c r="Q300" s="111"/>
      <c r="R300" s="117"/>
    </row>
    <row r="301" spans="1:18" s="155" customFormat="1" ht="30.75" customHeight="1">
      <c r="A301" s="451" t="s">
        <v>26</v>
      </c>
      <c r="B301" s="313" t="s">
        <v>401</v>
      </c>
      <c r="C301" s="462" t="s">
        <v>190</v>
      </c>
      <c r="D301" s="315"/>
      <c r="E301" s="320">
        <v>950000000</v>
      </c>
      <c r="F301" s="247"/>
      <c r="G301" s="320">
        <f t="shared" si="119"/>
        <v>950000000</v>
      </c>
      <c r="H301" s="320">
        <f t="shared" si="121"/>
        <v>914122000</v>
      </c>
      <c r="I301" s="320">
        <v>914122000</v>
      </c>
      <c r="J301" s="320"/>
      <c r="K301" s="170"/>
      <c r="L301" s="172">
        <f>+H301/G301*100</f>
        <v>96.223368421052641</v>
      </c>
      <c r="M301" s="113"/>
      <c r="N301" s="124"/>
      <c r="O301" s="233">
        <f>+G301-H301</f>
        <v>35878000</v>
      </c>
      <c r="P301" s="154"/>
      <c r="Q301" s="111"/>
      <c r="R301" s="117"/>
    </row>
    <row r="302" spans="1:18" s="155" customFormat="1" ht="31.5" customHeight="1">
      <c r="A302" s="451" t="s">
        <v>26</v>
      </c>
      <c r="B302" s="313" t="s">
        <v>402</v>
      </c>
      <c r="C302" s="462" t="s">
        <v>190</v>
      </c>
      <c r="D302" s="315"/>
      <c r="E302" s="320">
        <v>670000000</v>
      </c>
      <c r="F302" s="247"/>
      <c r="G302" s="320">
        <f t="shared" si="119"/>
        <v>670000000</v>
      </c>
      <c r="H302" s="320">
        <f t="shared" si="121"/>
        <v>667711470</v>
      </c>
      <c r="I302" s="320">
        <v>667711470</v>
      </c>
      <c r="J302" s="320"/>
      <c r="K302" s="170"/>
      <c r="L302" s="172">
        <f>+H302/G302*100</f>
        <v>99.658428358208951</v>
      </c>
      <c r="M302" s="113"/>
      <c r="N302" s="124"/>
      <c r="O302" s="233">
        <f>+G302-H302</f>
        <v>2288530</v>
      </c>
      <c r="P302" s="154"/>
      <c r="Q302" s="111"/>
      <c r="R302" s="117"/>
    </row>
    <row r="303" spans="1:18" s="155" customFormat="1" ht="30" customHeight="1">
      <c r="A303" s="451" t="s">
        <v>26</v>
      </c>
      <c r="B303" s="357" t="s">
        <v>403</v>
      </c>
      <c r="C303" s="337" t="s">
        <v>406</v>
      </c>
      <c r="D303" s="315"/>
      <c r="E303" s="320">
        <v>700000000</v>
      </c>
      <c r="F303" s="247"/>
      <c r="G303" s="320">
        <f t="shared" si="119"/>
        <v>700000000</v>
      </c>
      <c r="H303" s="320">
        <f>+I303+J303</f>
        <v>693200000</v>
      </c>
      <c r="I303" s="320"/>
      <c r="J303" s="320">
        <v>693200000</v>
      </c>
      <c r="K303" s="170"/>
      <c r="L303" s="172">
        <f>+H303/G303*100</f>
        <v>99.028571428571439</v>
      </c>
      <c r="M303" s="113"/>
      <c r="N303" s="124"/>
      <c r="O303" s="233">
        <f>+G303-H303</f>
        <v>6800000</v>
      </c>
      <c r="P303" s="154"/>
      <c r="Q303" s="111"/>
      <c r="R303" s="117"/>
    </row>
    <row r="304" spans="1:18" s="155" customFormat="1" ht="42.75" customHeight="1">
      <c r="A304" s="451" t="s">
        <v>218</v>
      </c>
      <c r="B304" s="283" t="s">
        <v>712</v>
      </c>
      <c r="C304" s="309"/>
      <c r="D304" s="498">
        <v>3262000000</v>
      </c>
      <c r="E304" s="315">
        <f>+E305+E306</f>
        <v>3262000000</v>
      </c>
      <c r="F304" s="315">
        <f t="shared" ref="F304:J304" si="122">+F305+F306</f>
        <v>0</v>
      </c>
      <c r="G304" s="315">
        <f t="shared" si="122"/>
        <v>3262000000</v>
      </c>
      <c r="H304" s="315">
        <f t="shared" si="122"/>
        <v>3258000000</v>
      </c>
      <c r="I304" s="315">
        <f t="shared" si="122"/>
        <v>0</v>
      </c>
      <c r="J304" s="315">
        <f t="shared" si="122"/>
        <v>3258000000</v>
      </c>
      <c r="K304" s="170"/>
      <c r="L304" s="172">
        <f>+H304/G304*100</f>
        <v>99.877375843041079</v>
      </c>
      <c r="M304" s="113"/>
      <c r="N304" s="124"/>
      <c r="O304" s="233">
        <f>+G304-H304</f>
        <v>4000000</v>
      </c>
      <c r="P304" s="154"/>
      <c r="Q304" s="111"/>
      <c r="R304" s="117"/>
    </row>
    <row r="305" spans="1:18" s="155" customFormat="1" ht="47.25" customHeight="1">
      <c r="A305" s="451" t="s">
        <v>26</v>
      </c>
      <c r="B305" s="276" t="s">
        <v>541</v>
      </c>
      <c r="C305" s="337"/>
      <c r="D305" s="315"/>
      <c r="E305" s="320">
        <v>1006000000</v>
      </c>
      <c r="F305" s="247"/>
      <c r="G305" s="320">
        <f>+E305</f>
        <v>1006000000</v>
      </c>
      <c r="H305" s="320">
        <f>+I305+J305</f>
        <v>1002000000</v>
      </c>
      <c r="I305" s="320"/>
      <c r="J305" s="320">
        <v>1002000000</v>
      </c>
      <c r="K305" s="170"/>
      <c r="L305" s="172">
        <f>+H305/G305*100</f>
        <v>99.602385685884684</v>
      </c>
      <c r="M305" s="113"/>
      <c r="N305" s="124"/>
      <c r="O305" s="233">
        <f>+G305-H305</f>
        <v>4000000</v>
      </c>
      <c r="P305" s="154"/>
      <c r="Q305" s="111"/>
      <c r="R305" s="117"/>
    </row>
    <row r="306" spans="1:18" s="155" customFormat="1" ht="42" customHeight="1">
      <c r="A306" s="451" t="s">
        <v>26</v>
      </c>
      <c r="B306" s="276" t="s">
        <v>529</v>
      </c>
      <c r="C306" s="337"/>
      <c r="D306" s="315"/>
      <c r="E306" s="320">
        <v>2256000000</v>
      </c>
      <c r="F306" s="247"/>
      <c r="G306" s="320">
        <f>+E306</f>
        <v>2256000000</v>
      </c>
      <c r="H306" s="320">
        <f>+I306+J306</f>
        <v>2256000000</v>
      </c>
      <c r="I306" s="320"/>
      <c r="J306" s="320">
        <v>2256000000</v>
      </c>
      <c r="K306" s="170"/>
      <c r="L306" s="172">
        <f>+H306/G306*100</f>
        <v>100</v>
      </c>
      <c r="M306" s="113"/>
      <c r="N306" s="124"/>
      <c r="O306" s="233">
        <f>+G306-H306</f>
        <v>0</v>
      </c>
      <c r="P306" s="154"/>
      <c r="Q306" s="111"/>
      <c r="R306" s="117"/>
    </row>
    <row r="307" spans="1:18" s="155" customFormat="1" ht="42.75" customHeight="1">
      <c r="A307" s="451" t="s">
        <v>241</v>
      </c>
      <c r="B307" s="463" t="s">
        <v>540</v>
      </c>
      <c r="C307" s="315"/>
      <c r="D307" s="498">
        <f>+E307</f>
        <v>2623000000</v>
      </c>
      <c r="E307" s="315">
        <f>SUM(E308:E314)</f>
        <v>2623000000</v>
      </c>
      <c r="F307" s="315">
        <f t="shared" ref="F307:I307" si="123">SUM(F308:F314)</f>
        <v>0</v>
      </c>
      <c r="G307" s="315">
        <f t="shared" si="123"/>
        <v>2623000000</v>
      </c>
      <c r="H307" s="315">
        <f>SUM(H308:H314)</f>
        <v>2623000000</v>
      </c>
      <c r="I307" s="315">
        <f t="shared" si="123"/>
        <v>0</v>
      </c>
      <c r="J307" s="315">
        <f>SUM(J308:J314)</f>
        <v>2623000000</v>
      </c>
      <c r="K307" s="170">
        <f>+H307/D307*100</f>
        <v>100</v>
      </c>
      <c r="L307" s="170">
        <f>+H307/G307*100</f>
        <v>100</v>
      </c>
      <c r="M307" s="113"/>
      <c r="N307" s="124"/>
      <c r="O307" s="233">
        <f>+G307-H307</f>
        <v>0</v>
      </c>
      <c r="P307" s="154">
        <v>4009.0250000000001</v>
      </c>
      <c r="Q307" s="111"/>
      <c r="R307" s="117"/>
    </row>
    <row r="308" spans="1:18" s="140" customFormat="1" ht="18" customHeight="1">
      <c r="A308" s="291" t="s">
        <v>26</v>
      </c>
      <c r="B308" s="276" t="s">
        <v>258</v>
      </c>
      <c r="C308" s="320"/>
      <c r="D308" s="320"/>
      <c r="E308" s="320">
        <v>658000000</v>
      </c>
      <c r="F308" s="320"/>
      <c r="G308" s="320">
        <f>+E308+F308</f>
        <v>658000000</v>
      </c>
      <c r="H308" s="299">
        <f>+I308+J308</f>
        <v>658000000</v>
      </c>
      <c r="I308" s="320"/>
      <c r="J308" s="320">
        <f>+E308</f>
        <v>658000000</v>
      </c>
      <c r="K308" s="170"/>
      <c r="L308" s="172">
        <f>+H308/G308*100</f>
        <v>100</v>
      </c>
      <c r="M308" s="118"/>
      <c r="N308" s="126"/>
      <c r="O308" s="233">
        <f>+G308-H308</f>
        <v>0</v>
      </c>
      <c r="P308" s="137"/>
      <c r="Q308" s="120"/>
      <c r="R308" s="121"/>
    </row>
    <row r="309" spans="1:18" s="140" customFormat="1" ht="18" customHeight="1">
      <c r="A309" s="291" t="s">
        <v>26</v>
      </c>
      <c r="B309" s="276" t="s">
        <v>538</v>
      </c>
      <c r="C309" s="320"/>
      <c r="D309" s="320"/>
      <c r="E309" s="320">
        <v>38000000</v>
      </c>
      <c r="F309" s="320"/>
      <c r="G309" s="320">
        <f t="shared" ref="G309:G314" si="124">+E309+F309</f>
        <v>38000000</v>
      </c>
      <c r="H309" s="299">
        <f t="shared" ref="H309:H314" si="125">+I309+J309</f>
        <v>38000000</v>
      </c>
      <c r="I309" s="320"/>
      <c r="J309" s="320">
        <f t="shared" ref="J309:J314" si="126">+E309</f>
        <v>38000000</v>
      </c>
      <c r="K309" s="170"/>
      <c r="L309" s="172">
        <f>+H309/G309*100</f>
        <v>100</v>
      </c>
      <c r="M309" s="118"/>
      <c r="N309" s="126"/>
      <c r="O309" s="233">
        <f>+G309-H309</f>
        <v>0</v>
      </c>
      <c r="P309" s="137"/>
      <c r="Q309" s="120"/>
      <c r="R309" s="121"/>
    </row>
    <row r="310" spans="1:18" s="140" customFormat="1" ht="18" customHeight="1">
      <c r="A310" s="291" t="s">
        <v>26</v>
      </c>
      <c r="B310" s="278" t="s">
        <v>539</v>
      </c>
      <c r="C310" s="320"/>
      <c r="D310" s="320"/>
      <c r="E310" s="320">
        <v>138000000</v>
      </c>
      <c r="F310" s="320"/>
      <c r="G310" s="320">
        <f t="shared" si="124"/>
        <v>138000000</v>
      </c>
      <c r="H310" s="299">
        <f t="shared" si="125"/>
        <v>138000000</v>
      </c>
      <c r="I310" s="320"/>
      <c r="J310" s="320">
        <f t="shared" si="126"/>
        <v>138000000</v>
      </c>
      <c r="K310" s="170"/>
      <c r="L310" s="172">
        <f>+H310/G310*100</f>
        <v>100</v>
      </c>
      <c r="M310" s="118"/>
      <c r="N310" s="126"/>
      <c r="O310" s="233">
        <f>+G310-H310</f>
        <v>0</v>
      </c>
      <c r="P310" s="137"/>
      <c r="Q310" s="120"/>
      <c r="R310" s="121"/>
    </row>
    <row r="311" spans="1:18" s="140" customFormat="1" ht="18" customHeight="1">
      <c r="A311" s="291" t="s">
        <v>26</v>
      </c>
      <c r="B311" s="278" t="s">
        <v>259</v>
      </c>
      <c r="C311" s="320"/>
      <c r="D311" s="320"/>
      <c r="E311" s="320">
        <v>123000000</v>
      </c>
      <c r="F311" s="320"/>
      <c r="G311" s="320">
        <f t="shared" si="124"/>
        <v>123000000</v>
      </c>
      <c r="H311" s="299">
        <f t="shared" si="125"/>
        <v>123000000</v>
      </c>
      <c r="I311" s="320"/>
      <c r="J311" s="320">
        <f t="shared" si="126"/>
        <v>123000000</v>
      </c>
      <c r="K311" s="170"/>
      <c r="L311" s="172">
        <f>+H311/G311*100</f>
        <v>100</v>
      </c>
      <c r="M311" s="118"/>
      <c r="N311" s="126"/>
      <c r="O311" s="233">
        <f>+G311-H311</f>
        <v>0</v>
      </c>
      <c r="P311" s="137"/>
      <c r="Q311" s="120"/>
      <c r="R311" s="121"/>
    </row>
    <row r="312" spans="1:18" s="140" customFormat="1" ht="18" customHeight="1">
      <c r="A312" s="291" t="s">
        <v>26</v>
      </c>
      <c r="B312" s="278" t="s">
        <v>260</v>
      </c>
      <c r="C312" s="320"/>
      <c r="D312" s="320"/>
      <c r="E312" s="320">
        <v>720000000</v>
      </c>
      <c r="F312" s="320"/>
      <c r="G312" s="320">
        <f t="shared" si="124"/>
        <v>720000000</v>
      </c>
      <c r="H312" s="299">
        <f t="shared" si="125"/>
        <v>720000000</v>
      </c>
      <c r="I312" s="320"/>
      <c r="J312" s="320">
        <f t="shared" si="126"/>
        <v>720000000</v>
      </c>
      <c r="K312" s="170"/>
      <c r="L312" s="172">
        <f>+H312/G312*100</f>
        <v>100</v>
      </c>
      <c r="M312" s="118"/>
      <c r="N312" s="126"/>
      <c r="O312" s="233">
        <f>+G312-H312</f>
        <v>0</v>
      </c>
      <c r="P312" s="137"/>
      <c r="Q312" s="120"/>
      <c r="R312" s="121"/>
    </row>
    <row r="313" spans="1:18" s="140" customFormat="1" ht="18" customHeight="1">
      <c r="A313" s="291" t="s">
        <v>26</v>
      </c>
      <c r="B313" s="278" t="s">
        <v>261</v>
      </c>
      <c r="C313" s="320"/>
      <c r="D313" s="320"/>
      <c r="E313" s="320">
        <v>55000000</v>
      </c>
      <c r="F313" s="320"/>
      <c r="G313" s="320">
        <f t="shared" si="124"/>
        <v>55000000</v>
      </c>
      <c r="H313" s="299">
        <f t="shared" si="125"/>
        <v>55000000</v>
      </c>
      <c r="I313" s="320"/>
      <c r="J313" s="320">
        <f t="shared" si="126"/>
        <v>55000000</v>
      </c>
      <c r="K313" s="170"/>
      <c r="L313" s="172">
        <f>+H313/G313*100</f>
        <v>100</v>
      </c>
      <c r="M313" s="118"/>
      <c r="N313" s="126"/>
      <c r="O313" s="233">
        <f>+G313-H313</f>
        <v>0</v>
      </c>
      <c r="P313" s="137"/>
      <c r="Q313" s="120"/>
      <c r="R313" s="121"/>
    </row>
    <row r="314" spans="1:18" s="140" customFormat="1" ht="18" customHeight="1">
      <c r="A314" s="291" t="s">
        <v>26</v>
      </c>
      <c r="B314" s="278" t="s">
        <v>262</v>
      </c>
      <c r="C314" s="320"/>
      <c r="D314" s="320"/>
      <c r="E314" s="320">
        <v>891000000</v>
      </c>
      <c r="F314" s="320"/>
      <c r="G314" s="320">
        <f t="shared" si="124"/>
        <v>891000000</v>
      </c>
      <c r="H314" s="299">
        <f t="shared" si="125"/>
        <v>891000000</v>
      </c>
      <c r="I314" s="320"/>
      <c r="J314" s="320">
        <f t="shared" si="126"/>
        <v>891000000</v>
      </c>
      <c r="K314" s="170"/>
      <c r="L314" s="172">
        <f>+H314/G314*100</f>
        <v>100</v>
      </c>
      <c r="M314" s="118"/>
      <c r="N314" s="126"/>
      <c r="O314" s="233">
        <f>+G314-H314</f>
        <v>0</v>
      </c>
      <c r="P314" s="137"/>
      <c r="Q314" s="120"/>
      <c r="R314" s="121"/>
    </row>
    <row r="315" spans="1:18" s="155" customFormat="1" ht="18" customHeight="1">
      <c r="A315" s="451" t="s">
        <v>46</v>
      </c>
      <c r="B315" s="464" t="s">
        <v>257</v>
      </c>
      <c r="C315" s="315"/>
      <c r="D315" s="315">
        <f>+D316</f>
        <v>0</v>
      </c>
      <c r="E315" s="315">
        <f t="shared" ref="E315:J315" si="127">+E316</f>
        <v>0</v>
      </c>
      <c r="F315" s="315">
        <f t="shared" si="127"/>
        <v>8572747000</v>
      </c>
      <c r="G315" s="315">
        <f t="shared" si="127"/>
        <v>8572747000</v>
      </c>
      <c r="H315" s="315">
        <f t="shared" si="127"/>
        <v>4939089782</v>
      </c>
      <c r="I315" s="315">
        <f t="shared" si="127"/>
        <v>4939089782</v>
      </c>
      <c r="J315" s="315">
        <f t="shared" si="127"/>
        <v>0</v>
      </c>
      <c r="K315" s="170"/>
      <c r="L315" s="170">
        <f>+H315/G315*100</f>
        <v>57.613852152641385</v>
      </c>
      <c r="M315" s="113"/>
      <c r="N315" s="124"/>
      <c r="O315" s="233">
        <f>+G315-H315</f>
        <v>3633657218</v>
      </c>
      <c r="P315" s="197" t="e">
        <f>SUM(#REF!)</f>
        <v>#REF!</v>
      </c>
      <c r="Q315" s="111"/>
      <c r="R315" s="117"/>
    </row>
    <row r="316" spans="1:18" s="140" customFormat="1" ht="30" customHeight="1">
      <c r="A316" s="465" t="s">
        <v>26</v>
      </c>
      <c r="B316" s="313" t="s">
        <v>225</v>
      </c>
      <c r="C316" s="298" t="s">
        <v>343</v>
      </c>
      <c r="D316" s="320"/>
      <c r="E316" s="320"/>
      <c r="F316" s="320">
        <v>8572747000</v>
      </c>
      <c r="G316" s="320">
        <f>+E316+F316</f>
        <v>8572747000</v>
      </c>
      <c r="H316" s="299">
        <f>+I316+J316</f>
        <v>4939089782</v>
      </c>
      <c r="I316" s="320">
        <v>4939089782</v>
      </c>
      <c r="J316" s="320"/>
      <c r="K316" s="170"/>
      <c r="L316" s="172">
        <f>+H316/G316*100</f>
        <v>57.613852152641385</v>
      </c>
      <c r="M316" s="118"/>
      <c r="N316" s="126"/>
      <c r="O316" s="233">
        <f>+G316-H316</f>
        <v>3633657218</v>
      </c>
      <c r="P316" s="137"/>
      <c r="Q316" s="120"/>
      <c r="R316" s="121"/>
    </row>
    <row r="317" spans="1:18" s="155" customFormat="1" ht="33" customHeight="1">
      <c r="A317" s="451" t="s">
        <v>48</v>
      </c>
      <c r="B317" s="284" t="s">
        <v>542</v>
      </c>
      <c r="C317" s="315"/>
      <c r="D317" s="498">
        <v>500000000</v>
      </c>
      <c r="E317" s="315">
        <f>+E318</f>
        <v>500000000</v>
      </c>
      <c r="F317" s="315">
        <f t="shared" ref="F317:J317" si="128">+F318</f>
        <v>0</v>
      </c>
      <c r="G317" s="315">
        <f t="shared" si="128"/>
        <v>500000000</v>
      </c>
      <c r="H317" s="315">
        <f t="shared" si="128"/>
        <v>500000000</v>
      </c>
      <c r="I317" s="315">
        <f t="shared" si="128"/>
        <v>0</v>
      </c>
      <c r="J317" s="315">
        <f t="shared" si="128"/>
        <v>500000000</v>
      </c>
      <c r="K317" s="170">
        <f>+H317/D317*100</f>
        <v>100</v>
      </c>
      <c r="L317" s="170">
        <f>+H317/G317*100</f>
        <v>100</v>
      </c>
      <c r="M317" s="113"/>
      <c r="N317" s="124"/>
      <c r="O317" s="233">
        <f>+G317-H317</f>
        <v>0</v>
      </c>
      <c r="P317" s="154"/>
      <c r="Q317" s="111"/>
      <c r="R317" s="117"/>
    </row>
    <row r="318" spans="1:18" s="140" customFormat="1" ht="34.5" customHeight="1">
      <c r="A318" s="457" t="s">
        <v>26</v>
      </c>
      <c r="B318" s="280" t="s">
        <v>537</v>
      </c>
      <c r="C318" s="320"/>
      <c r="D318" s="320"/>
      <c r="E318" s="320">
        <v>500000000</v>
      </c>
      <c r="F318" s="320"/>
      <c r="G318" s="320">
        <f>+E318</f>
        <v>500000000</v>
      </c>
      <c r="H318" s="299">
        <f>+J318</f>
        <v>500000000</v>
      </c>
      <c r="I318" s="320"/>
      <c r="J318" s="320">
        <v>500000000</v>
      </c>
      <c r="K318" s="170"/>
      <c r="L318" s="172">
        <f>+H318/G318*100</f>
        <v>100</v>
      </c>
      <c r="M318" s="118"/>
      <c r="N318" s="126"/>
      <c r="O318" s="233">
        <f>+G318-H318</f>
        <v>0</v>
      </c>
      <c r="P318" s="137"/>
      <c r="Q318" s="120"/>
      <c r="R318" s="121"/>
    </row>
    <row r="319" spans="1:18" s="155" customFormat="1" ht="36.75" customHeight="1">
      <c r="A319" s="451" t="s">
        <v>53</v>
      </c>
      <c r="B319" s="308" t="s">
        <v>222</v>
      </c>
      <c r="C319" s="337" t="s">
        <v>458</v>
      </c>
      <c r="D319" s="498">
        <v>463000000</v>
      </c>
      <c r="E319" s="315">
        <f>+E320+E321</f>
        <v>463000000</v>
      </c>
      <c r="F319" s="315">
        <f t="shared" ref="F319:J319" si="129">+F320+F321</f>
        <v>230000000</v>
      </c>
      <c r="G319" s="315">
        <f t="shared" si="129"/>
        <v>693000000</v>
      </c>
      <c r="H319" s="315">
        <f t="shared" si="129"/>
        <v>575306936</v>
      </c>
      <c r="I319" s="315">
        <f>+I320+I321</f>
        <v>575306936</v>
      </c>
      <c r="J319" s="315">
        <f t="shared" si="129"/>
        <v>0</v>
      </c>
      <c r="K319" s="170">
        <f>+H319/D319*100</f>
        <v>124.25635766738661</v>
      </c>
      <c r="L319" s="170">
        <f>+H319/G319*100</f>
        <v>83.016873881673874</v>
      </c>
      <c r="M319" s="113"/>
      <c r="N319" s="124"/>
      <c r="O319" s="233">
        <f>+G319-H319</f>
        <v>117693064</v>
      </c>
      <c r="P319" s="154"/>
      <c r="Q319" s="111"/>
      <c r="R319" s="117"/>
    </row>
    <row r="320" spans="1:18" s="140" customFormat="1" ht="54.75" customHeight="1">
      <c r="A320" s="457" t="s">
        <v>26</v>
      </c>
      <c r="B320" s="260" t="s">
        <v>457</v>
      </c>
      <c r="C320" s="337"/>
      <c r="D320" s="320"/>
      <c r="E320" s="320"/>
      <c r="F320" s="320">
        <v>230000000</v>
      </c>
      <c r="G320" s="320">
        <f>+E320+F320</f>
        <v>230000000</v>
      </c>
      <c r="H320" s="299">
        <f>+I320+J320</f>
        <v>112306936</v>
      </c>
      <c r="I320" s="320">
        <v>112306936</v>
      </c>
      <c r="J320" s="320"/>
      <c r="K320" s="172"/>
      <c r="L320" s="172">
        <f>+H320/G320*100</f>
        <v>48.829102608695649</v>
      </c>
      <c r="M320" s="118"/>
      <c r="N320" s="126"/>
      <c r="O320" s="233">
        <f>+G320-H320</f>
        <v>117693064</v>
      </c>
      <c r="P320" s="137"/>
      <c r="Q320" s="120"/>
      <c r="R320" s="121"/>
    </row>
    <row r="321" spans="1:18" s="140" customFormat="1" ht="78" customHeight="1">
      <c r="A321" s="457" t="s">
        <v>26</v>
      </c>
      <c r="B321" s="260" t="s">
        <v>456</v>
      </c>
      <c r="C321" s="337"/>
      <c r="D321" s="320"/>
      <c r="E321" s="320">
        <v>463000000</v>
      </c>
      <c r="F321" s="320"/>
      <c r="G321" s="320">
        <f>+E321+F321</f>
        <v>463000000</v>
      </c>
      <c r="H321" s="299">
        <f>+I321+J321</f>
        <v>463000000</v>
      </c>
      <c r="I321" s="320">
        <v>463000000</v>
      </c>
      <c r="J321" s="320"/>
      <c r="K321" s="172"/>
      <c r="L321" s="172">
        <f>+H321/G321*100</f>
        <v>100</v>
      </c>
      <c r="M321" s="118"/>
      <c r="N321" s="126"/>
      <c r="O321" s="233">
        <f>+G321-H321</f>
        <v>0</v>
      </c>
      <c r="P321" s="137"/>
      <c r="Q321" s="120"/>
      <c r="R321" s="121"/>
    </row>
    <row r="322" spans="1:18" s="155" customFormat="1" ht="58.5" customHeight="1">
      <c r="A322" s="451" t="s">
        <v>57</v>
      </c>
      <c r="B322" s="285" t="s">
        <v>544</v>
      </c>
      <c r="C322" s="309"/>
      <c r="D322" s="498">
        <v>1608000000</v>
      </c>
      <c r="E322" s="315">
        <f>+D322</f>
        <v>1608000000</v>
      </c>
      <c r="F322" s="315"/>
      <c r="G322" s="315">
        <f>+E322</f>
        <v>1608000000</v>
      </c>
      <c r="H322" s="294">
        <f>+I322+J322</f>
        <v>1563000000</v>
      </c>
      <c r="I322" s="315"/>
      <c r="J322" s="315">
        <v>1563000000</v>
      </c>
      <c r="K322" s="170"/>
      <c r="L322" s="172">
        <f>+H322/G322*100</f>
        <v>97.201492537313428</v>
      </c>
      <c r="M322" s="113"/>
      <c r="N322" s="124"/>
      <c r="O322" s="233">
        <f>+G322-H322</f>
        <v>45000000</v>
      </c>
      <c r="P322" s="154"/>
      <c r="Q322" s="111"/>
      <c r="R322" s="117"/>
    </row>
    <row r="323" spans="1:18" s="155" customFormat="1" ht="29.25" customHeight="1">
      <c r="A323" s="451" t="s">
        <v>545</v>
      </c>
      <c r="B323" s="274" t="s">
        <v>543</v>
      </c>
      <c r="C323" s="466"/>
      <c r="D323" s="498">
        <v>2736000000</v>
      </c>
      <c r="E323" s="315">
        <f>+D323</f>
        <v>2736000000</v>
      </c>
      <c r="F323" s="315"/>
      <c r="G323" s="315">
        <f>+E323+F323</f>
        <v>2736000000</v>
      </c>
      <c r="H323" s="315">
        <f>+I323+J323</f>
        <v>750000000</v>
      </c>
      <c r="I323" s="315"/>
      <c r="J323" s="315">
        <v>750000000</v>
      </c>
      <c r="K323" s="170">
        <f>+H323/D323*100</f>
        <v>27.412280701754387</v>
      </c>
      <c r="L323" s="170">
        <f>+H323/G323*100</f>
        <v>27.412280701754387</v>
      </c>
      <c r="M323" s="113">
        <f>+H323/G323*100</f>
        <v>27.412280701754387</v>
      </c>
      <c r="N323" s="124"/>
      <c r="O323" s="233">
        <f>+G323-H323</f>
        <v>1986000000</v>
      </c>
      <c r="P323" s="154"/>
      <c r="Q323" s="111"/>
      <c r="R323" s="117"/>
    </row>
    <row r="324" spans="1:18" s="155" customFormat="1" ht="27.75" customHeight="1">
      <c r="A324" s="451" t="s">
        <v>59</v>
      </c>
      <c r="B324" s="274" t="s">
        <v>714</v>
      </c>
      <c r="C324" s="466"/>
      <c r="D324" s="498">
        <f>+D325+D326</f>
        <v>23600000000</v>
      </c>
      <c r="E324" s="315"/>
      <c r="F324" s="315"/>
      <c r="G324" s="315"/>
      <c r="H324" s="315"/>
      <c r="I324" s="315"/>
      <c r="J324" s="315"/>
      <c r="K324" s="170"/>
      <c r="L324" s="170"/>
      <c r="M324" s="113"/>
      <c r="N324" s="124"/>
      <c r="O324" s="233"/>
      <c r="P324" s="154"/>
      <c r="Q324" s="111"/>
      <c r="R324" s="117"/>
    </row>
    <row r="325" spans="1:18" s="669" customFormat="1" ht="18.75" customHeight="1">
      <c r="A325" s="457" t="s">
        <v>26</v>
      </c>
      <c r="B325" s="664" t="s">
        <v>713</v>
      </c>
      <c r="C325" s="570"/>
      <c r="D325" s="510">
        <v>3750000000</v>
      </c>
      <c r="E325" s="320"/>
      <c r="F325" s="320"/>
      <c r="G325" s="320"/>
      <c r="H325" s="320"/>
      <c r="I325" s="320"/>
      <c r="J325" s="320"/>
      <c r="K325" s="665"/>
      <c r="L325" s="665"/>
      <c r="M325" s="299"/>
      <c r="N325" s="336"/>
      <c r="O325" s="666"/>
      <c r="P325" s="667"/>
      <c r="Q325" s="668"/>
      <c r="R325" s="76"/>
    </row>
    <row r="326" spans="1:18" s="669" customFormat="1" ht="12">
      <c r="A326" s="457" t="s">
        <v>26</v>
      </c>
      <c r="B326" s="664" t="s">
        <v>715</v>
      </c>
      <c r="C326" s="570"/>
      <c r="D326" s="510">
        <v>19850000000</v>
      </c>
      <c r="E326" s="320"/>
      <c r="F326" s="320"/>
      <c r="G326" s="320"/>
      <c r="H326" s="320"/>
      <c r="I326" s="320"/>
      <c r="J326" s="320"/>
      <c r="K326" s="665"/>
      <c r="L326" s="665"/>
      <c r="M326" s="299"/>
      <c r="N326" s="336"/>
      <c r="O326" s="666"/>
      <c r="P326" s="667"/>
      <c r="Q326" s="668"/>
      <c r="R326" s="76"/>
    </row>
    <row r="327" spans="1:18" s="155" customFormat="1" ht="19.5" customHeight="1">
      <c r="A327" s="451" t="s">
        <v>76</v>
      </c>
      <c r="B327" s="308" t="s">
        <v>227</v>
      </c>
      <c r="C327" s="321"/>
      <c r="D327" s="315">
        <f t="shared" ref="D327:J327" si="130">+D328+D482+D519</f>
        <v>204712000000</v>
      </c>
      <c r="E327" s="315">
        <f t="shared" si="130"/>
        <v>205667653000</v>
      </c>
      <c r="F327" s="315">
        <f t="shared" si="130"/>
        <v>28030688700</v>
      </c>
      <c r="G327" s="315">
        <f t="shared" si="130"/>
        <v>233752358700</v>
      </c>
      <c r="H327" s="315">
        <f t="shared" si="130"/>
        <v>215939493081</v>
      </c>
      <c r="I327" s="315">
        <f t="shared" si="130"/>
        <v>94431480900</v>
      </c>
      <c r="J327" s="315">
        <f t="shared" si="130"/>
        <v>121508012181</v>
      </c>
      <c r="K327" s="170">
        <f>+H327/D327*100</f>
        <v>105.48453099036696</v>
      </c>
      <c r="L327" s="170">
        <f>+H327/G327*100</f>
        <v>92.379599624976962</v>
      </c>
      <c r="M327" s="113">
        <f>+H327/G327*100</f>
        <v>92.379599624976962</v>
      </c>
      <c r="N327" s="124"/>
      <c r="O327" s="233">
        <f>+G327-H327</f>
        <v>17812865619</v>
      </c>
      <c r="P327" s="154">
        <v>41323722863</v>
      </c>
      <c r="Q327" s="111"/>
      <c r="R327" s="117"/>
    </row>
    <row r="328" spans="1:18" s="155" customFormat="1" ht="18" customHeight="1">
      <c r="A328" s="288" t="s">
        <v>30</v>
      </c>
      <c r="B328" s="435" t="s">
        <v>228</v>
      </c>
      <c r="C328" s="438"/>
      <c r="D328" s="315">
        <f t="shared" ref="D328:J328" si="131">+D329+D350</f>
        <v>115298000000</v>
      </c>
      <c r="E328" s="315">
        <f t="shared" si="131"/>
        <v>116253653000</v>
      </c>
      <c r="F328" s="315">
        <f t="shared" si="131"/>
        <v>12252054700</v>
      </c>
      <c r="G328" s="315">
        <f t="shared" si="131"/>
        <v>128559724700</v>
      </c>
      <c r="H328" s="315">
        <f t="shared" si="131"/>
        <v>119655249436</v>
      </c>
      <c r="I328" s="315">
        <f t="shared" si="131"/>
        <v>27085871900</v>
      </c>
      <c r="J328" s="315">
        <f t="shared" si="131"/>
        <v>92569377536</v>
      </c>
      <c r="K328" s="170">
        <f>+H328/D328*100</f>
        <v>103.77911970372426</v>
      </c>
      <c r="L328" s="170">
        <f>+H328/G328*100</f>
        <v>93.073666511981884</v>
      </c>
      <c r="M328" s="113">
        <f>+H328/G328*100</f>
        <v>93.073666511981884</v>
      </c>
      <c r="N328" s="124"/>
      <c r="O328" s="233">
        <f>+G328-H328</f>
        <v>8904475264</v>
      </c>
      <c r="P328" s="156"/>
      <c r="Q328" s="111"/>
      <c r="R328" s="117"/>
    </row>
    <row r="329" spans="1:18" s="155" customFormat="1" ht="18" customHeight="1">
      <c r="A329" s="288">
        <v>1</v>
      </c>
      <c r="B329" s="435" t="s">
        <v>229</v>
      </c>
      <c r="C329" s="438"/>
      <c r="D329" s="315">
        <v>22438000000</v>
      </c>
      <c r="E329" s="315">
        <f t="shared" ref="E329:J329" si="132">+E330+E333+E336+E344+E345+E346+E349</f>
        <v>22438000000</v>
      </c>
      <c r="F329" s="315">
        <f t="shared" si="132"/>
        <v>0</v>
      </c>
      <c r="G329" s="315">
        <f t="shared" si="132"/>
        <v>22438000000</v>
      </c>
      <c r="H329" s="315">
        <f t="shared" si="132"/>
        <v>20666162900</v>
      </c>
      <c r="I329" s="315">
        <f t="shared" si="132"/>
        <v>10868855900</v>
      </c>
      <c r="J329" s="315">
        <f t="shared" si="132"/>
        <v>9797307000</v>
      </c>
      <c r="K329" s="170">
        <f>+H329/D329*100</f>
        <v>92.103408949104193</v>
      </c>
      <c r="L329" s="170">
        <f>+H329/G329*100</f>
        <v>92.103408949104193</v>
      </c>
      <c r="M329" s="113">
        <f>+H329/G329*100</f>
        <v>92.103408949104193</v>
      </c>
      <c r="N329" s="124"/>
      <c r="O329" s="233">
        <f>+G329-H329</f>
        <v>1771837100</v>
      </c>
      <c r="P329" s="154">
        <v>9523190563</v>
      </c>
      <c r="Q329" s="111"/>
      <c r="R329" s="117"/>
    </row>
    <row r="330" spans="1:18" s="140" customFormat="1" ht="18.75" customHeight="1">
      <c r="A330" s="440" t="s">
        <v>119</v>
      </c>
      <c r="B330" s="423" t="s">
        <v>230</v>
      </c>
      <c r="C330" s="424"/>
      <c r="D330" s="320"/>
      <c r="E330" s="320">
        <f>+E331+E332</f>
        <v>400000000</v>
      </c>
      <c r="F330" s="320">
        <f t="shared" ref="F330:J330" si="133">+F331+F332</f>
        <v>0</v>
      </c>
      <c r="G330" s="320">
        <f t="shared" si="133"/>
        <v>400000000</v>
      </c>
      <c r="H330" s="320">
        <f t="shared" si="133"/>
        <v>314189500</v>
      </c>
      <c r="I330" s="320">
        <f t="shared" si="133"/>
        <v>157229500</v>
      </c>
      <c r="J330" s="320">
        <f t="shared" si="133"/>
        <v>156960000</v>
      </c>
      <c r="K330" s="172"/>
      <c r="L330" s="172">
        <f>+H330/G330*100</f>
        <v>78.547375000000002</v>
      </c>
      <c r="M330" s="118">
        <f>+H330/G330*100</f>
        <v>78.547375000000002</v>
      </c>
      <c r="N330" s="126"/>
      <c r="O330" s="233">
        <f>+G330-H330</f>
        <v>85810500</v>
      </c>
      <c r="P330" s="137"/>
      <c r="Q330" s="120"/>
      <c r="R330" s="121"/>
    </row>
    <row r="331" spans="1:18" s="140" customFormat="1" ht="18.75" customHeight="1">
      <c r="A331" s="440"/>
      <c r="B331" s="393" t="s">
        <v>428</v>
      </c>
      <c r="C331" s="413" t="s">
        <v>161</v>
      </c>
      <c r="D331" s="414"/>
      <c r="E331" s="414">
        <v>220000000</v>
      </c>
      <c r="F331" s="414"/>
      <c r="G331" s="414">
        <f>+E331+F331</f>
        <v>220000000</v>
      </c>
      <c r="H331" s="414">
        <f>+I331+J331</f>
        <v>157229500</v>
      </c>
      <c r="I331" s="414">
        <v>157229500</v>
      </c>
      <c r="J331" s="414"/>
      <c r="K331" s="172"/>
      <c r="L331" s="172">
        <f>+H331/G331*100</f>
        <v>71.467954545454546</v>
      </c>
      <c r="M331" s="118"/>
      <c r="N331" s="126"/>
      <c r="O331" s="233">
        <f>+G331-H331</f>
        <v>62770500</v>
      </c>
      <c r="P331" s="137"/>
      <c r="Q331" s="120"/>
      <c r="R331" s="121"/>
    </row>
    <row r="332" spans="1:18" s="140" customFormat="1" ht="15.75" customHeight="1">
      <c r="A332" s="440" t="s">
        <v>26</v>
      </c>
      <c r="B332" s="423" t="s">
        <v>272</v>
      </c>
      <c r="C332" s="424"/>
      <c r="D332" s="320"/>
      <c r="E332" s="320">
        <v>180000000</v>
      </c>
      <c r="F332" s="320"/>
      <c r="G332" s="320">
        <f>+E332+F332</f>
        <v>180000000</v>
      </c>
      <c r="H332" s="320">
        <f>+I332+J332</f>
        <v>156960000</v>
      </c>
      <c r="I332" s="320"/>
      <c r="J332" s="320">
        <v>156960000</v>
      </c>
      <c r="K332" s="172"/>
      <c r="L332" s="172">
        <f>+H332/G332*100</f>
        <v>87.2</v>
      </c>
      <c r="M332" s="118"/>
      <c r="N332" s="126"/>
      <c r="O332" s="233">
        <f>+G332-H332</f>
        <v>23040000</v>
      </c>
      <c r="P332" s="137"/>
      <c r="Q332" s="120"/>
      <c r="R332" s="121"/>
    </row>
    <row r="333" spans="1:18" s="140" customFormat="1" ht="19.5" customHeight="1">
      <c r="A333" s="333" t="s">
        <v>123</v>
      </c>
      <c r="B333" s="313" t="s">
        <v>231</v>
      </c>
      <c r="C333" s="337"/>
      <c r="D333" s="320"/>
      <c r="E333" s="320">
        <f>+E334+E335</f>
        <v>13799000000</v>
      </c>
      <c r="F333" s="320">
        <f t="shared" ref="F333:J333" si="134">+F334+F335</f>
        <v>0</v>
      </c>
      <c r="G333" s="320">
        <f t="shared" si="134"/>
        <v>13799000000</v>
      </c>
      <c r="H333" s="320">
        <f t="shared" si="134"/>
        <v>13033043000</v>
      </c>
      <c r="I333" s="320">
        <f t="shared" si="134"/>
        <v>10077357000</v>
      </c>
      <c r="J333" s="320">
        <f t="shared" si="134"/>
        <v>2955686000</v>
      </c>
      <c r="K333" s="172"/>
      <c r="L333" s="172">
        <f>+H333/G333*100</f>
        <v>94.449184723530692</v>
      </c>
      <c r="M333" s="118">
        <f>+H333/G333*100</f>
        <v>94.449184723530692</v>
      </c>
      <c r="N333" s="126"/>
      <c r="O333" s="233">
        <f>+G333-H333</f>
        <v>765957000</v>
      </c>
      <c r="P333" s="137"/>
      <c r="Q333" s="120"/>
      <c r="R333" s="121"/>
    </row>
    <row r="334" spans="1:18" s="517" customFormat="1" ht="19.5" customHeight="1">
      <c r="A334" s="560" t="s">
        <v>26</v>
      </c>
      <c r="B334" s="508" t="s">
        <v>263</v>
      </c>
      <c r="C334" s="509" t="s">
        <v>463</v>
      </c>
      <c r="D334" s="510"/>
      <c r="E334" s="510">
        <v>10175000000</v>
      </c>
      <c r="F334" s="510"/>
      <c r="G334" s="510">
        <f>+E334+F334</f>
        <v>10175000000</v>
      </c>
      <c r="H334" s="520">
        <f>+I334+J334</f>
        <v>10077357000</v>
      </c>
      <c r="I334" s="510">
        <v>10077357000</v>
      </c>
      <c r="J334" s="510"/>
      <c r="K334" s="511"/>
      <c r="L334" s="511">
        <f>+H334/G334*100</f>
        <v>99.040363636363637</v>
      </c>
      <c r="M334" s="512">
        <f>+H334/G334*100</f>
        <v>99.040363636363637</v>
      </c>
      <c r="N334" s="513"/>
      <c r="O334" s="233">
        <f>+G334-H334</f>
        <v>97643000</v>
      </c>
      <c r="P334" s="514"/>
      <c r="Q334" s="515"/>
      <c r="R334" s="516"/>
    </row>
    <row r="335" spans="1:18" s="140" customFormat="1" ht="16.5" customHeight="1">
      <c r="A335" s="333" t="s">
        <v>26</v>
      </c>
      <c r="B335" s="313" t="s">
        <v>122</v>
      </c>
      <c r="C335" s="337" t="s">
        <v>122</v>
      </c>
      <c r="D335" s="320"/>
      <c r="E335" s="320">
        <v>3624000000</v>
      </c>
      <c r="F335" s="320"/>
      <c r="G335" s="320">
        <f>+E335+F335</f>
        <v>3624000000</v>
      </c>
      <c r="H335" s="299">
        <f>+I335+J335</f>
        <v>2955686000</v>
      </c>
      <c r="I335" s="320"/>
      <c r="J335" s="320">
        <v>2955686000</v>
      </c>
      <c r="K335" s="172"/>
      <c r="L335" s="172">
        <f>+H335/G335*100</f>
        <v>81.55866445916115</v>
      </c>
      <c r="M335" s="118"/>
      <c r="N335" s="126"/>
      <c r="O335" s="233">
        <f>+G335-H335</f>
        <v>668314000</v>
      </c>
      <c r="P335" s="137"/>
      <c r="Q335" s="120"/>
      <c r="R335" s="121"/>
    </row>
    <row r="336" spans="1:18" s="140" customFormat="1" ht="18" customHeight="1">
      <c r="A336" s="333" t="s">
        <v>232</v>
      </c>
      <c r="B336" s="313" t="s">
        <v>233</v>
      </c>
      <c r="C336" s="337"/>
      <c r="D336" s="320"/>
      <c r="E336" s="320">
        <f>SUM(E337:E343)</f>
        <v>2510000000</v>
      </c>
      <c r="F336" s="320">
        <f t="shared" ref="F336:J336" si="135">SUM(F337:F343)</f>
        <v>0</v>
      </c>
      <c r="G336" s="320">
        <f t="shared" si="135"/>
        <v>2510000000</v>
      </c>
      <c r="H336" s="320">
        <f t="shared" si="135"/>
        <v>2440000000</v>
      </c>
      <c r="I336" s="320">
        <f t="shared" si="135"/>
        <v>0</v>
      </c>
      <c r="J336" s="320">
        <f t="shared" si="135"/>
        <v>2440000000</v>
      </c>
      <c r="K336" s="172"/>
      <c r="L336" s="172">
        <f>+H336/G336*100</f>
        <v>97.211155378486055</v>
      </c>
      <c r="M336" s="118">
        <f>+H336/G336*100</f>
        <v>97.211155378486055</v>
      </c>
      <c r="N336" s="126"/>
      <c r="O336" s="233">
        <f>+G336-H336</f>
        <v>70000000</v>
      </c>
      <c r="P336" s="137"/>
      <c r="Q336" s="120"/>
      <c r="R336" s="121"/>
    </row>
    <row r="337" spans="1:18" s="122" customFormat="1" ht="18" customHeight="1">
      <c r="A337" s="333" t="s">
        <v>26</v>
      </c>
      <c r="B337" s="313" t="s">
        <v>572</v>
      </c>
      <c r="C337" s="337"/>
      <c r="D337" s="320"/>
      <c r="E337" s="320">
        <v>200000000</v>
      </c>
      <c r="F337" s="320"/>
      <c r="G337" s="320">
        <f>+E337+F337</f>
        <v>200000000</v>
      </c>
      <c r="H337" s="320">
        <f>+I337+J337</f>
        <v>130000000</v>
      </c>
      <c r="I337" s="320"/>
      <c r="J337" s="320">
        <v>130000000</v>
      </c>
      <c r="K337" s="172"/>
      <c r="L337" s="172">
        <f>+H337/G337*100</f>
        <v>65</v>
      </c>
      <c r="M337" s="118"/>
      <c r="N337" s="126"/>
      <c r="O337" s="233">
        <f>+G337-H337</f>
        <v>70000000</v>
      </c>
      <c r="P337" s="131"/>
      <c r="Q337" s="120"/>
      <c r="R337" s="121"/>
    </row>
    <row r="338" spans="1:18" s="122" customFormat="1" ht="18" customHeight="1">
      <c r="A338" s="333" t="s">
        <v>26</v>
      </c>
      <c r="B338" s="313" t="s">
        <v>573</v>
      </c>
      <c r="C338" s="337"/>
      <c r="D338" s="320"/>
      <c r="E338" s="320">
        <v>470000000</v>
      </c>
      <c r="F338" s="320"/>
      <c r="G338" s="320">
        <f t="shared" ref="G338:G344" si="136">+E338+F338</f>
        <v>470000000</v>
      </c>
      <c r="H338" s="320">
        <f t="shared" ref="H338:H343" si="137">+I338+J338</f>
        <v>470000000</v>
      </c>
      <c r="I338" s="320"/>
      <c r="J338" s="320">
        <v>470000000</v>
      </c>
      <c r="K338" s="172"/>
      <c r="L338" s="172">
        <f>+H338/G338*100</f>
        <v>100</v>
      </c>
      <c r="M338" s="118"/>
      <c r="N338" s="126"/>
      <c r="O338" s="233">
        <f>+G338-H338</f>
        <v>0</v>
      </c>
      <c r="P338" s="131"/>
      <c r="Q338" s="120"/>
      <c r="R338" s="121"/>
    </row>
    <row r="339" spans="1:18" s="122" customFormat="1" ht="18" customHeight="1">
      <c r="A339" s="333" t="s">
        <v>26</v>
      </c>
      <c r="B339" s="313" t="s">
        <v>365</v>
      </c>
      <c r="C339" s="337"/>
      <c r="D339" s="320"/>
      <c r="E339" s="320">
        <v>480000000</v>
      </c>
      <c r="F339" s="320"/>
      <c r="G339" s="320">
        <f t="shared" si="136"/>
        <v>480000000</v>
      </c>
      <c r="H339" s="320">
        <f t="shared" si="137"/>
        <v>480000000</v>
      </c>
      <c r="I339" s="320"/>
      <c r="J339" s="320">
        <v>480000000</v>
      </c>
      <c r="K339" s="172"/>
      <c r="L339" s="172">
        <f>+H339/G339*100</f>
        <v>100</v>
      </c>
      <c r="M339" s="118"/>
      <c r="N339" s="126"/>
      <c r="O339" s="233">
        <f>+G339-H339</f>
        <v>0</v>
      </c>
      <c r="P339" s="131"/>
      <c r="Q339" s="120"/>
      <c r="R339" s="121"/>
    </row>
    <row r="340" spans="1:18" s="122" customFormat="1" ht="18" customHeight="1">
      <c r="A340" s="333" t="s">
        <v>26</v>
      </c>
      <c r="B340" s="313" t="s">
        <v>574</v>
      </c>
      <c r="C340" s="337"/>
      <c r="D340" s="320"/>
      <c r="E340" s="320">
        <v>530000000</v>
      </c>
      <c r="F340" s="320"/>
      <c r="G340" s="320">
        <f t="shared" si="136"/>
        <v>530000000</v>
      </c>
      <c r="H340" s="320">
        <f t="shared" si="137"/>
        <v>530000000</v>
      </c>
      <c r="I340" s="320"/>
      <c r="J340" s="320">
        <v>530000000</v>
      </c>
      <c r="K340" s="172"/>
      <c r="L340" s="172">
        <f>+H340/G340*100</f>
        <v>100</v>
      </c>
      <c r="M340" s="118"/>
      <c r="N340" s="126"/>
      <c r="O340" s="233">
        <f>+G340-H340</f>
        <v>0</v>
      </c>
      <c r="P340" s="131"/>
      <c r="Q340" s="120"/>
      <c r="R340" s="121"/>
    </row>
    <row r="341" spans="1:18" s="122" customFormat="1" ht="18" customHeight="1">
      <c r="A341" s="333" t="s">
        <v>26</v>
      </c>
      <c r="B341" s="313" t="s">
        <v>575</v>
      </c>
      <c r="C341" s="337"/>
      <c r="D341" s="320"/>
      <c r="E341" s="320">
        <v>100000000</v>
      </c>
      <c r="F341" s="320"/>
      <c r="G341" s="320">
        <f t="shared" si="136"/>
        <v>100000000</v>
      </c>
      <c r="H341" s="320">
        <f t="shared" si="137"/>
        <v>100000000</v>
      </c>
      <c r="I341" s="320"/>
      <c r="J341" s="320">
        <v>100000000</v>
      </c>
      <c r="K341" s="172"/>
      <c r="L341" s="172">
        <f>+H341/G341*100</f>
        <v>100</v>
      </c>
      <c r="M341" s="118"/>
      <c r="N341" s="126"/>
      <c r="O341" s="233">
        <f>+G341-H341</f>
        <v>0</v>
      </c>
      <c r="P341" s="131"/>
      <c r="Q341" s="120"/>
      <c r="R341" s="121"/>
    </row>
    <row r="342" spans="1:18" s="122" customFormat="1" ht="18" customHeight="1">
      <c r="A342" s="333" t="s">
        <v>26</v>
      </c>
      <c r="B342" s="313" t="s">
        <v>576</v>
      </c>
      <c r="C342" s="337"/>
      <c r="D342" s="320"/>
      <c r="E342" s="320">
        <v>480000000</v>
      </c>
      <c r="F342" s="320"/>
      <c r="G342" s="320">
        <f t="shared" si="136"/>
        <v>480000000</v>
      </c>
      <c r="H342" s="320">
        <f t="shared" si="137"/>
        <v>480000000</v>
      </c>
      <c r="I342" s="320"/>
      <c r="J342" s="320">
        <v>480000000</v>
      </c>
      <c r="K342" s="172"/>
      <c r="L342" s="172">
        <f>+H342/G342*100</f>
        <v>100</v>
      </c>
      <c r="M342" s="118"/>
      <c r="N342" s="126"/>
      <c r="O342" s="233">
        <f>+G342-H342</f>
        <v>0</v>
      </c>
      <c r="P342" s="131"/>
      <c r="Q342" s="120"/>
      <c r="R342" s="121"/>
    </row>
    <row r="343" spans="1:18" s="122" customFormat="1" ht="18" customHeight="1">
      <c r="A343" s="333" t="s">
        <v>26</v>
      </c>
      <c r="B343" s="313" t="s">
        <v>404</v>
      </c>
      <c r="C343" s="337"/>
      <c r="D343" s="320"/>
      <c r="E343" s="320">
        <v>250000000</v>
      </c>
      <c r="F343" s="320"/>
      <c r="G343" s="320">
        <f t="shared" si="136"/>
        <v>250000000</v>
      </c>
      <c r="H343" s="320">
        <f t="shared" si="137"/>
        <v>250000000</v>
      </c>
      <c r="I343" s="320"/>
      <c r="J343" s="468">
        <v>250000000</v>
      </c>
      <c r="K343" s="172"/>
      <c r="L343" s="172">
        <f>+H343/G343*100</f>
        <v>100</v>
      </c>
      <c r="M343" s="118">
        <f>+H343/G343*100</f>
        <v>100</v>
      </c>
      <c r="N343" s="126"/>
      <c r="O343" s="233">
        <f>+G343-H343</f>
        <v>0</v>
      </c>
      <c r="P343" s="131"/>
      <c r="Q343" s="120"/>
      <c r="R343" s="121"/>
    </row>
    <row r="344" spans="1:18" s="140" customFormat="1" ht="21.75" customHeight="1">
      <c r="A344" s="333" t="s">
        <v>234</v>
      </c>
      <c r="B344" s="313" t="s">
        <v>235</v>
      </c>
      <c r="C344" s="337"/>
      <c r="D344" s="320"/>
      <c r="E344" s="320">
        <v>4250000000</v>
      </c>
      <c r="F344" s="320"/>
      <c r="G344" s="320">
        <f t="shared" si="136"/>
        <v>4250000000</v>
      </c>
      <c r="H344" s="320">
        <f>+I344+J344</f>
        <v>4244661000</v>
      </c>
      <c r="I344" s="320"/>
      <c r="J344" s="320">
        <v>4244661000</v>
      </c>
      <c r="K344" s="172"/>
      <c r="L344" s="172">
        <f>+H344/G344*100</f>
        <v>99.874376470588231</v>
      </c>
      <c r="M344" s="118">
        <f>+H344/G344*100</f>
        <v>99.874376470588231</v>
      </c>
      <c r="N344" s="126"/>
      <c r="O344" s="233">
        <f>+G344-H344</f>
        <v>5339000</v>
      </c>
      <c r="P344" s="137"/>
      <c r="Q344" s="120"/>
      <c r="R344" s="121"/>
    </row>
    <row r="345" spans="1:18" s="140" customFormat="1" ht="32.25" customHeight="1">
      <c r="A345" s="469" t="s">
        <v>236</v>
      </c>
      <c r="B345" s="313" t="s">
        <v>238</v>
      </c>
      <c r="C345" s="337" t="s">
        <v>485</v>
      </c>
      <c r="D345" s="320"/>
      <c r="E345" s="320">
        <f>+'[3]TT GDNN-GDTX'!$F$23</f>
        <v>619000000</v>
      </c>
      <c r="F345" s="320"/>
      <c r="G345" s="320">
        <f>+E345</f>
        <v>619000000</v>
      </c>
      <c r="H345" s="299">
        <f>+I345</f>
        <v>597204400</v>
      </c>
      <c r="I345" s="320">
        <f>+'[3]TT GDNN-GDTX'!$K$23</f>
        <v>597204400</v>
      </c>
      <c r="J345" s="320"/>
      <c r="K345" s="172"/>
      <c r="L345" s="172">
        <f>+H345/G345*100</f>
        <v>96.478901453958002</v>
      </c>
      <c r="M345" s="118"/>
      <c r="N345" s="126"/>
      <c r="O345" s="233">
        <f>+G345-H345</f>
        <v>21795600</v>
      </c>
      <c r="P345" s="137"/>
      <c r="Q345" s="120"/>
      <c r="R345" s="121"/>
    </row>
    <row r="346" spans="1:18" s="140" customFormat="1" ht="21.75" customHeight="1">
      <c r="A346" s="469" t="s">
        <v>237</v>
      </c>
      <c r="B346" s="313" t="s">
        <v>418</v>
      </c>
      <c r="C346" s="337"/>
      <c r="D346" s="320"/>
      <c r="E346" s="320">
        <f>SUM(E347:E348)</f>
        <v>840000000</v>
      </c>
      <c r="F346" s="320">
        <f t="shared" ref="F346:J346" si="138">SUM(F347:F348)</f>
        <v>0</v>
      </c>
      <c r="G346" s="320">
        <f t="shared" si="138"/>
        <v>840000000</v>
      </c>
      <c r="H346" s="320">
        <f t="shared" si="138"/>
        <v>37065000</v>
      </c>
      <c r="I346" s="320">
        <f>SUM(I347:I348)</f>
        <v>37065000</v>
      </c>
      <c r="J346" s="320">
        <f t="shared" si="138"/>
        <v>0</v>
      </c>
      <c r="K346" s="172"/>
      <c r="L346" s="172">
        <f>+H346/G346*100</f>
        <v>4.4124999999999996</v>
      </c>
      <c r="M346" s="118"/>
      <c r="N346" s="126"/>
      <c r="O346" s="233">
        <f>+G346-H346</f>
        <v>802935000</v>
      </c>
      <c r="P346" s="137"/>
      <c r="Q346" s="120"/>
      <c r="R346" s="121"/>
    </row>
    <row r="347" spans="1:18" s="140" customFormat="1" ht="22.5" customHeight="1">
      <c r="A347" s="469" t="s">
        <v>26</v>
      </c>
      <c r="B347" s="313" t="s">
        <v>708</v>
      </c>
      <c r="C347" s="337" t="s">
        <v>419</v>
      </c>
      <c r="D347" s="320"/>
      <c r="E347" s="320">
        <v>400000000</v>
      </c>
      <c r="F347" s="320"/>
      <c r="G347" s="320">
        <f>+E347+F347</f>
        <v>400000000</v>
      </c>
      <c r="H347" s="299">
        <f>+I347+J347</f>
        <v>0</v>
      </c>
      <c r="I347" s="320"/>
      <c r="J347" s="320"/>
      <c r="K347" s="172"/>
      <c r="L347" s="172">
        <f>+H347/G347*100</f>
        <v>0</v>
      </c>
      <c r="M347" s="118"/>
      <c r="N347" s="126"/>
      <c r="O347" s="233">
        <f>+G347-H347</f>
        <v>400000000</v>
      </c>
      <c r="P347" s="137"/>
      <c r="Q347" s="120"/>
      <c r="R347" s="121"/>
    </row>
    <row r="348" spans="1:18" s="72" customFormat="1" ht="21" customHeight="1">
      <c r="A348" s="470" t="s">
        <v>26</v>
      </c>
      <c r="B348" s="471" t="s">
        <v>429</v>
      </c>
      <c r="C348" s="413" t="s">
        <v>405</v>
      </c>
      <c r="D348" s="414"/>
      <c r="E348" s="414">
        <v>440000000</v>
      </c>
      <c r="F348" s="414"/>
      <c r="G348" s="414">
        <f>+E348+F348</f>
        <v>440000000</v>
      </c>
      <c r="H348" s="415">
        <f>+I348+J348</f>
        <v>37065000</v>
      </c>
      <c r="I348" s="414">
        <v>37065000</v>
      </c>
      <c r="J348" s="414"/>
      <c r="K348" s="173"/>
      <c r="L348" s="172">
        <f>+H348/G348*100</f>
        <v>8.4238636363636363</v>
      </c>
      <c r="M348" s="65"/>
      <c r="N348" s="74"/>
      <c r="O348" s="233">
        <f>+G348-H348</f>
        <v>402935000</v>
      </c>
      <c r="P348" s="70"/>
      <c r="Q348" s="71"/>
      <c r="R348" s="66"/>
    </row>
    <row r="349" spans="1:18" s="140" customFormat="1" ht="21.75" customHeight="1">
      <c r="A349" s="469" t="s">
        <v>273</v>
      </c>
      <c r="B349" s="313" t="s">
        <v>706</v>
      </c>
      <c r="C349" s="337" t="s">
        <v>455</v>
      </c>
      <c r="D349" s="320"/>
      <c r="E349" s="320">
        <v>20000000</v>
      </c>
      <c r="F349" s="320"/>
      <c r="G349" s="320">
        <f>+E349+F349</f>
        <v>20000000</v>
      </c>
      <c r="H349" s="299"/>
      <c r="I349" s="320"/>
      <c r="J349" s="320"/>
      <c r="K349" s="172"/>
      <c r="L349" s="172">
        <f>+H349/G349*100</f>
        <v>0</v>
      </c>
      <c r="M349" s="118"/>
      <c r="N349" s="126"/>
      <c r="O349" s="233">
        <f>+G349-H349</f>
        <v>20000000</v>
      </c>
      <c r="P349" s="137"/>
      <c r="Q349" s="120"/>
      <c r="R349" s="121"/>
    </row>
    <row r="350" spans="1:18" s="155" customFormat="1" ht="21" customHeight="1">
      <c r="A350" s="288" t="s">
        <v>38</v>
      </c>
      <c r="B350" s="435" t="s">
        <v>705</v>
      </c>
      <c r="C350" s="472"/>
      <c r="D350" s="315">
        <f>67390000000+24570000000+900000000</f>
        <v>92860000000</v>
      </c>
      <c r="E350" s="315">
        <f t="shared" ref="E350:J350" si="139">SUM(E351:E481)</f>
        <v>93815653000</v>
      </c>
      <c r="F350" s="315">
        <f t="shared" si="139"/>
        <v>12252054700</v>
      </c>
      <c r="G350" s="315">
        <f t="shared" si="139"/>
        <v>106121724700</v>
      </c>
      <c r="H350" s="315">
        <f t="shared" si="139"/>
        <v>98989086536</v>
      </c>
      <c r="I350" s="315">
        <f t="shared" si="139"/>
        <v>16217016000</v>
      </c>
      <c r="J350" s="315">
        <f t="shared" si="139"/>
        <v>82772070536</v>
      </c>
      <c r="K350" s="170">
        <f>+H350/D350*100</f>
        <v>106.60035164333405</v>
      </c>
      <c r="L350" s="170">
        <f>+H350/G350*100</f>
        <v>93.278814319910879</v>
      </c>
      <c r="M350" s="113">
        <f>+H350/G350*100</f>
        <v>93.278814319910879</v>
      </c>
      <c r="N350" s="124"/>
      <c r="O350" s="233">
        <f>+G350-H350</f>
        <v>7132638164</v>
      </c>
      <c r="P350" s="156">
        <f>+O350-H350</f>
        <v>-91856448372</v>
      </c>
      <c r="Q350" s="111"/>
      <c r="R350" s="117"/>
    </row>
    <row r="351" spans="1:18" s="122" customFormat="1" ht="28.5" customHeight="1">
      <c r="A351" s="333" t="s">
        <v>26</v>
      </c>
      <c r="B351" s="241" t="s">
        <v>377</v>
      </c>
      <c r="C351" s="337" t="s">
        <v>343</v>
      </c>
      <c r="D351" s="320">
        <f>+D350-E350</f>
        <v>-955653000</v>
      </c>
      <c r="E351" s="510">
        <v>2412000000</v>
      </c>
      <c r="F351" s="265">
        <v>220663000</v>
      </c>
      <c r="G351" s="320">
        <f>+E351+F351</f>
        <v>2632663000</v>
      </c>
      <c r="H351" s="299">
        <f>+I351+J351</f>
        <v>2631833000</v>
      </c>
      <c r="I351" s="320">
        <v>2631833000</v>
      </c>
      <c r="J351" s="320"/>
      <c r="K351" s="172"/>
      <c r="L351" s="172">
        <f>+H351/G351*100</f>
        <v>99.968472987237632</v>
      </c>
      <c r="M351" s="118"/>
      <c r="N351" s="126"/>
      <c r="O351" s="233">
        <f>+G351-H351</f>
        <v>830000</v>
      </c>
      <c r="P351" s="492">
        <f>+P350-[1]Xã!$I$13</f>
        <v>-102637050072</v>
      </c>
      <c r="Q351" s="120"/>
      <c r="R351" s="121"/>
    </row>
    <row r="352" spans="1:18" s="122" customFormat="1" ht="20.25" customHeight="1">
      <c r="A352" s="333" t="s">
        <v>26</v>
      </c>
      <c r="B352" s="473" t="s">
        <v>378</v>
      </c>
      <c r="C352" s="337" t="s">
        <v>343</v>
      </c>
      <c r="D352" s="473"/>
      <c r="E352" s="530">
        <v>178000000</v>
      </c>
      <c r="F352" s="473"/>
      <c r="G352" s="320">
        <f t="shared" ref="G352:G358" si="140">+E352+F352</f>
        <v>178000000</v>
      </c>
      <c r="H352" s="299">
        <f t="shared" ref="H352:H360" si="141">+I352+J352</f>
        <v>178000000</v>
      </c>
      <c r="I352" s="320">
        <v>178000000</v>
      </c>
      <c r="J352" s="320"/>
      <c r="K352" s="172"/>
      <c r="L352" s="172">
        <f>+H352/G352*100</f>
        <v>100</v>
      </c>
      <c r="M352" s="118"/>
      <c r="N352" s="126"/>
      <c r="O352" s="233">
        <f>+G352-H352</f>
        <v>0</v>
      </c>
      <c r="P352" s="131"/>
      <c r="Q352" s="120"/>
      <c r="R352" s="121"/>
    </row>
    <row r="353" spans="1:18" s="122" customFormat="1" ht="20.25" customHeight="1">
      <c r="A353" s="333" t="s">
        <v>26</v>
      </c>
      <c r="B353" s="473" t="s">
        <v>379</v>
      </c>
      <c r="C353" s="337" t="s">
        <v>343</v>
      </c>
      <c r="D353" s="473"/>
      <c r="E353" s="530">
        <v>2422000000</v>
      </c>
      <c r="F353" s="473"/>
      <c r="G353" s="320">
        <f t="shared" si="140"/>
        <v>2422000000</v>
      </c>
      <c r="H353" s="299">
        <f t="shared" si="141"/>
        <v>2421233000</v>
      </c>
      <c r="I353" s="320">
        <v>2421233000</v>
      </c>
      <c r="J353" s="320"/>
      <c r="K353" s="172"/>
      <c r="L353" s="172">
        <f>+H353/G353*100</f>
        <v>99.968331957060286</v>
      </c>
      <c r="M353" s="118"/>
      <c r="N353" s="126"/>
      <c r="O353" s="233">
        <f>+G353-H353</f>
        <v>767000</v>
      </c>
      <c r="P353" s="131"/>
      <c r="Q353" s="120"/>
      <c r="R353" s="121"/>
    </row>
    <row r="354" spans="1:18" s="122" customFormat="1" ht="20.25" customHeight="1">
      <c r="A354" s="333" t="s">
        <v>26</v>
      </c>
      <c r="B354" s="473" t="s">
        <v>380</v>
      </c>
      <c r="C354" s="337" t="s">
        <v>343</v>
      </c>
      <c r="D354" s="473"/>
      <c r="E354" s="530">
        <v>4700000000</v>
      </c>
      <c r="F354" s="473"/>
      <c r="G354" s="320">
        <f t="shared" si="140"/>
        <v>4700000000</v>
      </c>
      <c r="H354" s="299">
        <f t="shared" si="141"/>
        <v>4605358000</v>
      </c>
      <c r="I354" s="320">
        <v>4605358000</v>
      </c>
      <c r="J354" s="320"/>
      <c r="K354" s="172"/>
      <c r="L354" s="172">
        <f>+H354/G354*100</f>
        <v>97.986340425531921</v>
      </c>
      <c r="M354" s="118"/>
      <c r="N354" s="126"/>
      <c r="O354" s="233">
        <f>+G354-H354</f>
        <v>94642000</v>
      </c>
      <c r="P354" s="131"/>
      <c r="Q354" s="120"/>
      <c r="R354" s="121"/>
    </row>
    <row r="355" spans="1:18" s="122" customFormat="1" ht="20.25" customHeight="1">
      <c r="A355" s="333" t="s">
        <v>26</v>
      </c>
      <c r="B355" s="474" t="s">
        <v>375</v>
      </c>
      <c r="C355" s="337" t="s">
        <v>343</v>
      </c>
      <c r="D355" s="474"/>
      <c r="E355" s="540">
        <v>2000000000</v>
      </c>
      <c r="F355" s="474"/>
      <c r="G355" s="320">
        <f t="shared" si="140"/>
        <v>2000000000</v>
      </c>
      <c r="H355" s="299">
        <f t="shared" si="141"/>
        <v>1999849000</v>
      </c>
      <c r="I355" s="320">
        <v>1999849000</v>
      </c>
      <c r="J355" s="320"/>
      <c r="K355" s="172"/>
      <c r="L355" s="172">
        <f>+H355/G355*100</f>
        <v>99.992450000000005</v>
      </c>
      <c r="M355" s="118"/>
      <c r="N355" s="126"/>
      <c r="O355" s="233">
        <f>+G355-H355</f>
        <v>151000</v>
      </c>
      <c r="P355" s="131"/>
      <c r="Q355" s="120"/>
      <c r="R355" s="121"/>
    </row>
    <row r="356" spans="1:18" s="122" customFormat="1" ht="20.25" customHeight="1">
      <c r="A356" s="333" t="s">
        <v>26</v>
      </c>
      <c r="B356" s="473" t="s">
        <v>381</v>
      </c>
      <c r="C356" s="337" t="s">
        <v>343</v>
      </c>
      <c r="D356" s="473"/>
      <c r="E356" s="530">
        <v>2540000000</v>
      </c>
      <c r="F356" s="473"/>
      <c r="G356" s="320">
        <f t="shared" si="140"/>
        <v>2540000000</v>
      </c>
      <c r="H356" s="299">
        <f t="shared" si="141"/>
        <v>2475743000</v>
      </c>
      <c r="I356" s="320">
        <v>2475743000</v>
      </c>
      <c r="J356" s="320"/>
      <c r="K356" s="172"/>
      <c r="L356" s="172">
        <f>+H356/G356*100</f>
        <v>97.470196850393691</v>
      </c>
      <c r="M356" s="118"/>
      <c r="N356" s="126"/>
      <c r="O356" s="233">
        <f>+G356-H356</f>
        <v>64257000</v>
      </c>
      <c r="P356" s="131"/>
      <c r="Q356" s="120"/>
      <c r="R356" s="121"/>
    </row>
    <row r="357" spans="1:18" s="122" customFormat="1" ht="20.25" customHeight="1">
      <c r="A357" s="333" t="s">
        <v>26</v>
      </c>
      <c r="B357" s="473" t="s">
        <v>382</v>
      </c>
      <c r="C357" s="337" t="s">
        <v>343</v>
      </c>
      <c r="D357" s="473"/>
      <c r="E357" s="530">
        <f>1905000000-540000000</f>
        <v>1365000000</v>
      </c>
      <c r="F357" s="530">
        <v>540000000</v>
      </c>
      <c r="G357" s="320">
        <f t="shared" si="140"/>
        <v>1905000000</v>
      </c>
      <c r="H357" s="299">
        <f t="shared" si="141"/>
        <v>0</v>
      </c>
      <c r="I357" s="320"/>
      <c r="J357" s="320"/>
      <c r="K357" s="172"/>
      <c r="L357" s="172">
        <f>+H357/G357*100</f>
        <v>0</v>
      </c>
      <c r="M357" s="118"/>
      <c r="N357" s="126"/>
      <c r="O357" s="233">
        <f>+G357-H357</f>
        <v>1905000000</v>
      </c>
      <c r="P357" s="131"/>
      <c r="Q357" s="120"/>
      <c r="R357" s="121"/>
    </row>
    <row r="358" spans="1:18" s="122" customFormat="1" ht="20.25" customHeight="1">
      <c r="A358" s="333" t="s">
        <v>26</v>
      </c>
      <c r="B358" s="473" t="s">
        <v>383</v>
      </c>
      <c r="C358" s="337" t="s">
        <v>343</v>
      </c>
      <c r="D358" s="473"/>
      <c r="E358" s="530">
        <f>1905000000-F358</f>
        <v>1365000000</v>
      </c>
      <c r="F358" s="530">
        <v>540000000</v>
      </c>
      <c r="G358" s="320">
        <f t="shared" si="140"/>
        <v>1905000000</v>
      </c>
      <c r="H358" s="299">
        <f t="shared" si="141"/>
        <v>1905000000</v>
      </c>
      <c r="I358" s="320">
        <v>1905000000</v>
      </c>
      <c r="J358" s="320"/>
      <c r="K358" s="172"/>
      <c r="L358" s="172">
        <f>+H358/G358*100</f>
        <v>100</v>
      </c>
      <c r="M358" s="118"/>
      <c r="N358" s="126"/>
      <c r="O358" s="233">
        <f>+G358-H358</f>
        <v>0</v>
      </c>
      <c r="P358" s="131"/>
      <c r="Q358" s="120"/>
      <c r="R358" s="121"/>
    </row>
    <row r="359" spans="1:18" s="122" customFormat="1" ht="20.25" customHeight="1">
      <c r="A359" s="440" t="s">
        <v>26</v>
      </c>
      <c r="B359" s="313" t="s">
        <v>577</v>
      </c>
      <c r="C359" s="337" t="s">
        <v>427</v>
      </c>
      <c r="D359" s="320"/>
      <c r="E359" s="510">
        <v>900000000</v>
      </c>
      <c r="F359" s="510">
        <v>670000000</v>
      </c>
      <c r="G359" s="320">
        <f>+E359+F359</f>
        <v>1570000000</v>
      </c>
      <c r="H359" s="299">
        <f>+I359+J359</f>
        <v>0</v>
      </c>
      <c r="I359" s="320"/>
      <c r="J359" s="320"/>
      <c r="K359" s="172"/>
      <c r="L359" s="172">
        <f>+H359/G359*100</f>
        <v>0</v>
      </c>
      <c r="M359" s="118"/>
      <c r="N359" s="126"/>
      <c r="O359" s="233">
        <f>+G359-H359</f>
        <v>1570000000</v>
      </c>
      <c r="P359" s="131"/>
      <c r="Q359" s="120"/>
      <c r="R359" s="121"/>
    </row>
    <row r="360" spans="1:18" s="122" customFormat="1" ht="20.25" customHeight="1">
      <c r="A360" s="440" t="s">
        <v>26</v>
      </c>
      <c r="B360" s="445" t="s">
        <v>578</v>
      </c>
      <c r="C360" s="298"/>
      <c r="D360" s="320"/>
      <c r="E360" s="510">
        <v>641000000</v>
      </c>
      <c r="F360" s="510">
        <v>533000000</v>
      </c>
      <c r="G360" s="320">
        <f>+E360+F360</f>
        <v>1174000000</v>
      </c>
      <c r="H360" s="299">
        <f t="shared" si="141"/>
        <v>1174000000</v>
      </c>
      <c r="I360" s="320"/>
      <c r="J360" s="320">
        <v>1174000000</v>
      </c>
      <c r="K360" s="172"/>
      <c r="L360" s="172">
        <f>+H360/G360*100</f>
        <v>100</v>
      </c>
      <c r="M360" s="118"/>
      <c r="N360" s="126"/>
      <c r="O360" s="233">
        <f>+G360-H360</f>
        <v>0</v>
      </c>
      <c r="P360" s="131"/>
      <c r="Q360" s="120"/>
      <c r="R360" s="121"/>
    </row>
    <row r="361" spans="1:18" s="122" customFormat="1" ht="20.25" customHeight="1">
      <c r="A361" s="440" t="s">
        <v>26</v>
      </c>
      <c r="B361" s="301" t="s">
        <v>614</v>
      </c>
      <c r="C361" s="298"/>
      <c r="D361" s="320"/>
      <c r="E361" s="510">
        <v>737000000</v>
      </c>
      <c r="F361" s="320"/>
      <c r="G361" s="320">
        <f t="shared" ref="G361:G428" si="142">+E361+F361</f>
        <v>737000000</v>
      </c>
      <c r="H361" s="299">
        <f t="shared" ref="H361:H428" si="143">+I361+J361</f>
        <v>737000000</v>
      </c>
      <c r="I361" s="320"/>
      <c r="J361" s="320">
        <v>737000000</v>
      </c>
      <c r="K361" s="172"/>
      <c r="L361" s="172">
        <f>+H361/G361*100</f>
        <v>100</v>
      </c>
      <c r="M361" s="118"/>
      <c r="N361" s="126"/>
      <c r="O361" s="233">
        <f>+G361-H361</f>
        <v>0</v>
      </c>
      <c r="P361" s="131"/>
      <c r="Q361" s="120"/>
      <c r="R361" s="121"/>
    </row>
    <row r="362" spans="1:18" s="122" customFormat="1" ht="20.25" customHeight="1">
      <c r="A362" s="440" t="s">
        <v>26</v>
      </c>
      <c r="B362" s="319" t="s">
        <v>610</v>
      </c>
      <c r="C362" s="298"/>
      <c r="D362" s="320"/>
      <c r="E362" s="567">
        <v>1257000000</v>
      </c>
      <c r="F362" s="320"/>
      <c r="G362" s="320">
        <f t="shared" si="142"/>
        <v>1257000000</v>
      </c>
      <c r="H362" s="299">
        <f t="shared" si="143"/>
        <v>1257000000</v>
      </c>
      <c r="I362" s="320"/>
      <c r="J362" s="320">
        <v>1257000000</v>
      </c>
      <c r="K362" s="172"/>
      <c r="L362" s="172">
        <f>+H362/G362*100</f>
        <v>100</v>
      </c>
      <c r="M362" s="118"/>
      <c r="N362" s="126"/>
      <c r="O362" s="233">
        <f>+G362-H362</f>
        <v>0</v>
      </c>
      <c r="P362" s="131"/>
      <c r="Q362" s="120"/>
      <c r="R362" s="121"/>
    </row>
    <row r="363" spans="1:18" s="122" customFormat="1" ht="20.25" customHeight="1">
      <c r="A363" s="440" t="s">
        <v>26</v>
      </c>
      <c r="B363" s="319" t="s">
        <v>611</v>
      </c>
      <c r="C363" s="298"/>
      <c r="D363" s="320"/>
      <c r="E363" s="567">
        <v>1883000000</v>
      </c>
      <c r="F363" s="320"/>
      <c r="G363" s="320">
        <f t="shared" si="142"/>
        <v>1883000000</v>
      </c>
      <c r="H363" s="299">
        <f t="shared" si="143"/>
        <v>1881996000</v>
      </c>
      <c r="I363" s="320"/>
      <c r="J363" s="320">
        <v>1881996000</v>
      </c>
      <c r="K363" s="172"/>
      <c r="L363" s="172">
        <f>+H363/G363*100</f>
        <v>99.946680828465219</v>
      </c>
      <c r="M363" s="118"/>
      <c r="N363" s="126"/>
      <c r="O363" s="233">
        <f>+G363-H363</f>
        <v>1004000</v>
      </c>
      <c r="P363" s="131"/>
      <c r="Q363" s="120"/>
      <c r="R363" s="121"/>
    </row>
    <row r="364" spans="1:18" s="122" customFormat="1" ht="20.25" customHeight="1">
      <c r="A364" s="440" t="s">
        <v>26</v>
      </c>
      <c r="B364" s="319" t="s">
        <v>612</v>
      </c>
      <c r="C364" s="298"/>
      <c r="D364" s="320"/>
      <c r="E364" s="567">
        <v>1554000000</v>
      </c>
      <c r="F364" s="320"/>
      <c r="G364" s="320">
        <f t="shared" si="142"/>
        <v>1554000000</v>
      </c>
      <c r="H364" s="299">
        <f t="shared" si="143"/>
        <v>1267526000</v>
      </c>
      <c r="I364" s="320"/>
      <c r="J364" s="320">
        <v>1267526000</v>
      </c>
      <c r="K364" s="172"/>
      <c r="L364" s="172">
        <f>+H364/G364*100</f>
        <v>81.565379665379666</v>
      </c>
      <c r="M364" s="118"/>
      <c r="N364" s="126"/>
      <c r="O364" s="233">
        <f>+G364-H364</f>
        <v>286474000</v>
      </c>
      <c r="P364" s="131"/>
      <c r="Q364" s="120"/>
      <c r="R364" s="121"/>
    </row>
    <row r="365" spans="1:18" s="122" customFormat="1" ht="20.25" customHeight="1">
      <c r="A365" s="440" t="s">
        <v>26</v>
      </c>
      <c r="B365" s="319" t="s">
        <v>613</v>
      </c>
      <c r="C365" s="298"/>
      <c r="D365" s="320"/>
      <c r="E365" s="320"/>
      <c r="F365" s="320">
        <v>61402000</v>
      </c>
      <c r="G365" s="320">
        <f t="shared" si="142"/>
        <v>61402000</v>
      </c>
      <c r="H365" s="299">
        <f t="shared" si="143"/>
        <v>61146000</v>
      </c>
      <c r="I365" s="320"/>
      <c r="J365" s="320">
        <v>61146000</v>
      </c>
      <c r="K365" s="172"/>
      <c r="L365" s="172">
        <f>+H365/G365*100</f>
        <v>99.583075469854393</v>
      </c>
      <c r="M365" s="118"/>
      <c r="N365" s="126"/>
      <c r="O365" s="233">
        <f>+G365-H365</f>
        <v>256000</v>
      </c>
      <c r="P365" s="131"/>
      <c r="Q365" s="120"/>
      <c r="R365" s="121"/>
    </row>
    <row r="366" spans="1:18" s="122" customFormat="1" ht="20.25" customHeight="1">
      <c r="A366" s="440" t="s">
        <v>26</v>
      </c>
      <c r="B366" s="301" t="s">
        <v>615</v>
      </c>
      <c r="C366" s="298"/>
      <c r="D366" s="320"/>
      <c r="E366" s="320"/>
      <c r="F366" s="320">
        <v>101062000</v>
      </c>
      <c r="G366" s="320">
        <f t="shared" si="142"/>
        <v>101062000</v>
      </c>
      <c r="H366" s="299">
        <f t="shared" si="143"/>
        <v>49005000</v>
      </c>
      <c r="I366" s="320"/>
      <c r="J366" s="320">
        <v>49005000</v>
      </c>
      <c r="K366" s="172"/>
      <c r="L366" s="172">
        <f>+H366/G366*100</f>
        <v>48.490035819595889</v>
      </c>
      <c r="M366" s="118"/>
      <c r="N366" s="126"/>
      <c r="O366" s="233">
        <f>+G366-H366</f>
        <v>52057000</v>
      </c>
      <c r="P366" s="131"/>
      <c r="Q366" s="120"/>
      <c r="R366" s="121"/>
    </row>
    <row r="367" spans="1:18" s="122" customFormat="1" ht="20.25" customHeight="1">
      <c r="A367" s="440" t="s">
        <v>26</v>
      </c>
      <c r="B367" s="301" t="s">
        <v>627</v>
      </c>
      <c r="C367" s="298"/>
      <c r="D367" s="320"/>
      <c r="E367" s="320"/>
      <c r="F367" s="320">
        <v>60036000</v>
      </c>
      <c r="G367" s="320">
        <f t="shared" si="142"/>
        <v>60036000</v>
      </c>
      <c r="H367" s="299">
        <f t="shared" si="143"/>
        <v>0</v>
      </c>
      <c r="I367" s="320"/>
      <c r="J367" s="320"/>
      <c r="K367" s="172"/>
      <c r="L367" s="172">
        <f>+H367/G367*100</f>
        <v>0</v>
      </c>
      <c r="M367" s="118"/>
      <c r="N367" s="126"/>
      <c r="O367" s="233">
        <f>+G367-H367</f>
        <v>60036000</v>
      </c>
      <c r="P367" s="131"/>
      <c r="Q367" s="120"/>
      <c r="R367" s="121"/>
    </row>
    <row r="368" spans="1:18" s="122" customFormat="1" ht="20.25" customHeight="1">
      <c r="A368" s="440" t="s">
        <v>26</v>
      </c>
      <c r="B368" s="301" t="s">
        <v>616</v>
      </c>
      <c r="C368" s="298"/>
      <c r="D368" s="320"/>
      <c r="E368" s="510">
        <v>166000000</v>
      </c>
      <c r="F368" s="320">
        <v>150034700</v>
      </c>
      <c r="G368" s="320">
        <f t="shared" si="142"/>
        <v>316034700</v>
      </c>
      <c r="H368" s="299">
        <f t="shared" si="143"/>
        <v>230143600</v>
      </c>
      <c r="I368" s="320"/>
      <c r="J368" s="320">
        <v>230143600</v>
      </c>
      <c r="K368" s="172"/>
      <c r="L368" s="172">
        <f>+H368/G368*100</f>
        <v>72.822256543347933</v>
      </c>
      <c r="M368" s="118"/>
      <c r="N368" s="126"/>
      <c r="O368" s="233">
        <f>+G368-H368</f>
        <v>85891100</v>
      </c>
      <c r="P368" s="131"/>
      <c r="Q368" s="120"/>
      <c r="R368" s="121"/>
    </row>
    <row r="369" spans="1:18" s="122" customFormat="1" ht="20.25" customHeight="1">
      <c r="A369" s="440" t="s">
        <v>26</v>
      </c>
      <c r="B369" s="301" t="s">
        <v>617</v>
      </c>
      <c r="C369" s="298"/>
      <c r="D369" s="320"/>
      <c r="E369" s="510">
        <v>118000000</v>
      </c>
      <c r="F369" s="320">
        <v>234380000</v>
      </c>
      <c r="G369" s="320">
        <f t="shared" si="142"/>
        <v>352380000</v>
      </c>
      <c r="H369" s="299">
        <f t="shared" si="143"/>
        <v>161200000</v>
      </c>
      <c r="I369" s="320"/>
      <c r="J369" s="320">
        <v>161200000</v>
      </c>
      <c r="K369" s="172"/>
      <c r="L369" s="172">
        <f>+H369/G369*100</f>
        <v>45.746069583971845</v>
      </c>
      <c r="M369" s="118"/>
      <c r="N369" s="126"/>
      <c r="O369" s="233">
        <f>+G369-H369</f>
        <v>191180000</v>
      </c>
      <c r="P369" s="131"/>
      <c r="Q369" s="120"/>
      <c r="R369" s="121"/>
    </row>
    <row r="370" spans="1:18" s="122" customFormat="1" ht="20.25" customHeight="1">
      <c r="A370" s="440" t="s">
        <v>26</v>
      </c>
      <c r="B370" s="301" t="s">
        <v>618</v>
      </c>
      <c r="C370" s="298"/>
      <c r="D370" s="320"/>
      <c r="E370" s="510">
        <v>382000000</v>
      </c>
      <c r="F370" s="320"/>
      <c r="G370" s="320">
        <f t="shared" si="142"/>
        <v>382000000</v>
      </c>
      <c r="H370" s="299">
        <f t="shared" si="143"/>
        <v>335643500</v>
      </c>
      <c r="I370" s="320"/>
      <c r="J370" s="320">
        <v>335643500</v>
      </c>
      <c r="K370" s="172"/>
      <c r="L370" s="172">
        <f>+H370/G370*100</f>
        <v>87.864790575916231</v>
      </c>
      <c r="M370" s="118"/>
      <c r="N370" s="126"/>
      <c r="O370" s="233">
        <f>+G370-H370</f>
        <v>46356500</v>
      </c>
      <c r="P370" s="131"/>
      <c r="Q370" s="120"/>
      <c r="R370" s="121"/>
    </row>
    <row r="371" spans="1:18" s="122" customFormat="1" ht="20.25" customHeight="1">
      <c r="A371" s="440" t="s">
        <v>26</v>
      </c>
      <c r="B371" s="301" t="s">
        <v>619</v>
      </c>
      <c r="C371" s="298"/>
      <c r="D371" s="320"/>
      <c r="E371" s="510">
        <v>3043000000</v>
      </c>
      <c r="F371" s="320"/>
      <c r="G371" s="320">
        <f t="shared" si="142"/>
        <v>3043000000</v>
      </c>
      <c r="H371" s="299">
        <f t="shared" si="143"/>
        <v>2948997000</v>
      </c>
      <c r="I371" s="320"/>
      <c r="J371" s="320">
        <v>2948997000</v>
      </c>
      <c r="K371" s="172"/>
      <c r="L371" s="172">
        <f>+H371/G371*100</f>
        <v>96.910844561288201</v>
      </c>
      <c r="M371" s="118"/>
      <c r="N371" s="126"/>
      <c r="O371" s="233">
        <f>+G371-H371</f>
        <v>94003000</v>
      </c>
      <c r="P371" s="131"/>
      <c r="Q371" s="120"/>
      <c r="R371" s="121"/>
    </row>
    <row r="372" spans="1:18" s="122" customFormat="1" ht="20.25" customHeight="1">
      <c r="A372" s="440" t="s">
        <v>26</v>
      </c>
      <c r="B372" s="301" t="s">
        <v>620</v>
      </c>
      <c r="C372" s="298"/>
      <c r="D372" s="320"/>
      <c r="E372" s="510">
        <v>518000000</v>
      </c>
      <c r="F372" s="320"/>
      <c r="G372" s="320">
        <f t="shared" si="142"/>
        <v>518000000</v>
      </c>
      <c r="H372" s="299">
        <f t="shared" si="143"/>
        <v>341545000</v>
      </c>
      <c r="I372" s="320"/>
      <c r="J372" s="320">
        <v>341545000</v>
      </c>
      <c r="K372" s="172"/>
      <c r="L372" s="172">
        <f>+H372/G372*100</f>
        <v>65.935328185328189</v>
      </c>
      <c r="M372" s="118"/>
      <c r="N372" s="126"/>
      <c r="O372" s="233">
        <f>+G372-H372</f>
        <v>176455000</v>
      </c>
      <c r="P372" s="131"/>
      <c r="Q372" s="120"/>
      <c r="R372" s="121"/>
    </row>
    <row r="373" spans="1:18" s="122" customFormat="1" ht="20.25" customHeight="1">
      <c r="A373" s="440" t="s">
        <v>26</v>
      </c>
      <c r="B373" s="301" t="s">
        <v>626</v>
      </c>
      <c r="C373" s="298"/>
      <c r="D373" s="320"/>
      <c r="E373" s="510">
        <v>440000000</v>
      </c>
      <c r="F373" s="320"/>
      <c r="G373" s="320">
        <f t="shared" si="142"/>
        <v>440000000</v>
      </c>
      <c r="H373" s="299">
        <f t="shared" si="143"/>
        <v>436502000</v>
      </c>
      <c r="I373" s="320"/>
      <c r="J373" s="320">
        <v>436502000</v>
      </c>
      <c r="K373" s="172"/>
      <c r="L373" s="172">
        <f>+H373/G373*100</f>
        <v>99.204999999999998</v>
      </c>
      <c r="M373" s="118"/>
      <c r="N373" s="126"/>
      <c r="O373" s="233">
        <f>+G373-H373</f>
        <v>3498000</v>
      </c>
      <c r="P373" s="131"/>
      <c r="Q373" s="120"/>
      <c r="R373" s="121"/>
    </row>
    <row r="374" spans="1:18" s="122" customFormat="1" ht="20.25" customHeight="1">
      <c r="A374" s="440" t="s">
        <v>26</v>
      </c>
      <c r="B374" s="301" t="s">
        <v>621</v>
      </c>
      <c r="C374" s="298"/>
      <c r="D374" s="320"/>
      <c r="E374" s="510">
        <v>133000000</v>
      </c>
      <c r="F374" s="320"/>
      <c r="G374" s="320">
        <f t="shared" si="142"/>
        <v>133000000</v>
      </c>
      <c r="H374" s="299">
        <f t="shared" si="143"/>
        <v>125123000</v>
      </c>
      <c r="I374" s="320"/>
      <c r="J374" s="320">
        <v>125123000</v>
      </c>
      <c r="K374" s="172"/>
      <c r="L374" s="172">
        <f>+H374/G374*100</f>
        <v>94.077443609022566</v>
      </c>
      <c r="M374" s="118"/>
      <c r="N374" s="126"/>
      <c r="O374" s="233">
        <f>+G374-H374</f>
        <v>7877000</v>
      </c>
      <c r="P374" s="131"/>
      <c r="Q374" s="120"/>
      <c r="R374" s="121"/>
    </row>
    <row r="375" spans="1:18" s="122" customFormat="1" ht="20.25" customHeight="1">
      <c r="A375" s="440" t="s">
        <v>26</v>
      </c>
      <c r="B375" s="301" t="s">
        <v>622</v>
      </c>
      <c r="C375" s="298"/>
      <c r="D375" s="320"/>
      <c r="E375" s="510">
        <v>154000000</v>
      </c>
      <c r="F375" s="320"/>
      <c r="G375" s="320">
        <f t="shared" si="142"/>
        <v>154000000</v>
      </c>
      <c r="H375" s="299">
        <f t="shared" si="143"/>
        <v>153419000</v>
      </c>
      <c r="I375" s="320"/>
      <c r="J375" s="320">
        <v>153419000</v>
      </c>
      <c r="K375" s="172"/>
      <c r="L375" s="172">
        <f>+H375/G375*100</f>
        <v>99.622727272727275</v>
      </c>
      <c r="M375" s="118"/>
      <c r="N375" s="126"/>
      <c r="O375" s="233">
        <f>+G375-H375</f>
        <v>581000</v>
      </c>
      <c r="P375" s="131"/>
      <c r="Q375" s="120"/>
      <c r="R375" s="121"/>
    </row>
    <row r="376" spans="1:18" s="122" customFormat="1" ht="20.25" customHeight="1">
      <c r="A376" s="440" t="s">
        <v>26</v>
      </c>
      <c r="B376" s="301" t="s">
        <v>623</v>
      </c>
      <c r="C376" s="298"/>
      <c r="D376" s="320"/>
      <c r="E376" s="510">
        <v>89000000</v>
      </c>
      <c r="F376" s="320"/>
      <c r="G376" s="320">
        <f t="shared" si="142"/>
        <v>89000000</v>
      </c>
      <c r="H376" s="299">
        <f t="shared" si="143"/>
        <v>88792000</v>
      </c>
      <c r="I376" s="320"/>
      <c r="J376" s="320">
        <v>88792000</v>
      </c>
      <c r="K376" s="172"/>
      <c r="L376" s="172">
        <f>+H376/G376*100</f>
        <v>99.76629213483146</v>
      </c>
      <c r="M376" s="118"/>
      <c r="N376" s="126"/>
      <c r="O376" s="233">
        <f>+G376-H376</f>
        <v>208000</v>
      </c>
      <c r="P376" s="131"/>
      <c r="Q376" s="120"/>
      <c r="R376" s="121"/>
    </row>
    <row r="377" spans="1:18" s="122" customFormat="1" ht="20.25" customHeight="1">
      <c r="A377" s="440" t="s">
        <v>26</v>
      </c>
      <c r="B377" s="301" t="s">
        <v>624</v>
      </c>
      <c r="C377" s="298"/>
      <c r="D377" s="320"/>
      <c r="E377" s="510">
        <v>150000000</v>
      </c>
      <c r="F377" s="320"/>
      <c r="G377" s="320">
        <f t="shared" si="142"/>
        <v>150000000</v>
      </c>
      <c r="H377" s="299">
        <f t="shared" si="143"/>
        <v>150000000</v>
      </c>
      <c r="I377" s="320"/>
      <c r="J377" s="320">
        <v>150000000</v>
      </c>
      <c r="K377" s="172"/>
      <c r="L377" s="172">
        <f>+H377/G377*100</f>
        <v>100</v>
      </c>
      <c r="M377" s="118"/>
      <c r="N377" s="126"/>
      <c r="O377" s="233">
        <f>+G377-H377</f>
        <v>0</v>
      </c>
      <c r="P377" s="131"/>
      <c r="Q377" s="120"/>
      <c r="R377" s="121"/>
    </row>
    <row r="378" spans="1:18" s="122" customFormat="1" ht="20.25" customHeight="1">
      <c r="A378" s="440" t="s">
        <v>26</v>
      </c>
      <c r="B378" s="301" t="s">
        <v>625</v>
      </c>
      <c r="C378" s="298"/>
      <c r="D378" s="320"/>
      <c r="E378" s="510">
        <v>150000000</v>
      </c>
      <c r="F378" s="320"/>
      <c r="G378" s="320">
        <f t="shared" si="142"/>
        <v>150000000</v>
      </c>
      <c r="H378" s="299">
        <f t="shared" si="143"/>
        <v>150000000</v>
      </c>
      <c r="I378" s="320"/>
      <c r="J378" s="320">
        <v>150000000</v>
      </c>
      <c r="K378" s="172"/>
      <c r="L378" s="172">
        <f>+H378/G378*100</f>
        <v>100</v>
      </c>
      <c r="M378" s="118"/>
      <c r="N378" s="126"/>
      <c r="O378" s="233">
        <f>+G378-H378</f>
        <v>0</v>
      </c>
      <c r="P378" s="131"/>
      <c r="Q378" s="120"/>
      <c r="R378" s="121"/>
    </row>
    <row r="379" spans="1:18" s="122" customFormat="1" ht="20.25" customHeight="1">
      <c r="A379" s="440" t="s">
        <v>26</v>
      </c>
      <c r="B379" s="488" t="s">
        <v>579</v>
      </c>
      <c r="C379" s="298"/>
      <c r="D379" s="320"/>
      <c r="E379" s="510">
        <v>3488000000</v>
      </c>
      <c r="F379" s="320"/>
      <c r="G379" s="320">
        <f t="shared" si="142"/>
        <v>3488000000</v>
      </c>
      <c r="H379" s="299">
        <f t="shared" si="143"/>
        <v>3487433000</v>
      </c>
      <c r="I379" s="320"/>
      <c r="J379" s="320">
        <v>3487433000</v>
      </c>
      <c r="K379" s="172"/>
      <c r="L379" s="172">
        <f>+H379/G379*100</f>
        <v>99.983744266055041</v>
      </c>
      <c r="M379" s="118"/>
      <c r="N379" s="126"/>
      <c r="O379" s="233">
        <f>+G379-H379</f>
        <v>567000</v>
      </c>
      <c r="P379" s="131"/>
      <c r="Q379" s="120"/>
      <c r="R379" s="121"/>
    </row>
    <row r="380" spans="1:18" s="122" customFormat="1" ht="20.25" customHeight="1">
      <c r="A380" s="440" t="s">
        <v>26</v>
      </c>
      <c r="B380" s="488" t="s">
        <v>580</v>
      </c>
      <c r="C380" s="298"/>
      <c r="D380" s="320"/>
      <c r="E380" s="510">
        <v>150000000</v>
      </c>
      <c r="F380" s="320"/>
      <c r="G380" s="320">
        <f t="shared" si="142"/>
        <v>150000000</v>
      </c>
      <c r="H380" s="415">
        <f t="shared" si="143"/>
        <v>150000000</v>
      </c>
      <c r="I380" s="320"/>
      <c r="J380" s="320">
        <v>150000000</v>
      </c>
      <c r="K380" s="172"/>
      <c r="L380" s="172">
        <f>+H380/G380*100</f>
        <v>100</v>
      </c>
      <c r="M380" s="118"/>
      <c r="N380" s="126"/>
      <c r="O380" s="233">
        <f>+G380-H380</f>
        <v>0</v>
      </c>
      <c r="P380" s="131"/>
      <c r="Q380" s="120"/>
      <c r="R380" s="121"/>
    </row>
    <row r="381" spans="1:18" s="122" customFormat="1" ht="20.25" customHeight="1">
      <c r="A381" s="440" t="s">
        <v>26</v>
      </c>
      <c r="B381" s="488" t="s">
        <v>581</v>
      </c>
      <c r="C381" s="298"/>
      <c r="D381" s="320"/>
      <c r="E381" s="510">
        <v>150000000</v>
      </c>
      <c r="F381" s="320"/>
      <c r="G381" s="320">
        <f t="shared" si="142"/>
        <v>150000000</v>
      </c>
      <c r="H381" s="415">
        <f t="shared" si="143"/>
        <v>150000000</v>
      </c>
      <c r="I381" s="320"/>
      <c r="J381" s="320">
        <v>150000000</v>
      </c>
      <c r="K381" s="172"/>
      <c r="L381" s="172">
        <f>+H381/G381*100</f>
        <v>100</v>
      </c>
      <c r="M381" s="118"/>
      <c r="N381" s="126"/>
      <c r="O381" s="233">
        <f>+G381-H381</f>
        <v>0</v>
      </c>
      <c r="P381" s="131"/>
      <c r="Q381" s="120"/>
      <c r="R381" s="121"/>
    </row>
    <row r="382" spans="1:18" s="122" customFormat="1" ht="20.25" customHeight="1">
      <c r="A382" s="440" t="s">
        <v>26</v>
      </c>
      <c r="B382" s="488" t="s">
        <v>582</v>
      </c>
      <c r="C382" s="298"/>
      <c r="D382" s="320"/>
      <c r="E382" s="510">
        <v>150000000</v>
      </c>
      <c r="F382" s="320"/>
      <c r="G382" s="320">
        <f t="shared" si="142"/>
        <v>150000000</v>
      </c>
      <c r="H382" s="415">
        <f t="shared" si="143"/>
        <v>150000000</v>
      </c>
      <c r="I382" s="320"/>
      <c r="J382" s="320">
        <v>150000000</v>
      </c>
      <c r="K382" s="172"/>
      <c r="L382" s="172">
        <f>+H382/G382*100</f>
        <v>100</v>
      </c>
      <c r="M382" s="118"/>
      <c r="N382" s="126"/>
      <c r="O382" s="233">
        <f>+G382-H382</f>
        <v>0</v>
      </c>
      <c r="P382" s="131"/>
      <c r="Q382" s="120"/>
      <c r="R382" s="121"/>
    </row>
    <row r="383" spans="1:18" s="122" customFormat="1" ht="20.25" customHeight="1">
      <c r="A383" s="440" t="s">
        <v>26</v>
      </c>
      <c r="B383" s="488" t="s">
        <v>583</v>
      </c>
      <c r="C383" s="298"/>
      <c r="D383" s="320"/>
      <c r="E383" s="510">
        <v>150000000</v>
      </c>
      <c r="F383" s="320"/>
      <c r="G383" s="320">
        <f t="shared" si="142"/>
        <v>150000000</v>
      </c>
      <c r="H383" s="415">
        <f t="shared" si="143"/>
        <v>150000000</v>
      </c>
      <c r="I383" s="320"/>
      <c r="J383" s="320">
        <v>150000000</v>
      </c>
      <c r="K383" s="172"/>
      <c r="L383" s="172">
        <f>+H383/G383*100</f>
        <v>100</v>
      </c>
      <c r="M383" s="118"/>
      <c r="N383" s="126"/>
      <c r="O383" s="233">
        <f>+G383-H383</f>
        <v>0</v>
      </c>
      <c r="P383" s="131"/>
      <c r="Q383" s="120"/>
      <c r="R383" s="121"/>
    </row>
    <row r="384" spans="1:18" s="122" customFormat="1" ht="20.25" customHeight="1">
      <c r="A384" s="440" t="s">
        <v>26</v>
      </c>
      <c r="B384" s="488" t="s">
        <v>584</v>
      </c>
      <c r="C384" s="298"/>
      <c r="D384" s="320"/>
      <c r="E384" s="510">
        <v>150000000</v>
      </c>
      <c r="F384" s="320"/>
      <c r="G384" s="320">
        <f t="shared" si="142"/>
        <v>150000000</v>
      </c>
      <c r="H384" s="415">
        <f t="shared" si="143"/>
        <v>150000000</v>
      </c>
      <c r="I384" s="320"/>
      <c r="J384" s="320">
        <v>150000000</v>
      </c>
      <c r="K384" s="172"/>
      <c r="L384" s="172">
        <f>+H384/G384*100</f>
        <v>100</v>
      </c>
      <c r="M384" s="118"/>
      <c r="N384" s="126"/>
      <c r="O384" s="233">
        <f>+G384-H384</f>
        <v>0</v>
      </c>
      <c r="P384" s="131"/>
      <c r="Q384" s="120"/>
      <c r="R384" s="121"/>
    </row>
    <row r="385" spans="1:18" s="122" customFormat="1" ht="20.25" customHeight="1">
      <c r="A385" s="440" t="s">
        <v>26</v>
      </c>
      <c r="B385" s="488" t="s">
        <v>585</v>
      </c>
      <c r="C385" s="298"/>
      <c r="D385" s="320"/>
      <c r="E385" s="510">
        <v>1428000000</v>
      </c>
      <c r="F385" s="320"/>
      <c r="G385" s="320">
        <f t="shared" si="142"/>
        <v>1428000000</v>
      </c>
      <c r="H385" s="299">
        <f t="shared" si="143"/>
        <v>1428000000</v>
      </c>
      <c r="I385" s="320"/>
      <c r="J385" s="320">
        <v>1428000000</v>
      </c>
      <c r="K385" s="172"/>
      <c r="L385" s="172">
        <f>+H385/G385*100</f>
        <v>100</v>
      </c>
      <c r="M385" s="118"/>
      <c r="N385" s="126"/>
      <c r="O385" s="233">
        <f>+G385-H385</f>
        <v>0</v>
      </c>
      <c r="P385" s="131"/>
      <c r="Q385" s="120"/>
      <c r="R385" s="121"/>
    </row>
    <row r="386" spans="1:18" s="122" customFormat="1" ht="20.25" customHeight="1">
      <c r="A386" s="440" t="s">
        <v>26</v>
      </c>
      <c r="B386" s="418" t="s">
        <v>628</v>
      </c>
      <c r="C386" s="298"/>
      <c r="D386" s="320"/>
      <c r="E386" s="510">
        <v>32000000</v>
      </c>
      <c r="F386" s="510">
        <v>12491000</v>
      </c>
      <c r="G386" s="320">
        <f t="shared" si="142"/>
        <v>44491000</v>
      </c>
      <c r="H386" s="299">
        <f t="shared" si="143"/>
        <v>41250000</v>
      </c>
      <c r="I386" s="320"/>
      <c r="J386" s="320">
        <v>41250000</v>
      </c>
      <c r="K386" s="172"/>
      <c r="L386" s="172">
        <f>+H386/G386*100</f>
        <v>92.715380638780871</v>
      </c>
      <c r="M386" s="118"/>
      <c r="N386" s="126"/>
      <c r="O386" s="233">
        <f>+G386-H386</f>
        <v>3241000</v>
      </c>
      <c r="P386" s="131"/>
      <c r="Q386" s="120"/>
      <c r="R386" s="121"/>
    </row>
    <row r="387" spans="1:18" s="122" customFormat="1" ht="20.25" customHeight="1">
      <c r="A387" s="440" t="s">
        <v>26</v>
      </c>
      <c r="B387" s="418" t="s">
        <v>629</v>
      </c>
      <c r="C387" s="298"/>
      <c r="D387" s="320"/>
      <c r="E387" s="510">
        <v>1389000000</v>
      </c>
      <c r="F387" s="320"/>
      <c r="G387" s="320">
        <f t="shared" si="142"/>
        <v>1389000000</v>
      </c>
      <c r="H387" s="299">
        <f t="shared" si="143"/>
        <v>1387998000</v>
      </c>
      <c r="I387" s="320"/>
      <c r="J387" s="320">
        <v>1387998000</v>
      </c>
      <c r="K387" s="172"/>
      <c r="L387" s="172">
        <f>+H387/G387*100</f>
        <v>99.927861771058318</v>
      </c>
      <c r="M387" s="118"/>
      <c r="N387" s="126"/>
      <c r="O387" s="233">
        <f>+G387-H387</f>
        <v>1002000</v>
      </c>
      <c r="P387" s="131"/>
      <c r="Q387" s="120"/>
      <c r="R387" s="121"/>
    </row>
    <row r="388" spans="1:18" s="122" customFormat="1" ht="20.25" customHeight="1">
      <c r="A388" s="440" t="s">
        <v>26</v>
      </c>
      <c r="B388" s="418" t="s">
        <v>630</v>
      </c>
      <c r="C388" s="298"/>
      <c r="D388" s="320"/>
      <c r="E388" s="510">
        <v>1078000000</v>
      </c>
      <c r="F388" s="320"/>
      <c r="G388" s="320">
        <f t="shared" si="142"/>
        <v>1078000000</v>
      </c>
      <c r="H388" s="299">
        <f t="shared" si="143"/>
        <v>1072848000</v>
      </c>
      <c r="I388" s="320"/>
      <c r="J388" s="320">
        <v>1072848000</v>
      </c>
      <c r="K388" s="172"/>
      <c r="L388" s="172">
        <f>+H388/G388*100</f>
        <v>99.522077922077926</v>
      </c>
      <c r="M388" s="118"/>
      <c r="N388" s="126"/>
      <c r="O388" s="233">
        <f>+G388-H388</f>
        <v>5152000</v>
      </c>
      <c r="P388" s="131"/>
      <c r="Q388" s="120"/>
      <c r="R388" s="121"/>
    </row>
    <row r="389" spans="1:18" s="122" customFormat="1" ht="20.25" customHeight="1">
      <c r="A389" s="440" t="s">
        <v>26</v>
      </c>
      <c r="B389" s="418" t="s">
        <v>631</v>
      </c>
      <c r="C389" s="298"/>
      <c r="D389" s="320"/>
      <c r="E389" s="510">
        <v>1081000000</v>
      </c>
      <c r="F389" s="320"/>
      <c r="G389" s="320">
        <f t="shared" si="142"/>
        <v>1081000000</v>
      </c>
      <c r="H389" s="299">
        <f t="shared" si="143"/>
        <v>1080837000</v>
      </c>
      <c r="I389" s="320"/>
      <c r="J389" s="320">
        <v>1080837000</v>
      </c>
      <c r="K389" s="172"/>
      <c r="L389" s="172">
        <f>+H389/G389*100</f>
        <v>99.984921369102693</v>
      </c>
      <c r="M389" s="118"/>
      <c r="N389" s="126"/>
      <c r="O389" s="233">
        <f>+G389-H389</f>
        <v>163000</v>
      </c>
      <c r="P389" s="131"/>
      <c r="Q389" s="120"/>
      <c r="R389" s="121"/>
    </row>
    <row r="390" spans="1:18" s="122" customFormat="1" ht="20.25" customHeight="1">
      <c r="A390" s="440" t="s">
        <v>26</v>
      </c>
      <c r="B390" s="418" t="s">
        <v>632</v>
      </c>
      <c r="C390" s="298"/>
      <c r="D390" s="320"/>
      <c r="E390" s="510">
        <v>145000000</v>
      </c>
      <c r="F390" s="320"/>
      <c r="G390" s="320">
        <f t="shared" si="142"/>
        <v>145000000</v>
      </c>
      <c r="H390" s="299">
        <f t="shared" si="143"/>
        <v>144941000</v>
      </c>
      <c r="I390" s="320"/>
      <c r="J390" s="320">
        <v>144941000</v>
      </c>
      <c r="K390" s="172"/>
      <c r="L390" s="172">
        <f>+H390/G390*100</f>
        <v>99.959310344827585</v>
      </c>
      <c r="M390" s="118"/>
      <c r="N390" s="126"/>
      <c r="O390" s="233">
        <f>+G390-H390</f>
        <v>59000</v>
      </c>
      <c r="P390" s="131"/>
      <c r="Q390" s="120"/>
      <c r="R390" s="121"/>
    </row>
    <row r="391" spans="1:18" s="122" customFormat="1" ht="20.25" customHeight="1">
      <c r="A391" s="440" t="s">
        <v>26</v>
      </c>
      <c r="B391" s="418" t="s">
        <v>633</v>
      </c>
      <c r="C391" s="298"/>
      <c r="D391" s="320"/>
      <c r="E391" s="510">
        <v>308000000</v>
      </c>
      <c r="F391" s="320"/>
      <c r="G391" s="320">
        <f t="shared" si="142"/>
        <v>308000000</v>
      </c>
      <c r="H391" s="299">
        <f t="shared" si="143"/>
        <v>306619000</v>
      </c>
      <c r="I391" s="320"/>
      <c r="J391" s="320">
        <v>306619000</v>
      </c>
      <c r="K391" s="172"/>
      <c r="L391" s="172">
        <f>+H391/G391*100</f>
        <v>99.551623376623382</v>
      </c>
      <c r="M391" s="118"/>
      <c r="N391" s="126"/>
      <c r="O391" s="233">
        <f>+G391-H391</f>
        <v>1381000</v>
      </c>
      <c r="P391" s="131"/>
      <c r="Q391" s="120"/>
      <c r="R391" s="121"/>
    </row>
    <row r="392" spans="1:18" s="122" customFormat="1" ht="20.25" customHeight="1">
      <c r="A392" s="440" t="s">
        <v>26</v>
      </c>
      <c r="B392" s="418" t="s">
        <v>634</v>
      </c>
      <c r="C392" s="298"/>
      <c r="D392" s="320"/>
      <c r="E392" s="510">
        <v>150000000</v>
      </c>
      <c r="F392" s="320"/>
      <c r="G392" s="320">
        <f t="shared" si="142"/>
        <v>150000000</v>
      </c>
      <c r="H392" s="299">
        <f t="shared" si="143"/>
        <v>149608000</v>
      </c>
      <c r="I392" s="320"/>
      <c r="J392" s="320">
        <v>149608000</v>
      </c>
      <c r="K392" s="172"/>
      <c r="L392" s="172">
        <f>+H392/G392*100</f>
        <v>99.73866666666666</v>
      </c>
      <c r="M392" s="118"/>
      <c r="N392" s="126"/>
      <c r="O392" s="233">
        <f>+G392-H392</f>
        <v>392000</v>
      </c>
      <c r="P392" s="131"/>
      <c r="Q392" s="120"/>
      <c r="R392" s="121"/>
    </row>
    <row r="393" spans="1:18" s="122" customFormat="1" ht="20.25" customHeight="1">
      <c r="A393" s="440" t="s">
        <v>26</v>
      </c>
      <c r="B393" s="418" t="s">
        <v>635</v>
      </c>
      <c r="C393" s="298"/>
      <c r="D393" s="320"/>
      <c r="E393" s="510">
        <v>150000000</v>
      </c>
      <c r="F393" s="320"/>
      <c r="G393" s="320">
        <f t="shared" si="142"/>
        <v>150000000</v>
      </c>
      <c r="H393" s="299">
        <f t="shared" si="143"/>
        <v>149327000</v>
      </c>
      <c r="I393" s="320"/>
      <c r="J393" s="320">
        <v>149327000</v>
      </c>
      <c r="K393" s="172"/>
      <c r="L393" s="172">
        <f>+H393/G393*100</f>
        <v>99.551333333333332</v>
      </c>
      <c r="M393" s="118"/>
      <c r="N393" s="126"/>
      <c r="O393" s="233">
        <f>+G393-H393</f>
        <v>673000</v>
      </c>
      <c r="P393" s="131"/>
      <c r="Q393" s="120"/>
      <c r="R393" s="121"/>
    </row>
    <row r="394" spans="1:18" s="122" customFormat="1" ht="20.25" customHeight="1">
      <c r="A394" s="440" t="s">
        <v>26</v>
      </c>
      <c r="B394" s="418" t="s">
        <v>636</v>
      </c>
      <c r="C394" s="298"/>
      <c r="D394" s="320"/>
      <c r="E394" s="510">
        <v>150000000</v>
      </c>
      <c r="F394" s="320"/>
      <c r="G394" s="320">
        <f t="shared" si="142"/>
        <v>150000000</v>
      </c>
      <c r="H394" s="299">
        <f t="shared" si="143"/>
        <v>149906000</v>
      </c>
      <c r="I394" s="320"/>
      <c r="J394" s="320">
        <v>149906000</v>
      </c>
      <c r="K394" s="172"/>
      <c r="L394" s="172">
        <f>+H394/G394*100</f>
        <v>99.937333333333328</v>
      </c>
      <c r="M394" s="118"/>
      <c r="N394" s="126"/>
      <c r="O394" s="233">
        <f>+G394-H394</f>
        <v>94000</v>
      </c>
      <c r="P394" s="131"/>
      <c r="Q394" s="120"/>
      <c r="R394" s="121"/>
    </row>
    <row r="395" spans="1:18" s="122" customFormat="1" ht="20.25" customHeight="1">
      <c r="A395" s="440" t="s">
        <v>26</v>
      </c>
      <c r="B395" s="418" t="s">
        <v>637</v>
      </c>
      <c r="C395" s="298"/>
      <c r="D395" s="320"/>
      <c r="E395" s="510">
        <v>150000000</v>
      </c>
      <c r="F395" s="320"/>
      <c r="G395" s="320">
        <f t="shared" si="142"/>
        <v>150000000</v>
      </c>
      <c r="H395" s="299">
        <f t="shared" si="143"/>
        <v>141714000</v>
      </c>
      <c r="I395" s="320"/>
      <c r="J395" s="320">
        <v>141714000</v>
      </c>
      <c r="K395" s="172"/>
      <c r="L395" s="172">
        <f>+H395/G395*100</f>
        <v>94.475999999999999</v>
      </c>
      <c r="M395" s="118"/>
      <c r="N395" s="126"/>
      <c r="O395" s="233">
        <f>+G395-H395</f>
        <v>8286000</v>
      </c>
      <c r="P395" s="131"/>
      <c r="Q395" s="120"/>
      <c r="R395" s="121"/>
    </row>
    <row r="396" spans="1:18" s="122" customFormat="1" ht="20.25" customHeight="1">
      <c r="A396" s="440" t="s">
        <v>26</v>
      </c>
      <c r="B396" s="418" t="s">
        <v>638</v>
      </c>
      <c r="C396" s="298"/>
      <c r="D396" s="320"/>
      <c r="E396" s="510">
        <v>150000000</v>
      </c>
      <c r="F396" s="320"/>
      <c r="G396" s="320">
        <f t="shared" si="142"/>
        <v>150000000</v>
      </c>
      <c r="H396" s="299">
        <f t="shared" si="143"/>
        <v>149546000</v>
      </c>
      <c r="I396" s="320"/>
      <c r="J396" s="320">
        <v>149546000</v>
      </c>
      <c r="K396" s="172"/>
      <c r="L396" s="172">
        <f>+H396/G396*100</f>
        <v>99.697333333333333</v>
      </c>
      <c r="M396" s="118"/>
      <c r="N396" s="126"/>
      <c r="O396" s="233">
        <f>+G396-H396</f>
        <v>454000</v>
      </c>
      <c r="P396" s="131"/>
      <c r="Q396" s="120"/>
      <c r="R396" s="121"/>
    </row>
    <row r="397" spans="1:18" s="122" customFormat="1" ht="20.25" customHeight="1">
      <c r="A397" s="440" t="s">
        <v>26</v>
      </c>
      <c r="B397" s="418" t="s">
        <v>639</v>
      </c>
      <c r="C397" s="298"/>
      <c r="D397" s="320"/>
      <c r="E397" s="320"/>
      <c r="F397" s="467">
        <v>5818000</v>
      </c>
      <c r="G397" s="320">
        <f t="shared" si="142"/>
        <v>5818000</v>
      </c>
      <c r="H397" s="299">
        <f t="shared" si="143"/>
        <v>0</v>
      </c>
      <c r="I397" s="320"/>
      <c r="J397" s="320"/>
      <c r="K397" s="172"/>
      <c r="L397" s="172">
        <f>+H397/G397*100</f>
        <v>0</v>
      </c>
      <c r="M397" s="118"/>
      <c r="N397" s="126"/>
      <c r="O397" s="233">
        <f>+G397-H397</f>
        <v>5818000</v>
      </c>
      <c r="P397" s="131"/>
      <c r="Q397" s="120"/>
      <c r="R397" s="121"/>
    </row>
    <row r="398" spans="1:18" s="122" customFormat="1" ht="20.25" customHeight="1">
      <c r="A398" s="440" t="s">
        <v>26</v>
      </c>
      <c r="B398" s="302" t="s">
        <v>586</v>
      </c>
      <c r="C398" s="298"/>
      <c r="D398" s="320"/>
      <c r="E398" s="510">
        <v>1900000000</v>
      </c>
      <c r="F398" s="320"/>
      <c r="G398" s="320">
        <f t="shared" si="142"/>
        <v>1900000000</v>
      </c>
      <c r="H398" s="299">
        <f t="shared" si="143"/>
        <v>1899999000</v>
      </c>
      <c r="I398" s="320"/>
      <c r="J398" s="320">
        <v>1899999000</v>
      </c>
      <c r="K398" s="172"/>
      <c r="L398" s="172">
        <f>+H398/G398*100</f>
        <v>99.999947368421047</v>
      </c>
      <c r="M398" s="118"/>
      <c r="N398" s="126"/>
      <c r="O398" s="233">
        <f>+G398-H398</f>
        <v>1000</v>
      </c>
      <c r="P398" s="131"/>
      <c r="Q398" s="120"/>
      <c r="R398" s="121"/>
    </row>
    <row r="399" spans="1:18" s="122" customFormat="1" ht="20.25" customHeight="1">
      <c r="A399" s="440" t="s">
        <v>26</v>
      </c>
      <c r="B399" s="302" t="s">
        <v>587</v>
      </c>
      <c r="C399" s="298"/>
      <c r="D399" s="320"/>
      <c r="E399" s="510">
        <v>480000000</v>
      </c>
      <c r="F399" s="320"/>
      <c r="G399" s="320">
        <f t="shared" si="142"/>
        <v>480000000</v>
      </c>
      <c r="H399" s="299">
        <f t="shared" si="143"/>
        <v>479527000</v>
      </c>
      <c r="I399" s="320"/>
      <c r="J399" s="320">
        <v>479527000</v>
      </c>
      <c r="K399" s="172"/>
      <c r="L399" s="172">
        <f>+H399/G399*100</f>
        <v>99.901458333333338</v>
      </c>
      <c r="M399" s="118"/>
      <c r="N399" s="126"/>
      <c r="O399" s="233">
        <f>+G399-H399</f>
        <v>473000</v>
      </c>
      <c r="P399" s="131"/>
      <c r="Q399" s="120"/>
      <c r="R399" s="121"/>
    </row>
    <row r="400" spans="1:18" s="122" customFormat="1" ht="20.25" customHeight="1">
      <c r="A400" s="440" t="s">
        <v>26</v>
      </c>
      <c r="B400" s="302" t="s">
        <v>588</v>
      </c>
      <c r="C400" s="298"/>
      <c r="D400" s="320"/>
      <c r="E400" s="510">
        <v>2550000000</v>
      </c>
      <c r="F400" s="320"/>
      <c r="G400" s="320">
        <f t="shared" si="142"/>
        <v>2550000000</v>
      </c>
      <c r="H400" s="299">
        <f t="shared" si="143"/>
        <v>2549753000</v>
      </c>
      <c r="I400" s="320"/>
      <c r="J400" s="320">
        <v>2549753000</v>
      </c>
      <c r="K400" s="172"/>
      <c r="L400" s="172">
        <f>+H400/G400*100</f>
        <v>99.990313725490196</v>
      </c>
      <c r="M400" s="118"/>
      <c r="N400" s="126"/>
      <c r="O400" s="233">
        <f>+G400-H400</f>
        <v>247000</v>
      </c>
      <c r="P400" s="131"/>
      <c r="Q400" s="120"/>
      <c r="R400" s="121"/>
    </row>
    <row r="401" spans="1:18" s="122" customFormat="1" ht="20.25" customHeight="1">
      <c r="A401" s="440" t="s">
        <v>26</v>
      </c>
      <c r="B401" s="264" t="s">
        <v>589</v>
      </c>
      <c r="C401" s="298"/>
      <c r="D401" s="320"/>
      <c r="E401" s="510">
        <v>2200000000</v>
      </c>
      <c r="F401" s="320"/>
      <c r="G401" s="320">
        <f t="shared" si="142"/>
        <v>2200000000</v>
      </c>
      <c r="H401" s="299">
        <f t="shared" si="143"/>
        <v>2129455000</v>
      </c>
      <c r="I401" s="320"/>
      <c r="J401" s="320">
        <v>2129455000</v>
      </c>
      <c r="K401" s="172"/>
      <c r="L401" s="172">
        <f>+H401/G401*100</f>
        <v>96.793409090909094</v>
      </c>
      <c r="M401" s="118"/>
      <c r="N401" s="126"/>
      <c r="O401" s="233">
        <f>+G401-H401</f>
        <v>70545000</v>
      </c>
      <c r="P401" s="131"/>
      <c r="Q401" s="120"/>
      <c r="R401" s="121"/>
    </row>
    <row r="402" spans="1:18" s="122" customFormat="1" ht="32.25" customHeight="1">
      <c r="A402" s="440" t="s">
        <v>26</v>
      </c>
      <c r="B402" s="324" t="s">
        <v>640</v>
      </c>
      <c r="C402" s="298"/>
      <c r="D402" s="320"/>
      <c r="E402" s="510">
        <v>40000000</v>
      </c>
      <c r="F402" s="320">
        <v>683869000</v>
      </c>
      <c r="G402" s="320">
        <f t="shared" si="142"/>
        <v>723869000</v>
      </c>
      <c r="H402" s="299">
        <f t="shared" si="143"/>
        <v>689822000</v>
      </c>
      <c r="I402" s="320"/>
      <c r="J402" s="320">
        <v>689822000</v>
      </c>
      <c r="K402" s="172"/>
      <c r="L402" s="172">
        <f>+H402/G402*100</f>
        <v>95.296524647415481</v>
      </c>
      <c r="M402" s="118"/>
      <c r="N402" s="126"/>
      <c r="O402" s="233">
        <f>+G402-H402</f>
        <v>34047000</v>
      </c>
      <c r="P402" s="131"/>
      <c r="Q402" s="120"/>
      <c r="R402" s="121"/>
    </row>
    <row r="403" spans="1:18" s="122" customFormat="1" ht="28.5" customHeight="1">
      <c r="A403" s="440" t="s">
        <v>26</v>
      </c>
      <c r="B403" s="324" t="s">
        <v>641</v>
      </c>
      <c r="C403" s="298"/>
      <c r="D403" s="320"/>
      <c r="E403" s="320"/>
      <c r="F403" s="320">
        <v>80498000</v>
      </c>
      <c r="G403" s="320">
        <f t="shared" si="142"/>
        <v>80498000</v>
      </c>
      <c r="H403" s="299">
        <f t="shared" si="143"/>
        <v>0</v>
      </c>
      <c r="I403" s="320"/>
      <c r="J403" s="320"/>
      <c r="K403" s="172"/>
      <c r="L403" s="172">
        <f>+H403/G403*100</f>
        <v>0</v>
      </c>
      <c r="M403" s="118"/>
      <c r="N403" s="126"/>
      <c r="O403" s="233">
        <f>+G403-H403</f>
        <v>80498000</v>
      </c>
      <c r="P403" s="131"/>
      <c r="Q403" s="120"/>
      <c r="R403" s="121"/>
    </row>
    <row r="404" spans="1:18" s="122" customFormat="1" ht="28.5" customHeight="1">
      <c r="A404" s="440" t="s">
        <v>26</v>
      </c>
      <c r="B404" s="302" t="s">
        <v>590</v>
      </c>
      <c r="C404" s="298"/>
      <c r="D404" s="320"/>
      <c r="E404" s="320">
        <v>1768000000</v>
      </c>
      <c r="F404" s="320"/>
      <c r="G404" s="320">
        <f t="shared" si="142"/>
        <v>1768000000</v>
      </c>
      <c r="H404" s="299">
        <f t="shared" si="143"/>
        <v>1767277000</v>
      </c>
      <c r="I404" s="320"/>
      <c r="J404" s="320">
        <v>1767277000</v>
      </c>
      <c r="K404" s="172"/>
      <c r="L404" s="172">
        <f>+H404/G404*100</f>
        <v>99.959106334841636</v>
      </c>
      <c r="M404" s="118"/>
      <c r="N404" s="126"/>
      <c r="O404" s="233">
        <f>+G404-H404</f>
        <v>723000</v>
      </c>
      <c r="P404" s="131"/>
      <c r="Q404" s="120"/>
      <c r="R404" s="121"/>
    </row>
    <row r="405" spans="1:18" s="122" customFormat="1" ht="28.5" customHeight="1">
      <c r="A405" s="440" t="s">
        <v>26</v>
      </c>
      <c r="B405" s="302" t="s">
        <v>591</v>
      </c>
      <c r="C405" s="298"/>
      <c r="D405" s="320"/>
      <c r="E405" s="320"/>
      <c r="F405" s="330" t="s">
        <v>643</v>
      </c>
      <c r="G405" s="320">
        <f t="shared" si="142"/>
        <v>52534000</v>
      </c>
      <c r="H405" s="299">
        <f t="shared" si="143"/>
        <v>52534000</v>
      </c>
      <c r="I405" s="320"/>
      <c r="J405" s="320">
        <v>52534000</v>
      </c>
      <c r="K405" s="172"/>
      <c r="L405" s="172">
        <f>+H405/G405*100</f>
        <v>100</v>
      </c>
      <c r="M405" s="118"/>
      <c r="N405" s="126"/>
      <c r="O405" s="233">
        <f>+G405-H405</f>
        <v>0</v>
      </c>
      <c r="P405" s="131"/>
      <c r="Q405" s="120"/>
      <c r="R405" s="121"/>
    </row>
    <row r="406" spans="1:18" s="122" customFormat="1" ht="28.5" customHeight="1">
      <c r="A406" s="440" t="s">
        <v>26</v>
      </c>
      <c r="B406" s="302" t="s">
        <v>642</v>
      </c>
      <c r="C406" s="298"/>
      <c r="D406" s="320"/>
      <c r="E406" s="320"/>
      <c r="F406" s="330" t="s">
        <v>644</v>
      </c>
      <c r="G406" s="320">
        <f t="shared" si="142"/>
        <v>1483000</v>
      </c>
      <c r="H406" s="299"/>
      <c r="I406" s="320"/>
      <c r="J406" s="320"/>
      <c r="K406" s="172"/>
      <c r="L406" s="172">
        <f>+H406/G406*100</f>
        <v>0</v>
      </c>
      <c r="M406" s="118"/>
      <c r="N406" s="126"/>
      <c r="O406" s="233">
        <f>+G406-H406</f>
        <v>1483000</v>
      </c>
      <c r="P406" s="131"/>
      <c r="Q406" s="120"/>
      <c r="R406" s="121"/>
    </row>
    <row r="407" spans="1:18" s="122" customFormat="1" ht="28.5" customHeight="1">
      <c r="A407" s="440" t="s">
        <v>26</v>
      </c>
      <c r="B407" s="489" t="s">
        <v>645</v>
      </c>
      <c r="C407" s="298"/>
      <c r="D407" s="320"/>
      <c r="E407" s="493">
        <v>557000000</v>
      </c>
      <c r="F407" s="320"/>
      <c r="G407" s="320">
        <f t="shared" si="142"/>
        <v>557000000</v>
      </c>
      <c r="H407" s="299">
        <f t="shared" si="143"/>
        <v>547671000</v>
      </c>
      <c r="I407" s="320"/>
      <c r="J407" s="320">
        <v>547671000</v>
      </c>
      <c r="K407" s="172"/>
      <c r="L407" s="172">
        <f>+H407/G407*100</f>
        <v>98.325134649910225</v>
      </c>
      <c r="M407" s="118"/>
      <c r="N407" s="126"/>
      <c r="O407" s="233">
        <f>+G407-H407</f>
        <v>9329000</v>
      </c>
      <c r="P407" s="131"/>
      <c r="Q407" s="120"/>
      <c r="R407" s="121"/>
    </row>
    <row r="408" spans="1:18" s="122" customFormat="1" ht="28.5" customHeight="1">
      <c r="A408" s="440" t="s">
        <v>26</v>
      </c>
      <c r="B408" s="489" t="s">
        <v>646</v>
      </c>
      <c r="C408" s="298"/>
      <c r="D408" s="320"/>
      <c r="E408" s="493">
        <v>4102000000</v>
      </c>
      <c r="F408" s="320"/>
      <c r="G408" s="320">
        <f t="shared" si="142"/>
        <v>4102000000</v>
      </c>
      <c r="H408" s="299">
        <f t="shared" si="143"/>
        <v>4102000000</v>
      </c>
      <c r="I408" s="320"/>
      <c r="J408" s="320">
        <v>4102000000</v>
      </c>
      <c r="K408" s="172"/>
      <c r="L408" s="172">
        <f>+H408/G408*100</f>
        <v>100</v>
      </c>
      <c r="M408" s="118"/>
      <c r="N408" s="126"/>
      <c r="O408" s="233">
        <f>+G408-H408</f>
        <v>0</v>
      </c>
      <c r="P408" s="131"/>
      <c r="Q408" s="120"/>
      <c r="R408" s="121"/>
    </row>
    <row r="409" spans="1:18" s="122" customFormat="1" ht="20.25" customHeight="1">
      <c r="A409" s="440" t="s">
        <v>26</v>
      </c>
      <c r="B409" s="489" t="s">
        <v>647</v>
      </c>
      <c r="C409" s="298"/>
      <c r="D409" s="320"/>
      <c r="E409" s="320">
        <v>82653000</v>
      </c>
      <c r="F409" s="320"/>
      <c r="G409" s="320">
        <f t="shared" si="142"/>
        <v>82653000</v>
      </c>
      <c r="H409" s="299">
        <f t="shared" si="143"/>
        <v>82653000</v>
      </c>
      <c r="I409" s="320"/>
      <c r="J409" s="320">
        <v>82653000</v>
      </c>
      <c r="K409" s="172"/>
      <c r="L409" s="172">
        <f>+H409/G409*100</f>
        <v>100</v>
      </c>
      <c r="M409" s="118"/>
      <c r="N409" s="126"/>
      <c r="O409" s="233">
        <f>+G409-H409</f>
        <v>0</v>
      </c>
      <c r="P409" s="131"/>
      <c r="Q409" s="120"/>
      <c r="R409" s="121"/>
    </row>
    <row r="410" spans="1:18" s="122" customFormat="1" ht="20.25" customHeight="1">
      <c r="A410" s="440" t="s">
        <v>26</v>
      </c>
      <c r="B410" s="490" t="s">
        <v>649</v>
      </c>
      <c r="C410" s="298"/>
      <c r="D410" s="320"/>
      <c r="E410" s="320">
        <f>419000000-F410</f>
        <v>277000000</v>
      </c>
      <c r="F410" s="320">
        <v>142000000</v>
      </c>
      <c r="G410" s="320">
        <f t="shared" si="142"/>
        <v>419000000</v>
      </c>
      <c r="H410" s="415">
        <f t="shared" si="143"/>
        <v>418514000</v>
      </c>
      <c r="I410" s="320"/>
      <c r="J410" s="320">
        <v>418514000</v>
      </c>
      <c r="K410" s="172"/>
      <c r="L410" s="172">
        <f>+H410/G410*100</f>
        <v>99.884009546539374</v>
      </c>
      <c r="M410" s="118"/>
      <c r="N410" s="126"/>
      <c r="O410" s="233">
        <f>+G410-H410</f>
        <v>486000</v>
      </c>
      <c r="P410" s="131"/>
      <c r="Q410" s="120"/>
      <c r="R410" s="121"/>
    </row>
    <row r="411" spans="1:18" s="122" customFormat="1" ht="20.25" customHeight="1">
      <c r="A411" s="440" t="s">
        <v>26</v>
      </c>
      <c r="B411" s="490" t="s">
        <v>648</v>
      </c>
      <c r="C411" s="298"/>
      <c r="D411" s="320"/>
      <c r="E411" s="320">
        <v>1155000000</v>
      </c>
      <c r="F411" s="320"/>
      <c r="G411" s="320">
        <f t="shared" si="142"/>
        <v>1155000000</v>
      </c>
      <c r="H411" s="299">
        <f t="shared" si="143"/>
        <v>1152572000</v>
      </c>
      <c r="I411" s="320"/>
      <c r="J411" s="320">
        <v>1152572000</v>
      </c>
      <c r="K411" s="172"/>
      <c r="L411" s="172">
        <f>+H411/G411*100</f>
        <v>99.78978354978355</v>
      </c>
      <c r="M411" s="118"/>
      <c r="N411" s="126"/>
      <c r="O411" s="233">
        <f>+G411-H411</f>
        <v>2428000</v>
      </c>
      <c r="P411" s="131"/>
      <c r="Q411" s="120"/>
      <c r="R411" s="121"/>
    </row>
    <row r="412" spans="1:18" s="122" customFormat="1" ht="20.25" customHeight="1">
      <c r="A412" s="440" t="s">
        <v>26</v>
      </c>
      <c r="B412" s="490" t="s">
        <v>650</v>
      </c>
      <c r="C412" s="298"/>
      <c r="D412" s="320"/>
      <c r="E412" s="320">
        <v>800000000</v>
      </c>
      <c r="F412" s="320"/>
      <c r="G412" s="320">
        <f t="shared" si="142"/>
        <v>800000000</v>
      </c>
      <c r="H412" s="299">
        <f t="shared" si="143"/>
        <v>797287000</v>
      </c>
      <c r="I412" s="320"/>
      <c r="J412" s="320">
        <v>797287000</v>
      </c>
      <c r="K412" s="172"/>
      <c r="L412" s="172">
        <f>+H412/G412*100</f>
        <v>99.660875000000004</v>
      </c>
      <c r="M412" s="118"/>
      <c r="N412" s="126"/>
      <c r="O412" s="233">
        <f>+G412-H412</f>
        <v>2713000</v>
      </c>
      <c r="P412" s="131"/>
      <c r="Q412" s="120"/>
      <c r="R412" s="121"/>
    </row>
    <row r="413" spans="1:18" s="122" customFormat="1" ht="20.25" customHeight="1">
      <c r="A413" s="440" t="s">
        <v>26</v>
      </c>
      <c r="B413" s="490" t="s">
        <v>651</v>
      </c>
      <c r="C413" s="298"/>
      <c r="D413" s="320"/>
      <c r="E413" s="320">
        <v>463000000</v>
      </c>
      <c r="F413" s="320"/>
      <c r="G413" s="320">
        <f t="shared" si="142"/>
        <v>463000000</v>
      </c>
      <c r="H413" s="299">
        <f t="shared" si="143"/>
        <v>462406000</v>
      </c>
      <c r="I413" s="320"/>
      <c r="J413" s="320">
        <v>462406000</v>
      </c>
      <c r="K413" s="172"/>
      <c r="L413" s="172">
        <f>+H413/G413*100</f>
        <v>99.871706263498922</v>
      </c>
      <c r="M413" s="118"/>
      <c r="N413" s="126"/>
      <c r="O413" s="233">
        <f>+G413-H413</f>
        <v>594000</v>
      </c>
      <c r="P413" s="131"/>
      <c r="Q413" s="120"/>
      <c r="R413" s="121"/>
    </row>
    <row r="414" spans="1:18" s="122" customFormat="1" ht="20.25" customHeight="1">
      <c r="A414" s="440" t="s">
        <v>26</v>
      </c>
      <c r="B414" s="490" t="s">
        <v>652</v>
      </c>
      <c r="C414" s="298"/>
      <c r="D414" s="320"/>
      <c r="E414" s="320">
        <v>250000000</v>
      </c>
      <c r="F414" s="320"/>
      <c r="G414" s="320">
        <f t="shared" si="142"/>
        <v>250000000</v>
      </c>
      <c r="H414" s="299">
        <f t="shared" si="143"/>
        <v>243007000</v>
      </c>
      <c r="I414" s="320"/>
      <c r="J414" s="320">
        <v>243007000</v>
      </c>
      <c r="K414" s="172"/>
      <c r="L414" s="172">
        <f>+H414/G414*100</f>
        <v>97.202799999999996</v>
      </c>
      <c r="M414" s="118"/>
      <c r="N414" s="126"/>
      <c r="O414" s="233">
        <f>+G414-H414</f>
        <v>6993000</v>
      </c>
      <c r="P414" s="131"/>
      <c r="Q414" s="120"/>
      <c r="R414" s="121"/>
    </row>
    <row r="415" spans="1:18" s="122" customFormat="1" ht="30" customHeight="1">
      <c r="A415" s="440" t="s">
        <v>26</v>
      </c>
      <c r="B415" s="319" t="s">
        <v>653</v>
      </c>
      <c r="C415" s="298"/>
      <c r="D415" s="320"/>
      <c r="E415" s="320">
        <v>455000000</v>
      </c>
      <c r="F415" s="320">
        <v>164094000</v>
      </c>
      <c r="G415" s="320">
        <f t="shared" si="142"/>
        <v>619094000</v>
      </c>
      <c r="H415" s="299">
        <f t="shared" si="143"/>
        <v>619020000</v>
      </c>
      <c r="I415" s="320"/>
      <c r="J415" s="320">
        <v>619020000</v>
      </c>
      <c r="K415" s="172"/>
      <c r="L415" s="172">
        <f>+H415/G415*100</f>
        <v>99.988047049397991</v>
      </c>
      <c r="M415" s="118"/>
      <c r="N415" s="126"/>
      <c r="O415" s="233">
        <f>+G415-H415</f>
        <v>74000</v>
      </c>
      <c r="P415" s="131"/>
      <c r="Q415" s="120"/>
      <c r="R415" s="121"/>
    </row>
    <row r="416" spans="1:18" s="122" customFormat="1" ht="30" customHeight="1">
      <c r="A416" s="440" t="s">
        <v>26</v>
      </c>
      <c r="B416" s="319" t="s">
        <v>654</v>
      </c>
      <c r="C416" s="298"/>
      <c r="D416" s="320"/>
      <c r="E416" s="320">
        <v>64000000</v>
      </c>
      <c r="F416" s="320">
        <v>86141000</v>
      </c>
      <c r="G416" s="320">
        <f t="shared" si="142"/>
        <v>150141000</v>
      </c>
      <c r="H416" s="299">
        <f t="shared" si="143"/>
        <v>150141000</v>
      </c>
      <c r="I416" s="320"/>
      <c r="J416" s="320">
        <v>150141000</v>
      </c>
      <c r="K416" s="172"/>
      <c r="L416" s="172">
        <f>+H416/G416*100</f>
        <v>100</v>
      </c>
      <c r="M416" s="118"/>
      <c r="N416" s="126"/>
      <c r="O416" s="233">
        <f>+G416-H416</f>
        <v>0</v>
      </c>
      <c r="P416" s="131"/>
      <c r="Q416" s="120"/>
      <c r="R416" s="121"/>
    </row>
    <row r="417" spans="1:18" s="122" customFormat="1" ht="30" customHeight="1">
      <c r="A417" s="440" t="s">
        <v>26</v>
      </c>
      <c r="B417" s="319" t="s">
        <v>655</v>
      </c>
      <c r="C417" s="298"/>
      <c r="D417" s="320"/>
      <c r="E417" s="320">
        <v>96000000</v>
      </c>
      <c r="F417" s="320">
        <v>86392000</v>
      </c>
      <c r="G417" s="320">
        <f t="shared" si="142"/>
        <v>182392000</v>
      </c>
      <c r="H417" s="299">
        <f t="shared" si="143"/>
        <v>181963000</v>
      </c>
      <c r="I417" s="320"/>
      <c r="J417" s="320">
        <v>181963000</v>
      </c>
      <c r="K417" s="172"/>
      <c r="L417" s="172">
        <f>+H417/G417*100</f>
        <v>99.764792315452439</v>
      </c>
      <c r="M417" s="118"/>
      <c r="N417" s="126"/>
      <c r="O417" s="233">
        <f>+G417-H417</f>
        <v>429000</v>
      </c>
      <c r="P417" s="131"/>
      <c r="Q417" s="120"/>
      <c r="R417" s="121"/>
    </row>
    <row r="418" spans="1:18" s="122" customFormat="1" ht="30" customHeight="1">
      <c r="A418" s="440" t="s">
        <v>26</v>
      </c>
      <c r="B418" s="319" t="s">
        <v>656</v>
      </c>
      <c r="C418" s="298"/>
      <c r="D418" s="320"/>
      <c r="E418" s="320">
        <v>90000000</v>
      </c>
      <c r="F418" s="320">
        <v>86333000</v>
      </c>
      <c r="G418" s="320">
        <f t="shared" si="142"/>
        <v>176333000</v>
      </c>
      <c r="H418" s="299">
        <f t="shared" si="143"/>
        <v>176328000</v>
      </c>
      <c r="I418" s="320"/>
      <c r="J418" s="320">
        <v>176328000</v>
      </c>
      <c r="K418" s="172"/>
      <c r="L418" s="172">
        <f>+H418/G418*100</f>
        <v>99.997164455887443</v>
      </c>
      <c r="M418" s="118"/>
      <c r="N418" s="126"/>
      <c r="O418" s="233">
        <f>+G418-H418</f>
        <v>5000</v>
      </c>
      <c r="P418" s="131"/>
      <c r="Q418" s="120"/>
      <c r="R418" s="121"/>
    </row>
    <row r="419" spans="1:18" s="122" customFormat="1" ht="30" customHeight="1">
      <c r="A419" s="440" t="s">
        <v>26</v>
      </c>
      <c r="B419" s="319" t="s">
        <v>657</v>
      </c>
      <c r="C419" s="298"/>
      <c r="D419" s="320"/>
      <c r="E419" s="320">
        <v>365000000</v>
      </c>
      <c r="F419" s="320">
        <v>81062000</v>
      </c>
      <c r="G419" s="320">
        <f t="shared" si="142"/>
        <v>446062000</v>
      </c>
      <c r="H419" s="299">
        <f t="shared" si="143"/>
        <v>446024000</v>
      </c>
      <c r="I419" s="320"/>
      <c r="J419" s="320">
        <v>446024000</v>
      </c>
      <c r="K419" s="172"/>
      <c r="L419" s="172">
        <f>+H419/G419*100</f>
        <v>99.991481004882729</v>
      </c>
      <c r="M419" s="118"/>
      <c r="N419" s="126"/>
      <c r="O419" s="233">
        <f>+G419-H419</f>
        <v>38000</v>
      </c>
      <c r="P419" s="131"/>
      <c r="Q419" s="120"/>
      <c r="R419" s="121"/>
    </row>
    <row r="420" spans="1:18" s="122" customFormat="1" ht="30" customHeight="1">
      <c r="A420" s="440" t="s">
        <v>26</v>
      </c>
      <c r="B420" s="319" t="s">
        <v>658</v>
      </c>
      <c r="C420" s="298"/>
      <c r="D420" s="320"/>
      <c r="E420" s="320"/>
      <c r="F420" s="320">
        <v>68596000</v>
      </c>
      <c r="G420" s="320">
        <f t="shared" si="142"/>
        <v>68596000</v>
      </c>
      <c r="H420" s="299">
        <f t="shared" si="143"/>
        <v>68036000</v>
      </c>
      <c r="I420" s="320"/>
      <c r="J420" s="320">
        <v>68036000</v>
      </c>
      <c r="K420" s="172"/>
      <c r="L420" s="172">
        <f>+H420/G420*100</f>
        <v>99.183625867397524</v>
      </c>
      <c r="M420" s="118"/>
      <c r="N420" s="126"/>
      <c r="O420" s="233">
        <f>+G420-H420</f>
        <v>560000</v>
      </c>
      <c r="P420" s="131"/>
      <c r="Q420" s="120"/>
      <c r="R420" s="121"/>
    </row>
    <row r="421" spans="1:18" s="122" customFormat="1" ht="30" customHeight="1">
      <c r="A421" s="440" t="s">
        <v>26</v>
      </c>
      <c r="B421" s="319" t="s">
        <v>659</v>
      </c>
      <c r="C421" s="298"/>
      <c r="D421" s="320"/>
      <c r="E421" s="320">
        <v>435000000</v>
      </c>
      <c r="F421" s="320">
        <v>98376000</v>
      </c>
      <c r="G421" s="320">
        <f t="shared" si="142"/>
        <v>533376000</v>
      </c>
      <c r="H421" s="299">
        <f t="shared" si="143"/>
        <v>533190000</v>
      </c>
      <c r="I421" s="320"/>
      <c r="J421" s="320">
        <v>533190000</v>
      </c>
      <c r="K421" s="172"/>
      <c r="L421" s="172">
        <f>+H421/G421*100</f>
        <v>99.965127789776815</v>
      </c>
      <c r="M421" s="118"/>
      <c r="N421" s="126"/>
      <c r="O421" s="233">
        <f>+G421-H421</f>
        <v>186000</v>
      </c>
      <c r="P421" s="131"/>
      <c r="Q421" s="120"/>
      <c r="R421" s="121"/>
    </row>
    <row r="422" spans="1:18" s="122" customFormat="1" ht="30" customHeight="1">
      <c r="A422" s="440" t="s">
        <v>26</v>
      </c>
      <c r="B422" s="324" t="s">
        <v>660</v>
      </c>
      <c r="C422" s="298"/>
      <c r="D422" s="320"/>
      <c r="E422" s="320">
        <v>440000000</v>
      </c>
      <c r="F422" s="320">
        <v>180000000</v>
      </c>
      <c r="G422" s="320">
        <f t="shared" si="142"/>
        <v>620000000</v>
      </c>
      <c r="H422" s="299">
        <f t="shared" si="143"/>
        <v>615087000</v>
      </c>
      <c r="I422" s="320"/>
      <c r="J422" s="320">
        <v>615087000</v>
      </c>
      <c r="K422" s="172"/>
      <c r="L422" s="172">
        <f>+H422/G422*100</f>
        <v>99.207580645161286</v>
      </c>
      <c r="M422" s="118"/>
      <c r="N422" s="126"/>
      <c r="O422" s="233">
        <f>+G422-H422</f>
        <v>4913000</v>
      </c>
      <c r="P422" s="131"/>
      <c r="Q422" s="120"/>
      <c r="R422" s="121"/>
    </row>
    <row r="423" spans="1:18" s="122" customFormat="1" ht="30" customHeight="1">
      <c r="A423" s="440" t="s">
        <v>26</v>
      </c>
      <c r="B423" s="324" t="s">
        <v>661</v>
      </c>
      <c r="C423" s="298"/>
      <c r="D423" s="320"/>
      <c r="E423" s="320">
        <v>1365000000</v>
      </c>
      <c r="F423" s="320">
        <v>540000000</v>
      </c>
      <c r="G423" s="320">
        <f t="shared" si="142"/>
        <v>1905000000</v>
      </c>
      <c r="H423" s="299">
        <f t="shared" si="143"/>
        <v>1904942000</v>
      </c>
      <c r="I423" s="320"/>
      <c r="J423" s="320">
        <v>1904942000</v>
      </c>
      <c r="K423" s="172"/>
      <c r="L423" s="172">
        <f>+H423/G423*100</f>
        <v>99.996955380577418</v>
      </c>
      <c r="M423" s="118"/>
      <c r="N423" s="126"/>
      <c r="O423" s="233">
        <f>+G423-H423</f>
        <v>58000</v>
      </c>
      <c r="P423" s="131"/>
      <c r="Q423" s="120"/>
      <c r="R423" s="121"/>
    </row>
    <row r="424" spans="1:18" s="122" customFormat="1" ht="30" customHeight="1">
      <c r="A424" s="440" t="s">
        <v>26</v>
      </c>
      <c r="B424" s="324" t="s">
        <v>662</v>
      </c>
      <c r="C424" s="298"/>
      <c r="D424" s="320"/>
      <c r="E424" s="320">
        <v>1365000000</v>
      </c>
      <c r="F424" s="320">
        <v>540000000</v>
      </c>
      <c r="G424" s="320">
        <f t="shared" si="142"/>
        <v>1905000000</v>
      </c>
      <c r="H424" s="299">
        <f t="shared" si="143"/>
        <v>1905000000</v>
      </c>
      <c r="I424" s="320"/>
      <c r="J424" s="320">
        <v>1905000000</v>
      </c>
      <c r="K424" s="172"/>
      <c r="L424" s="172">
        <f>+H424/G424*100</f>
        <v>100</v>
      </c>
      <c r="M424" s="118"/>
      <c r="N424" s="126"/>
      <c r="O424" s="233">
        <f>+G424-H424</f>
        <v>0</v>
      </c>
      <c r="P424" s="131"/>
      <c r="Q424" s="120"/>
      <c r="R424" s="121"/>
    </row>
    <row r="425" spans="1:18" s="122" customFormat="1" ht="30" customHeight="1">
      <c r="A425" s="440" t="s">
        <v>26</v>
      </c>
      <c r="B425" s="324" t="s">
        <v>663</v>
      </c>
      <c r="C425" s="298"/>
      <c r="D425" s="320"/>
      <c r="E425" s="320">
        <v>455000000</v>
      </c>
      <c r="F425" s="320">
        <v>180000000</v>
      </c>
      <c r="G425" s="320">
        <f t="shared" si="142"/>
        <v>635000000</v>
      </c>
      <c r="H425" s="299">
        <f t="shared" si="143"/>
        <v>634973000</v>
      </c>
      <c r="I425" s="320"/>
      <c r="J425" s="320">
        <v>634973000</v>
      </c>
      <c r="K425" s="172"/>
      <c r="L425" s="172">
        <f>+H425/G425*100</f>
        <v>99.995748031496063</v>
      </c>
      <c r="M425" s="118"/>
      <c r="N425" s="126"/>
      <c r="O425" s="233">
        <f>+G425-H425</f>
        <v>27000</v>
      </c>
      <c r="P425" s="131"/>
      <c r="Q425" s="120"/>
      <c r="R425" s="121"/>
    </row>
    <row r="426" spans="1:18" s="122" customFormat="1" ht="30" customHeight="1">
      <c r="A426" s="440" t="s">
        <v>26</v>
      </c>
      <c r="B426" s="324" t="s">
        <v>664</v>
      </c>
      <c r="C426" s="298"/>
      <c r="D426" s="320"/>
      <c r="E426" s="320">
        <v>735000000</v>
      </c>
      <c r="F426" s="320">
        <v>360000000</v>
      </c>
      <c r="G426" s="320">
        <f t="shared" si="142"/>
        <v>1095000000</v>
      </c>
      <c r="H426" s="299">
        <f t="shared" si="143"/>
        <v>1094887000</v>
      </c>
      <c r="I426" s="320"/>
      <c r="J426" s="320">
        <v>1094887000</v>
      </c>
      <c r="K426" s="172"/>
      <c r="L426" s="172">
        <f>+H426/G426*100</f>
        <v>99.989680365296806</v>
      </c>
      <c r="M426" s="118"/>
      <c r="N426" s="126"/>
      <c r="O426" s="233">
        <f>+G426-H426</f>
        <v>113000</v>
      </c>
      <c r="P426" s="131"/>
      <c r="Q426" s="120"/>
      <c r="R426" s="121"/>
    </row>
    <row r="427" spans="1:18" s="122" customFormat="1" ht="30" customHeight="1">
      <c r="A427" s="440" t="s">
        <v>26</v>
      </c>
      <c r="B427" s="324" t="s">
        <v>665</v>
      </c>
      <c r="C427" s="298"/>
      <c r="D427" s="320"/>
      <c r="E427" s="320">
        <v>455000000</v>
      </c>
      <c r="F427" s="320">
        <v>180000000</v>
      </c>
      <c r="G427" s="320">
        <f t="shared" si="142"/>
        <v>635000000</v>
      </c>
      <c r="H427" s="299">
        <f t="shared" si="143"/>
        <v>634862000</v>
      </c>
      <c r="I427" s="320"/>
      <c r="J427" s="320">
        <v>634862000</v>
      </c>
      <c r="K427" s="172"/>
      <c r="L427" s="172">
        <f>+H427/G427*100</f>
        <v>99.978267716535427</v>
      </c>
      <c r="M427" s="118"/>
      <c r="N427" s="126"/>
      <c r="O427" s="233">
        <f>+G427-H427</f>
        <v>138000</v>
      </c>
      <c r="P427" s="131"/>
      <c r="Q427" s="120"/>
      <c r="R427" s="121"/>
    </row>
    <row r="428" spans="1:18" s="122" customFormat="1" ht="30" customHeight="1">
      <c r="A428" s="440" t="s">
        <v>26</v>
      </c>
      <c r="B428" s="324" t="s">
        <v>666</v>
      </c>
      <c r="C428" s="298"/>
      <c r="D428" s="320"/>
      <c r="E428" s="320">
        <v>455000000</v>
      </c>
      <c r="F428" s="320">
        <v>180000000</v>
      </c>
      <c r="G428" s="320">
        <f t="shared" si="142"/>
        <v>635000000</v>
      </c>
      <c r="H428" s="299">
        <f t="shared" si="143"/>
        <v>635000000</v>
      </c>
      <c r="I428" s="320"/>
      <c r="J428" s="320">
        <v>635000000</v>
      </c>
      <c r="K428" s="172"/>
      <c r="L428" s="172">
        <f>+H428/G428*100</f>
        <v>100</v>
      </c>
      <c r="M428" s="118"/>
      <c r="N428" s="126"/>
      <c r="O428" s="233">
        <f>+G428-H428</f>
        <v>0</v>
      </c>
      <c r="P428" s="131"/>
      <c r="Q428" s="120"/>
      <c r="R428" s="121"/>
    </row>
    <row r="429" spans="1:18" s="122" customFormat="1" ht="30" customHeight="1">
      <c r="A429" s="440" t="s">
        <v>26</v>
      </c>
      <c r="B429" s="324" t="s">
        <v>667</v>
      </c>
      <c r="C429" s="298"/>
      <c r="D429" s="320"/>
      <c r="E429" s="320">
        <v>455000000</v>
      </c>
      <c r="F429" s="320">
        <v>180000000</v>
      </c>
      <c r="G429" s="320">
        <f t="shared" ref="G429:G481" si="144">+E429+F429</f>
        <v>635000000</v>
      </c>
      <c r="H429" s="299">
        <f t="shared" ref="H429:H481" si="145">+I429+J429</f>
        <v>635000000</v>
      </c>
      <c r="I429" s="320"/>
      <c r="J429" s="320">
        <v>635000000</v>
      </c>
      <c r="K429" s="172"/>
      <c r="L429" s="172">
        <f>+H429/G429*100</f>
        <v>100</v>
      </c>
      <c r="M429" s="118"/>
      <c r="N429" s="126"/>
      <c r="O429" s="233">
        <f>+G429-H429</f>
        <v>0</v>
      </c>
      <c r="P429" s="131"/>
      <c r="Q429" s="120"/>
      <c r="R429" s="121"/>
    </row>
    <row r="430" spans="1:18" s="122" customFormat="1" ht="30" customHeight="1">
      <c r="A430" s="440" t="s">
        <v>26</v>
      </c>
      <c r="B430" s="324" t="s">
        <v>668</v>
      </c>
      <c r="C430" s="298"/>
      <c r="D430" s="320"/>
      <c r="E430" s="320">
        <v>335000000</v>
      </c>
      <c r="F430" s="320">
        <v>180000000</v>
      </c>
      <c r="G430" s="320">
        <f t="shared" si="144"/>
        <v>515000000</v>
      </c>
      <c r="H430" s="299">
        <f t="shared" si="145"/>
        <v>513184000</v>
      </c>
      <c r="I430" s="320"/>
      <c r="J430" s="320">
        <v>513184000</v>
      </c>
      <c r="K430" s="172"/>
      <c r="L430" s="172">
        <f>+H430/G430*100</f>
        <v>99.647378640776694</v>
      </c>
      <c r="M430" s="118"/>
      <c r="N430" s="126"/>
      <c r="O430" s="233">
        <f>+G430-H430</f>
        <v>1816000</v>
      </c>
      <c r="P430" s="131"/>
      <c r="Q430" s="120"/>
      <c r="R430" s="121"/>
    </row>
    <row r="431" spans="1:18" s="122" customFormat="1" ht="30" customHeight="1">
      <c r="A431" s="440" t="s">
        <v>26</v>
      </c>
      <c r="B431" s="324" t="s">
        <v>669</v>
      </c>
      <c r="C431" s="298"/>
      <c r="D431" s="320"/>
      <c r="E431" s="320">
        <v>455000000</v>
      </c>
      <c r="F431" s="320">
        <v>180000000</v>
      </c>
      <c r="G431" s="320">
        <f t="shared" si="144"/>
        <v>635000000</v>
      </c>
      <c r="H431" s="299">
        <f t="shared" si="145"/>
        <v>587455800</v>
      </c>
      <c r="I431" s="320"/>
      <c r="J431" s="320">
        <v>587455800</v>
      </c>
      <c r="K431" s="172"/>
      <c r="L431" s="172">
        <f>+H431/G431*100</f>
        <v>92.512724409448822</v>
      </c>
      <c r="M431" s="118"/>
      <c r="N431" s="126"/>
      <c r="O431" s="233">
        <f>+G431-H431</f>
        <v>47544200</v>
      </c>
      <c r="P431" s="131"/>
      <c r="Q431" s="120"/>
      <c r="R431" s="121"/>
    </row>
    <row r="432" spans="1:18" s="122" customFormat="1" ht="30" customHeight="1">
      <c r="A432" s="440" t="s">
        <v>26</v>
      </c>
      <c r="B432" s="302" t="s">
        <v>670</v>
      </c>
      <c r="C432" s="298"/>
      <c r="D432" s="320"/>
      <c r="E432" s="299">
        <v>444000000</v>
      </c>
      <c r="F432" s="299">
        <v>180000000</v>
      </c>
      <c r="G432" s="320">
        <f t="shared" si="144"/>
        <v>624000000</v>
      </c>
      <c r="H432" s="299">
        <f t="shared" si="145"/>
        <v>623630000</v>
      </c>
      <c r="I432" s="320"/>
      <c r="J432" s="320">
        <v>623630000</v>
      </c>
      <c r="K432" s="172"/>
      <c r="L432" s="172">
        <f>+H432/G432*100</f>
        <v>99.940705128205138</v>
      </c>
      <c r="M432" s="118"/>
      <c r="N432" s="126"/>
      <c r="O432" s="233">
        <f>+G432-H432</f>
        <v>370000</v>
      </c>
      <c r="P432" s="131"/>
      <c r="Q432" s="120"/>
      <c r="R432" s="121"/>
    </row>
    <row r="433" spans="1:18" s="122" customFormat="1" ht="30" customHeight="1">
      <c r="A433" s="440" t="s">
        <v>26</v>
      </c>
      <c r="B433" s="302" t="s">
        <v>671</v>
      </c>
      <c r="C433" s="298"/>
      <c r="D433" s="320"/>
      <c r="E433" s="299">
        <v>454000000</v>
      </c>
      <c r="F433" s="299">
        <v>180000000</v>
      </c>
      <c r="G433" s="320">
        <f t="shared" si="144"/>
        <v>634000000</v>
      </c>
      <c r="H433" s="299">
        <f t="shared" si="145"/>
        <v>634000000</v>
      </c>
      <c r="I433" s="320"/>
      <c r="J433" s="320">
        <v>634000000</v>
      </c>
      <c r="K433" s="172"/>
      <c r="L433" s="172">
        <f>+H433/G433*100</f>
        <v>100</v>
      </c>
      <c r="M433" s="118"/>
      <c r="N433" s="126"/>
      <c r="O433" s="233">
        <f>+G433-H433</f>
        <v>0</v>
      </c>
      <c r="P433" s="131"/>
      <c r="Q433" s="120"/>
      <c r="R433" s="121"/>
    </row>
    <row r="434" spans="1:18" s="122" customFormat="1" ht="30" customHeight="1">
      <c r="A434" s="440" t="s">
        <v>26</v>
      </c>
      <c r="B434" s="302" t="s">
        <v>672</v>
      </c>
      <c r="C434" s="298"/>
      <c r="D434" s="320"/>
      <c r="E434" s="299">
        <v>435000000</v>
      </c>
      <c r="F434" s="299">
        <v>180000000</v>
      </c>
      <c r="G434" s="320">
        <f t="shared" si="144"/>
        <v>615000000</v>
      </c>
      <c r="H434" s="299">
        <f t="shared" si="145"/>
        <v>615000000</v>
      </c>
      <c r="I434" s="320"/>
      <c r="J434" s="320">
        <v>615000000</v>
      </c>
      <c r="K434" s="172"/>
      <c r="L434" s="172">
        <f>+H434/G434*100</f>
        <v>100</v>
      </c>
      <c r="M434" s="118"/>
      <c r="N434" s="126"/>
      <c r="O434" s="233">
        <f>+G434-H434</f>
        <v>0</v>
      </c>
      <c r="P434" s="131"/>
      <c r="Q434" s="120"/>
      <c r="R434" s="121"/>
    </row>
    <row r="435" spans="1:18" s="122" customFormat="1" ht="30" customHeight="1">
      <c r="A435" s="440" t="s">
        <v>26</v>
      </c>
      <c r="B435" s="302" t="s">
        <v>673</v>
      </c>
      <c r="C435" s="298"/>
      <c r="D435" s="320"/>
      <c r="E435" s="299">
        <v>365000000</v>
      </c>
      <c r="F435" s="299">
        <v>180000000</v>
      </c>
      <c r="G435" s="320">
        <f t="shared" si="144"/>
        <v>545000000</v>
      </c>
      <c r="H435" s="299">
        <f t="shared" si="145"/>
        <v>453921000</v>
      </c>
      <c r="I435" s="320"/>
      <c r="J435" s="320">
        <v>453921000</v>
      </c>
      <c r="K435" s="172"/>
      <c r="L435" s="172">
        <f>+H435/G435*100</f>
        <v>83.28825688073394</v>
      </c>
      <c r="M435" s="118"/>
      <c r="N435" s="126"/>
      <c r="O435" s="233">
        <f>+G435-H435</f>
        <v>91079000</v>
      </c>
      <c r="P435" s="131"/>
      <c r="Q435" s="120"/>
      <c r="R435" s="121"/>
    </row>
    <row r="436" spans="1:18" s="122" customFormat="1" ht="30" customHeight="1">
      <c r="A436" s="440" t="s">
        <v>26</v>
      </c>
      <c r="B436" s="302" t="s">
        <v>674</v>
      </c>
      <c r="C436" s="298"/>
      <c r="D436" s="320"/>
      <c r="E436" s="299">
        <v>446000000</v>
      </c>
      <c r="F436" s="299">
        <v>180000000</v>
      </c>
      <c r="G436" s="320">
        <f t="shared" si="144"/>
        <v>626000000</v>
      </c>
      <c r="H436" s="299">
        <f t="shared" si="145"/>
        <v>607009000</v>
      </c>
      <c r="I436" s="320"/>
      <c r="J436" s="320">
        <v>607009000</v>
      </c>
      <c r="K436" s="172"/>
      <c r="L436" s="172">
        <f>+H436/G436*100</f>
        <v>96.96629392971245</v>
      </c>
      <c r="M436" s="118"/>
      <c r="N436" s="126"/>
      <c r="O436" s="233">
        <f>+G436-H436</f>
        <v>18991000</v>
      </c>
      <c r="P436" s="131"/>
      <c r="Q436" s="120"/>
      <c r="R436" s="121"/>
    </row>
    <row r="437" spans="1:18" s="122" customFormat="1" ht="30" customHeight="1">
      <c r="A437" s="440" t="s">
        <v>26</v>
      </c>
      <c r="B437" s="445" t="s">
        <v>675</v>
      </c>
      <c r="C437" s="298"/>
      <c r="D437" s="320"/>
      <c r="E437" s="320"/>
      <c r="F437" s="320">
        <v>25128000</v>
      </c>
      <c r="G437" s="320">
        <f t="shared" si="144"/>
        <v>25128000</v>
      </c>
      <c r="H437" s="299">
        <f t="shared" si="145"/>
        <v>21879037</v>
      </c>
      <c r="I437" s="320"/>
      <c r="J437" s="320">
        <v>21879037</v>
      </c>
      <c r="K437" s="172"/>
      <c r="L437" s="172">
        <f>+H437/G437*100</f>
        <v>87.070347819165875</v>
      </c>
      <c r="M437" s="118"/>
      <c r="N437" s="126"/>
      <c r="O437" s="233">
        <f>+G437-H437</f>
        <v>3248963</v>
      </c>
      <c r="P437" s="131"/>
      <c r="Q437" s="120"/>
      <c r="R437" s="121"/>
    </row>
    <row r="438" spans="1:18" s="122" customFormat="1" ht="30" customHeight="1">
      <c r="A438" s="440" t="s">
        <v>26</v>
      </c>
      <c r="B438" s="445" t="s">
        <v>676</v>
      </c>
      <c r="C438" s="298"/>
      <c r="D438" s="320"/>
      <c r="E438" s="320"/>
      <c r="F438" s="320">
        <v>69166000</v>
      </c>
      <c r="G438" s="320">
        <f t="shared" si="144"/>
        <v>69166000</v>
      </c>
      <c r="H438" s="299">
        <f t="shared" si="145"/>
        <v>60226606</v>
      </c>
      <c r="I438" s="320"/>
      <c r="J438" s="320">
        <v>60226606</v>
      </c>
      <c r="K438" s="172"/>
      <c r="L438" s="172">
        <f>+H438/G438*100</f>
        <v>87.075450365786651</v>
      </c>
      <c r="M438" s="118"/>
      <c r="N438" s="126"/>
      <c r="O438" s="233">
        <f>+G438-H438</f>
        <v>8939394</v>
      </c>
      <c r="P438" s="131"/>
      <c r="Q438" s="120"/>
      <c r="R438" s="121"/>
    </row>
    <row r="439" spans="1:18" s="122" customFormat="1" ht="30" customHeight="1">
      <c r="A439" s="440" t="s">
        <v>26</v>
      </c>
      <c r="B439" s="445" t="s">
        <v>677</v>
      </c>
      <c r="C439" s="298"/>
      <c r="D439" s="320"/>
      <c r="E439" s="320"/>
      <c r="F439" s="320">
        <v>136747000</v>
      </c>
      <c r="G439" s="320">
        <f t="shared" si="144"/>
        <v>136747000</v>
      </c>
      <c r="H439" s="299">
        <f t="shared" si="145"/>
        <v>15747000</v>
      </c>
      <c r="I439" s="320"/>
      <c r="J439" s="320">
        <v>15747000</v>
      </c>
      <c r="K439" s="172"/>
      <c r="L439" s="172">
        <f>+H439/G439*100</f>
        <v>11.515426298200326</v>
      </c>
      <c r="M439" s="118"/>
      <c r="N439" s="126"/>
      <c r="O439" s="233">
        <f>+G439-H439</f>
        <v>121000000</v>
      </c>
      <c r="P439" s="131"/>
      <c r="Q439" s="120"/>
      <c r="R439" s="121"/>
    </row>
    <row r="440" spans="1:18" s="122" customFormat="1" ht="30" customHeight="1">
      <c r="A440" s="440" t="s">
        <v>26</v>
      </c>
      <c r="B440" s="445" t="s">
        <v>678</v>
      </c>
      <c r="C440" s="298"/>
      <c r="D440" s="320"/>
      <c r="E440" s="320"/>
      <c r="F440" s="320">
        <v>32503000</v>
      </c>
      <c r="G440" s="320">
        <f t="shared" si="144"/>
        <v>32503000</v>
      </c>
      <c r="H440" s="299">
        <f t="shared" si="145"/>
        <v>10653000</v>
      </c>
      <c r="I440" s="320"/>
      <c r="J440" s="320">
        <v>10653000</v>
      </c>
      <c r="K440" s="172"/>
      <c r="L440" s="172">
        <f>+H440/G440*100</f>
        <v>32.775436113589514</v>
      </c>
      <c r="M440" s="118"/>
      <c r="N440" s="126"/>
      <c r="O440" s="233">
        <f>+G440-H440</f>
        <v>21850000</v>
      </c>
      <c r="P440" s="131"/>
      <c r="Q440" s="120"/>
      <c r="R440" s="121"/>
    </row>
    <row r="441" spans="1:18" s="122" customFormat="1" ht="30" customHeight="1">
      <c r="A441" s="440" t="s">
        <v>26</v>
      </c>
      <c r="B441" s="445" t="s">
        <v>679</v>
      </c>
      <c r="C441" s="298"/>
      <c r="D441" s="320"/>
      <c r="E441" s="320">
        <v>455000000</v>
      </c>
      <c r="F441" s="320">
        <v>180000000</v>
      </c>
      <c r="G441" s="320">
        <f t="shared" si="144"/>
        <v>635000000</v>
      </c>
      <c r="H441" s="299">
        <f t="shared" si="145"/>
        <v>635000000</v>
      </c>
      <c r="I441" s="320"/>
      <c r="J441" s="320">
        <v>635000000</v>
      </c>
      <c r="K441" s="172"/>
      <c r="L441" s="172">
        <f>+H441/G441*100</f>
        <v>100</v>
      </c>
      <c r="M441" s="118"/>
      <c r="N441" s="126"/>
      <c r="O441" s="233">
        <f>+G441-H441</f>
        <v>0</v>
      </c>
      <c r="P441" s="131"/>
      <c r="Q441" s="120"/>
      <c r="R441" s="121"/>
    </row>
    <row r="442" spans="1:18" s="122" customFormat="1" ht="30" customHeight="1">
      <c r="A442" s="440" t="s">
        <v>26</v>
      </c>
      <c r="B442" s="445" t="s">
        <v>680</v>
      </c>
      <c r="C442" s="298"/>
      <c r="D442" s="320"/>
      <c r="E442" s="320">
        <v>455000000</v>
      </c>
      <c r="F442" s="320">
        <v>180000000</v>
      </c>
      <c r="G442" s="320">
        <f t="shared" si="144"/>
        <v>635000000</v>
      </c>
      <c r="H442" s="299">
        <f t="shared" si="145"/>
        <v>569301000</v>
      </c>
      <c r="I442" s="320"/>
      <c r="J442" s="320">
        <v>569301000</v>
      </c>
      <c r="K442" s="172"/>
      <c r="L442" s="172">
        <f>+H442/G442*100</f>
        <v>89.653700787401576</v>
      </c>
      <c r="M442" s="118"/>
      <c r="N442" s="126"/>
      <c r="O442" s="233">
        <f>+G442-H442</f>
        <v>65699000</v>
      </c>
      <c r="P442" s="131"/>
      <c r="Q442" s="120"/>
      <c r="R442" s="121"/>
    </row>
    <row r="443" spans="1:18" s="122" customFormat="1" ht="30" customHeight="1">
      <c r="A443" s="440" t="s">
        <v>26</v>
      </c>
      <c r="B443" s="445" t="s">
        <v>681</v>
      </c>
      <c r="C443" s="298"/>
      <c r="D443" s="320"/>
      <c r="E443" s="320">
        <v>433000000</v>
      </c>
      <c r="F443" s="320">
        <v>180000000</v>
      </c>
      <c r="G443" s="320">
        <f t="shared" si="144"/>
        <v>613000000</v>
      </c>
      <c r="H443" s="299">
        <f t="shared" si="145"/>
        <v>580499060</v>
      </c>
      <c r="I443" s="320"/>
      <c r="J443" s="320">
        <v>580499060</v>
      </c>
      <c r="K443" s="172"/>
      <c r="L443" s="172">
        <f>+H443/G443*100</f>
        <v>94.698052202283847</v>
      </c>
      <c r="M443" s="118"/>
      <c r="N443" s="126"/>
      <c r="O443" s="233">
        <f>+G443-H443</f>
        <v>32500940</v>
      </c>
      <c r="P443" s="131"/>
      <c r="Q443" s="120"/>
      <c r="R443" s="121"/>
    </row>
    <row r="444" spans="1:18" s="122" customFormat="1" ht="30" customHeight="1">
      <c r="A444" s="440" t="s">
        <v>26</v>
      </c>
      <c r="B444" s="445" t="s">
        <v>682</v>
      </c>
      <c r="C444" s="298"/>
      <c r="D444" s="320"/>
      <c r="E444" s="320">
        <v>455000000</v>
      </c>
      <c r="F444" s="320">
        <v>180000000</v>
      </c>
      <c r="G444" s="320">
        <f t="shared" si="144"/>
        <v>635000000</v>
      </c>
      <c r="H444" s="299">
        <f t="shared" si="145"/>
        <v>635000000</v>
      </c>
      <c r="I444" s="320"/>
      <c r="J444" s="320">
        <v>635000000</v>
      </c>
      <c r="K444" s="172"/>
      <c r="L444" s="172">
        <f>+H444/G444*100</f>
        <v>100</v>
      </c>
      <c r="M444" s="118"/>
      <c r="N444" s="126"/>
      <c r="O444" s="233">
        <f>+G444-H444</f>
        <v>0</v>
      </c>
      <c r="P444" s="131"/>
      <c r="Q444" s="120"/>
      <c r="R444" s="121"/>
    </row>
    <row r="445" spans="1:18" s="122" customFormat="1" ht="30" customHeight="1">
      <c r="A445" s="440" t="s">
        <v>26</v>
      </c>
      <c r="B445" s="445" t="s">
        <v>683</v>
      </c>
      <c r="C445" s="298"/>
      <c r="D445" s="320"/>
      <c r="E445" s="320">
        <v>216000000</v>
      </c>
      <c r="F445" s="320">
        <v>180000000</v>
      </c>
      <c r="G445" s="320">
        <f t="shared" si="144"/>
        <v>396000000</v>
      </c>
      <c r="H445" s="299">
        <f t="shared" si="145"/>
        <v>395901000</v>
      </c>
      <c r="I445" s="320"/>
      <c r="J445" s="320">
        <v>395901000</v>
      </c>
      <c r="K445" s="172"/>
      <c r="L445" s="172">
        <f>+H445/G445*100</f>
        <v>99.975000000000009</v>
      </c>
      <c r="M445" s="118"/>
      <c r="N445" s="126"/>
      <c r="O445" s="233">
        <f>+G445-H445</f>
        <v>99000</v>
      </c>
      <c r="P445" s="131"/>
      <c r="Q445" s="120"/>
      <c r="R445" s="121"/>
    </row>
    <row r="446" spans="1:18" s="122" customFormat="1" ht="30" customHeight="1">
      <c r="A446" s="440" t="s">
        <v>26</v>
      </c>
      <c r="B446" s="445" t="s">
        <v>684</v>
      </c>
      <c r="C446" s="298"/>
      <c r="D446" s="320"/>
      <c r="E446" s="320">
        <v>453000000</v>
      </c>
      <c r="F446" s="320">
        <v>180000000</v>
      </c>
      <c r="G446" s="320">
        <f t="shared" si="144"/>
        <v>633000000</v>
      </c>
      <c r="H446" s="299">
        <f t="shared" si="145"/>
        <v>540654000</v>
      </c>
      <c r="I446" s="320"/>
      <c r="J446" s="320">
        <v>540654000</v>
      </c>
      <c r="K446" s="172"/>
      <c r="L446" s="172">
        <f>+H446/G446*100</f>
        <v>85.41137440758294</v>
      </c>
      <c r="M446" s="118"/>
      <c r="N446" s="126"/>
      <c r="O446" s="233">
        <f>+G446-H446</f>
        <v>92346000</v>
      </c>
      <c r="P446" s="131"/>
      <c r="Q446" s="120"/>
      <c r="R446" s="121"/>
    </row>
    <row r="447" spans="1:18" s="122" customFormat="1" ht="30" customHeight="1">
      <c r="A447" s="440" t="s">
        <v>26</v>
      </c>
      <c r="B447" s="319" t="s">
        <v>685</v>
      </c>
      <c r="C447" s="298"/>
      <c r="D447" s="320"/>
      <c r="E447" s="320">
        <v>432000000</v>
      </c>
      <c r="F447" s="320">
        <v>180000000</v>
      </c>
      <c r="G447" s="320">
        <f t="shared" si="144"/>
        <v>612000000</v>
      </c>
      <c r="H447" s="299">
        <f t="shared" si="145"/>
        <v>609047000</v>
      </c>
      <c r="I447" s="320"/>
      <c r="J447" s="320">
        <v>609047000</v>
      </c>
      <c r="K447" s="172"/>
      <c r="L447" s="172">
        <f>+H447/G447*100</f>
        <v>99.517483660130722</v>
      </c>
      <c r="M447" s="118"/>
      <c r="N447" s="126"/>
      <c r="O447" s="233">
        <f>+G447-H447</f>
        <v>2953000</v>
      </c>
      <c r="P447" s="131"/>
      <c r="Q447" s="120"/>
      <c r="R447" s="121"/>
    </row>
    <row r="448" spans="1:18" s="122" customFormat="1" ht="28.5" customHeight="1">
      <c r="A448" s="440" t="s">
        <v>26</v>
      </c>
      <c r="B448" s="319" t="s">
        <v>686</v>
      </c>
      <c r="C448" s="298"/>
      <c r="D448" s="320"/>
      <c r="E448" s="320">
        <v>2700000000</v>
      </c>
      <c r="F448" s="320"/>
      <c r="G448" s="320">
        <f t="shared" si="144"/>
        <v>2700000000</v>
      </c>
      <c r="H448" s="299">
        <f t="shared" si="145"/>
        <v>2699915000</v>
      </c>
      <c r="I448" s="320"/>
      <c r="J448" s="320">
        <v>2699915000</v>
      </c>
      <c r="K448" s="172"/>
      <c r="L448" s="172">
        <f>+H448/G448*100</f>
        <v>99.996851851851858</v>
      </c>
      <c r="M448" s="118"/>
      <c r="N448" s="126"/>
      <c r="O448" s="233">
        <f>+G448-H448</f>
        <v>85000</v>
      </c>
      <c r="P448" s="131"/>
      <c r="Q448" s="120"/>
      <c r="R448" s="121"/>
    </row>
    <row r="449" spans="1:18" s="122" customFormat="1" ht="28.5" customHeight="1">
      <c r="A449" s="440" t="s">
        <v>26</v>
      </c>
      <c r="B449" s="319" t="s">
        <v>687</v>
      </c>
      <c r="C449" s="298"/>
      <c r="D449" s="320"/>
      <c r="E449" s="320">
        <v>1910000000</v>
      </c>
      <c r="F449" s="320"/>
      <c r="G449" s="320">
        <f t="shared" si="144"/>
        <v>1910000000</v>
      </c>
      <c r="H449" s="299">
        <f t="shared" si="145"/>
        <v>1901583000</v>
      </c>
      <c r="I449" s="320"/>
      <c r="J449" s="320">
        <v>1901583000</v>
      </c>
      <c r="K449" s="172"/>
      <c r="L449" s="172">
        <f>+H449/G449*100</f>
        <v>99.559319371727753</v>
      </c>
      <c r="M449" s="118"/>
      <c r="N449" s="126"/>
      <c r="O449" s="233">
        <f>+G449-H449</f>
        <v>8417000</v>
      </c>
      <c r="P449" s="131"/>
      <c r="Q449" s="120"/>
      <c r="R449" s="121"/>
    </row>
    <row r="450" spans="1:18" s="122" customFormat="1" ht="28.5" customHeight="1">
      <c r="A450" s="440" t="s">
        <v>26</v>
      </c>
      <c r="B450" s="319" t="s">
        <v>688</v>
      </c>
      <c r="C450" s="298"/>
      <c r="D450" s="320"/>
      <c r="E450" s="320">
        <v>600000000</v>
      </c>
      <c r="F450" s="320"/>
      <c r="G450" s="320">
        <f t="shared" si="144"/>
        <v>600000000</v>
      </c>
      <c r="H450" s="299">
        <f t="shared" si="145"/>
        <v>600000000</v>
      </c>
      <c r="I450" s="320"/>
      <c r="J450" s="320">
        <v>600000000</v>
      </c>
      <c r="K450" s="172"/>
      <c r="L450" s="172">
        <f>+H450/G450*100</f>
        <v>100</v>
      </c>
      <c r="M450" s="118"/>
      <c r="N450" s="126"/>
      <c r="O450" s="233">
        <f>+G450-H450</f>
        <v>0</v>
      </c>
      <c r="P450" s="131"/>
      <c r="Q450" s="120"/>
      <c r="R450" s="121"/>
    </row>
    <row r="451" spans="1:18" s="122" customFormat="1" ht="28.5" customHeight="1">
      <c r="A451" s="440" t="s">
        <v>26</v>
      </c>
      <c r="B451" s="418" t="s">
        <v>693</v>
      </c>
      <c r="C451" s="298"/>
      <c r="D451" s="320"/>
      <c r="E451" s="320">
        <v>1725000000</v>
      </c>
      <c r="F451" s="320"/>
      <c r="G451" s="320">
        <f t="shared" si="144"/>
        <v>1725000000</v>
      </c>
      <c r="H451" s="299">
        <f t="shared" si="145"/>
        <v>1724547000</v>
      </c>
      <c r="I451" s="320"/>
      <c r="J451" s="320">
        <v>1724547000</v>
      </c>
      <c r="K451" s="172"/>
      <c r="L451" s="172">
        <f>+H451/G451*100</f>
        <v>99.97373913043478</v>
      </c>
      <c r="M451" s="118"/>
      <c r="N451" s="126"/>
      <c r="O451" s="233">
        <f>+G451-H451</f>
        <v>453000</v>
      </c>
      <c r="P451" s="131"/>
      <c r="Q451" s="120"/>
      <c r="R451" s="121"/>
    </row>
    <row r="452" spans="1:18" s="122" customFormat="1" ht="28.5" customHeight="1">
      <c r="A452" s="440" t="s">
        <v>26</v>
      </c>
      <c r="B452" s="418" t="s">
        <v>689</v>
      </c>
      <c r="C452" s="298"/>
      <c r="D452" s="320"/>
      <c r="E452" s="320">
        <v>886000000</v>
      </c>
      <c r="F452" s="320"/>
      <c r="G452" s="320">
        <f t="shared" si="144"/>
        <v>886000000</v>
      </c>
      <c r="H452" s="299">
        <f t="shared" si="145"/>
        <v>885503000</v>
      </c>
      <c r="I452" s="320"/>
      <c r="J452" s="320">
        <v>885503000</v>
      </c>
      <c r="K452" s="172"/>
      <c r="L452" s="172">
        <f>+H452/G452*100</f>
        <v>99.943905191873597</v>
      </c>
      <c r="M452" s="118"/>
      <c r="N452" s="126"/>
      <c r="O452" s="233">
        <f>+G452-H452</f>
        <v>497000</v>
      </c>
      <c r="P452" s="131"/>
      <c r="Q452" s="120"/>
      <c r="R452" s="121"/>
    </row>
    <row r="453" spans="1:18" s="122" customFormat="1" ht="20.25" customHeight="1">
      <c r="A453" s="440" t="s">
        <v>26</v>
      </c>
      <c r="B453" s="418" t="s">
        <v>690</v>
      </c>
      <c r="C453" s="298"/>
      <c r="D453" s="320"/>
      <c r="E453" s="320">
        <v>812000000</v>
      </c>
      <c r="F453" s="320"/>
      <c r="G453" s="320">
        <f t="shared" si="144"/>
        <v>812000000</v>
      </c>
      <c r="H453" s="299">
        <f t="shared" si="145"/>
        <v>811528000</v>
      </c>
      <c r="I453" s="320"/>
      <c r="J453" s="320">
        <v>811528000</v>
      </c>
      <c r="K453" s="172"/>
      <c r="L453" s="172">
        <f>+H453/G453*100</f>
        <v>99.941871921182269</v>
      </c>
      <c r="M453" s="118"/>
      <c r="N453" s="126"/>
      <c r="O453" s="233">
        <f>+G453-H453</f>
        <v>472000</v>
      </c>
      <c r="P453" s="131"/>
      <c r="Q453" s="120"/>
      <c r="R453" s="121"/>
    </row>
    <row r="454" spans="1:18" s="122" customFormat="1" ht="20.25" customHeight="1">
      <c r="A454" s="440" t="s">
        <v>26</v>
      </c>
      <c r="B454" s="418" t="s">
        <v>692</v>
      </c>
      <c r="C454" s="298"/>
      <c r="D454" s="320"/>
      <c r="E454" s="320">
        <v>580000000</v>
      </c>
      <c r="F454" s="320"/>
      <c r="G454" s="320">
        <f t="shared" si="144"/>
        <v>580000000</v>
      </c>
      <c r="H454" s="299">
        <f t="shared" si="145"/>
        <v>564896000</v>
      </c>
      <c r="I454" s="320"/>
      <c r="J454" s="320">
        <v>564896000</v>
      </c>
      <c r="K454" s="172"/>
      <c r="L454" s="172">
        <f>+H454/G454*100</f>
        <v>97.395862068965528</v>
      </c>
      <c r="M454" s="118"/>
      <c r="N454" s="126"/>
      <c r="O454" s="233">
        <f>+G454-H454</f>
        <v>15104000</v>
      </c>
      <c r="P454" s="131"/>
      <c r="Q454" s="120"/>
      <c r="R454" s="121"/>
    </row>
    <row r="455" spans="1:18" s="122" customFormat="1" ht="20.25" customHeight="1">
      <c r="A455" s="440" t="s">
        <v>26</v>
      </c>
      <c r="B455" s="418" t="s">
        <v>691</v>
      </c>
      <c r="C455" s="298"/>
      <c r="D455" s="320"/>
      <c r="E455" s="320">
        <v>248000000</v>
      </c>
      <c r="F455" s="320"/>
      <c r="G455" s="320">
        <f t="shared" si="144"/>
        <v>248000000</v>
      </c>
      <c r="H455" s="299">
        <f t="shared" si="145"/>
        <v>247076000</v>
      </c>
      <c r="I455" s="320"/>
      <c r="J455" s="320">
        <v>247076000</v>
      </c>
      <c r="K455" s="172"/>
      <c r="L455" s="172">
        <f>+H455/G455*100</f>
        <v>99.627419354838707</v>
      </c>
      <c r="M455" s="118"/>
      <c r="N455" s="126"/>
      <c r="O455" s="233">
        <f>+G455-H455</f>
        <v>924000</v>
      </c>
      <c r="P455" s="131"/>
      <c r="Q455" s="120"/>
      <c r="R455" s="121"/>
    </row>
    <row r="456" spans="1:18" s="122" customFormat="1" ht="28.5" customHeight="1">
      <c r="A456" s="440" t="s">
        <v>26</v>
      </c>
      <c r="B456" s="319" t="s">
        <v>592</v>
      </c>
      <c r="C456" s="298"/>
      <c r="D456" s="320"/>
      <c r="E456" s="467">
        <v>370000000</v>
      </c>
      <c r="F456" s="467">
        <v>360000000</v>
      </c>
      <c r="G456" s="320">
        <f t="shared" si="144"/>
        <v>730000000</v>
      </c>
      <c r="H456" s="299">
        <f t="shared" si="145"/>
        <v>668325000</v>
      </c>
      <c r="I456" s="320"/>
      <c r="J456" s="320">
        <v>668325000</v>
      </c>
      <c r="K456" s="172"/>
      <c r="L456" s="172">
        <f>+H456/G456*100</f>
        <v>91.551369863013704</v>
      </c>
      <c r="M456" s="118"/>
      <c r="N456" s="126"/>
      <c r="O456" s="233">
        <f>+G456-H456</f>
        <v>61675000</v>
      </c>
      <c r="P456" s="131"/>
      <c r="Q456" s="120"/>
      <c r="R456" s="121"/>
    </row>
    <row r="457" spans="1:18" s="122" customFormat="1" ht="21.75" customHeight="1">
      <c r="A457" s="440" t="s">
        <v>26</v>
      </c>
      <c r="B457" s="319" t="s">
        <v>593</v>
      </c>
      <c r="C457" s="298"/>
      <c r="D457" s="320"/>
      <c r="E457" s="467">
        <v>455000000</v>
      </c>
      <c r="F457" s="467">
        <v>180000000</v>
      </c>
      <c r="G457" s="320">
        <f t="shared" si="144"/>
        <v>635000000</v>
      </c>
      <c r="H457" s="299">
        <f t="shared" si="145"/>
        <v>615446000</v>
      </c>
      <c r="I457" s="320"/>
      <c r="J457" s="320">
        <v>615446000</v>
      </c>
      <c r="K457" s="172"/>
      <c r="L457" s="172">
        <f>+H457/G457*100</f>
        <v>96.920629921259831</v>
      </c>
      <c r="M457" s="118"/>
      <c r="N457" s="126"/>
      <c r="O457" s="233">
        <f>+G457-H457</f>
        <v>19554000</v>
      </c>
      <c r="P457" s="131"/>
      <c r="Q457" s="120"/>
      <c r="R457" s="121"/>
    </row>
    <row r="458" spans="1:18" s="122" customFormat="1" ht="28.5" customHeight="1">
      <c r="A458" s="440" t="s">
        <v>26</v>
      </c>
      <c r="B458" s="319" t="s">
        <v>594</v>
      </c>
      <c r="C458" s="298"/>
      <c r="D458" s="320"/>
      <c r="E458" s="467">
        <v>707000000</v>
      </c>
      <c r="F458" s="467">
        <v>180000000</v>
      </c>
      <c r="G458" s="320">
        <f t="shared" si="144"/>
        <v>887000000</v>
      </c>
      <c r="H458" s="299">
        <f t="shared" si="145"/>
        <v>887000000</v>
      </c>
      <c r="I458" s="320"/>
      <c r="J458" s="320">
        <v>887000000</v>
      </c>
      <c r="K458" s="172"/>
      <c r="L458" s="172">
        <f>+H458/G458*100</f>
        <v>100</v>
      </c>
      <c r="M458" s="118"/>
      <c r="N458" s="126"/>
      <c r="O458" s="233">
        <f>+G458-H458</f>
        <v>0</v>
      </c>
      <c r="P458" s="131"/>
      <c r="Q458" s="120"/>
      <c r="R458" s="121"/>
    </row>
    <row r="459" spans="1:18" s="122" customFormat="1" ht="28.5" customHeight="1">
      <c r="A459" s="440" t="s">
        <v>26</v>
      </c>
      <c r="B459" s="319" t="s">
        <v>595</v>
      </c>
      <c r="C459" s="298"/>
      <c r="D459" s="320"/>
      <c r="E459" s="467">
        <v>455000000</v>
      </c>
      <c r="F459" s="467">
        <v>180000000</v>
      </c>
      <c r="G459" s="320">
        <f t="shared" si="144"/>
        <v>635000000</v>
      </c>
      <c r="H459" s="299">
        <f t="shared" si="145"/>
        <v>635000000</v>
      </c>
      <c r="I459" s="320"/>
      <c r="J459" s="320">
        <v>635000000</v>
      </c>
      <c r="K459" s="172"/>
      <c r="L459" s="172">
        <f>+H459/G459*100</f>
        <v>100</v>
      </c>
      <c r="M459" s="118"/>
      <c r="N459" s="126"/>
      <c r="O459" s="233">
        <f>+G459-H459</f>
        <v>0</v>
      </c>
      <c r="P459" s="131"/>
      <c r="Q459" s="120"/>
      <c r="R459" s="121"/>
    </row>
    <row r="460" spans="1:18" s="122" customFormat="1" ht="28.5" customHeight="1">
      <c r="A460" s="440" t="s">
        <v>26</v>
      </c>
      <c r="B460" s="319" t="s">
        <v>596</v>
      </c>
      <c r="C460" s="298"/>
      <c r="D460" s="320"/>
      <c r="E460" s="467">
        <v>203000000</v>
      </c>
      <c r="F460" s="467">
        <v>180000000</v>
      </c>
      <c r="G460" s="320">
        <f t="shared" si="144"/>
        <v>383000000</v>
      </c>
      <c r="H460" s="299">
        <f t="shared" si="145"/>
        <v>383000000</v>
      </c>
      <c r="I460" s="320"/>
      <c r="J460" s="320">
        <v>383000000</v>
      </c>
      <c r="K460" s="172"/>
      <c r="L460" s="172">
        <f>+H460/G460*100</f>
        <v>100</v>
      </c>
      <c r="M460" s="118"/>
      <c r="N460" s="126"/>
      <c r="O460" s="233">
        <f>+G460-H460</f>
        <v>0</v>
      </c>
      <c r="P460" s="131"/>
      <c r="Q460" s="120"/>
      <c r="R460" s="121"/>
    </row>
    <row r="461" spans="1:18" s="122" customFormat="1" ht="20.25" customHeight="1">
      <c r="A461" s="440" t="s">
        <v>26</v>
      </c>
      <c r="B461" s="418" t="s">
        <v>694</v>
      </c>
      <c r="C461" s="298"/>
      <c r="D461" s="320"/>
      <c r="E461" s="467">
        <v>921000000</v>
      </c>
      <c r="F461" s="320"/>
      <c r="G461" s="320">
        <f t="shared" si="144"/>
        <v>921000000</v>
      </c>
      <c r="H461" s="299">
        <f t="shared" si="145"/>
        <v>920999784</v>
      </c>
      <c r="I461" s="320"/>
      <c r="J461" s="320">
        <v>920999784</v>
      </c>
      <c r="K461" s="172"/>
      <c r="L461" s="172">
        <f>+H461/G461*100</f>
        <v>99.99997654723127</v>
      </c>
      <c r="M461" s="118"/>
      <c r="N461" s="126"/>
      <c r="O461" s="233">
        <f>+G461-H461</f>
        <v>216</v>
      </c>
      <c r="P461" s="131"/>
      <c r="Q461" s="120"/>
      <c r="R461" s="121"/>
    </row>
    <row r="462" spans="1:18" s="122" customFormat="1" ht="20.25" customHeight="1">
      <c r="A462" s="440" t="s">
        <v>26</v>
      </c>
      <c r="B462" s="418" t="s">
        <v>695</v>
      </c>
      <c r="C462" s="298"/>
      <c r="D462" s="320"/>
      <c r="E462" s="467">
        <v>900000000</v>
      </c>
      <c r="F462" s="320"/>
      <c r="G462" s="320">
        <f t="shared" si="144"/>
        <v>900000000</v>
      </c>
      <c r="H462" s="299">
        <f t="shared" si="145"/>
        <v>900000000</v>
      </c>
      <c r="I462" s="320"/>
      <c r="J462" s="320">
        <v>900000000</v>
      </c>
      <c r="K462" s="172"/>
      <c r="L462" s="172">
        <f>+H462/G462*100</f>
        <v>100</v>
      </c>
      <c r="M462" s="118"/>
      <c r="N462" s="126"/>
      <c r="O462" s="233">
        <f>+G462-H462</f>
        <v>0</v>
      </c>
      <c r="P462" s="131"/>
      <c r="Q462" s="120"/>
      <c r="R462" s="121"/>
    </row>
    <row r="463" spans="1:18" s="122" customFormat="1" ht="20.25" customHeight="1">
      <c r="A463" s="440" t="s">
        <v>26</v>
      </c>
      <c r="B463" s="418" t="s">
        <v>597</v>
      </c>
      <c r="C463" s="298"/>
      <c r="D463" s="320"/>
      <c r="E463" s="467">
        <v>307000000</v>
      </c>
      <c r="F463" s="320"/>
      <c r="G463" s="320">
        <f t="shared" si="144"/>
        <v>307000000</v>
      </c>
      <c r="H463" s="299">
        <f t="shared" si="145"/>
        <v>289599000</v>
      </c>
      <c r="I463" s="320"/>
      <c r="J463" s="320">
        <v>289599000</v>
      </c>
      <c r="K463" s="172"/>
      <c r="L463" s="172">
        <f>+H463/G463*100</f>
        <v>94.331921824104242</v>
      </c>
      <c r="M463" s="118"/>
      <c r="N463" s="126"/>
      <c r="O463" s="233">
        <f>+G463-H463</f>
        <v>17401000</v>
      </c>
      <c r="P463" s="131"/>
      <c r="Q463" s="120"/>
      <c r="R463" s="121"/>
    </row>
    <row r="464" spans="1:18" s="122" customFormat="1" ht="20.25" customHeight="1">
      <c r="A464" s="440" t="s">
        <v>26</v>
      </c>
      <c r="B464" s="418" t="s">
        <v>598</v>
      </c>
      <c r="C464" s="298"/>
      <c r="D464" s="320"/>
      <c r="E464" s="467">
        <v>213000000</v>
      </c>
      <c r="F464" s="320"/>
      <c r="G464" s="320">
        <f t="shared" si="144"/>
        <v>213000000</v>
      </c>
      <c r="H464" s="299">
        <f t="shared" si="145"/>
        <v>211996000</v>
      </c>
      <c r="I464" s="320"/>
      <c r="J464" s="320">
        <v>211996000</v>
      </c>
      <c r="K464" s="172"/>
      <c r="L464" s="172">
        <f>+H464/G464*100</f>
        <v>99.52863849765258</v>
      </c>
      <c r="M464" s="118"/>
      <c r="N464" s="126"/>
      <c r="O464" s="233">
        <f>+G464-H464</f>
        <v>1004000</v>
      </c>
      <c r="P464" s="131"/>
      <c r="Q464" s="120"/>
      <c r="R464" s="121"/>
    </row>
    <row r="465" spans="1:18" s="122" customFormat="1" ht="20.25" customHeight="1">
      <c r="A465" s="440" t="s">
        <v>26</v>
      </c>
      <c r="B465" s="418" t="s">
        <v>599</v>
      </c>
      <c r="C465" s="298"/>
      <c r="D465" s="320"/>
      <c r="E465" s="467">
        <v>325000000</v>
      </c>
      <c r="F465" s="320"/>
      <c r="G465" s="320">
        <f t="shared" si="144"/>
        <v>325000000</v>
      </c>
      <c r="H465" s="299">
        <f t="shared" si="145"/>
        <v>250021000</v>
      </c>
      <c r="I465" s="320"/>
      <c r="J465" s="320">
        <v>250021000</v>
      </c>
      <c r="K465" s="172"/>
      <c r="L465" s="172">
        <f>+H465/G465*100</f>
        <v>76.929538461538456</v>
      </c>
      <c r="M465" s="118"/>
      <c r="N465" s="126"/>
      <c r="O465" s="233">
        <f>+G465-H465</f>
        <v>74979000</v>
      </c>
      <c r="P465" s="131"/>
      <c r="Q465" s="120"/>
      <c r="R465" s="121"/>
    </row>
    <row r="466" spans="1:18" s="122" customFormat="1" ht="20.25" customHeight="1">
      <c r="A466" s="440" t="s">
        <v>26</v>
      </c>
      <c r="B466" s="494" t="s">
        <v>600</v>
      </c>
      <c r="C466" s="298"/>
      <c r="D466" s="320"/>
      <c r="E466" s="491">
        <v>200000000</v>
      </c>
      <c r="F466" s="320"/>
      <c r="G466" s="320">
        <f t="shared" si="144"/>
        <v>200000000</v>
      </c>
      <c r="H466" s="299">
        <f t="shared" si="145"/>
        <v>200000000</v>
      </c>
      <c r="I466" s="320"/>
      <c r="J466" s="320">
        <v>200000000</v>
      </c>
      <c r="K466" s="172"/>
      <c r="L466" s="172">
        <f>+H466/G466*100</f>
        <v>100</v>
      </c>
      <c r="M466" s="118"/>
      <c r="N466" s="126"/>
      <c r="O466" s="233">
        <f>+G466-H466</f>
        <v>0</v>
      </c>
      <c r="P466" s="131"/>
      <c r="Q466" s="120"/>
      <c r="R466" s="121"/>
    </row>
    <row r="467" spans="1:18" s="122" customFormat="1" ht="20.25" customHeight="1">
      <c r="A467" s="440" t="s">
        <v>26</v>
      </c>
      <c r="B467" s="494" t="s">
        <v>601</v>
      </c>
      <c r="C467" s="298"/>
      <c r="D467" s="320"/>
      <c r="E467" s="491">
        <v>200000000</v>
      </c>
      <c r="F467" s="320"/>
      <c r="G467" s="320">
        <f t="shared" si="144"/>
        <v>200000000</v>
      </c>
      <c r="H467" s="299">
        <f t="shared" si="145"/>
        <v>199881000</v>
      </c>
      <c r="I467" s="320"/>
      <c r="J467" s="320">
        <v>199881000</v>
      </c>
      <c r="K467" s="172"/>
      <c r="L467" s="172">
        <f>+H467/G467*100</f>
        <v>99.9405</v>
      </c>
      <c r="M467" s="118"/>
      <c r="N467" s="126"/>
      <c r="O467" s="233">
        <f>+G467-H467</f>
        <v>119000</v>
      </c>
      <c r="P467" s="131"/>
      <c r="Q467" s="120"/>
      <c r="R467" s="121"/>
    </row>
    <row r="468" spans="1:18" s="122" customFormat="1" ht="20.25" customHeight="1">
      <c r="A468" s="440" t="s">
        <v>26</v>
      </c>
      <c r="B468" s="494" t="s">
        <v>602</v>
      </c>
      <c r="C468" s="298"/>
      <c r="D468" s="320"/>
      <c r="E468" s="491">
        <v>1327000000</v>
      </c>
      <c r="F468" s="320"/>
      <c r="G468" s="320">
        <f t="shared" si="144"/>
        <v>1327000000</v>
      </c>
      <c r="H468" s="299">
        <f t="shared" si="145"/>
        <v>1318578000</v>
      </c>
      <c r="I468" s="320"/>
      <c r="J468" s="320">
        <v>1318578000</v>
      </c>
      <c r="K468" s="172"/>
      <c r="L468" s="172">
        <f>+H468/G468*100</f>
        <v>99.365335342878666</v>
      </c>
      <c r="M468" s="118"/>
      <c r="N468" s="126"/>
      <c r="O468" s="233">
        <f>+G468-H468</f>
        <v>8422000</v>
      </c>
      <c r="P468" s="131"/>
      <c r="Q468" s="120"/>
      <c r="R468" s="121"/>
    </row>
    <row r="469" spans="1:18" s="122" customFormat="1" ht="20.25" customHeight="1">
      <c r="A469" s="440" t="s">
        <v>26</v>
      </c>
      <c r="B469" s="418" t="s">
        <v>696</v>
      </c>
      <c r="C469" s="298"/>
      <c r="D469" s="320"/>
      <c r="E469" s="467">
        <v>1131000000</v>
      </c>
      <c r="F469" s="320"/>
      <c r="G469" s="320">
        <f t="shared" si="144"/>
        <v>1131000000</v>
      </c>
      <c r="H469" s="299">
        <f t="shared" si="145"/>
        <v>1131000000</v>
      </c>
      <c r="I469" s="320"/>
      <c r="J469" s="467">
        <v>1131000000</v>
      </c>
      <c r="K469" s="172"/>
      <c r="L469" s="172">
        <f>+H469/G469*100</f>
        <v>100</v>
      </c>
      <c r="M469" s="118"/>
      <c r="N469" s="126"/>
      <c r="O469" s="233">
        <f>+G469-H469</f>
        <v>0</v>
      </c>
      <c r="P469" s="131"/>
      <c r="Q469" s="120"/>
      <c r="R469" s="121"/>
    </row>
    <row r="470" spans="1:18" s="122" customFormat="1" ht="20.25" customHeight="1">
      <c r="A470" s="440" t="s">
        <v>26</v>
      </c>
      <c r="B470" s="418" t="s">
        <v>697</v>
      </c>
      <c r="C470" s="298"/>
      <c r="D470" s="320"/>
      <c r="E470" s="467">
        <v>1217000000</v>
      </c>
      <c r="F470" s="320"/>
      <c r="G470" s="320">
        <f t="shared" si="144"/>
        <v>1217000000</v>
      </c>
      <c r="H470" s="299">
        <f t="shared" si="145"/>
        <v>1215588723</v>
      </c>
      <c r="I470" s="320"/>
      <c r="J470" s="467">
        <v>1215588723</v>
      </c>
      <c r="K470" s="172"/>
      <c r="L470" s="172">
        <f>+H470/G470*100</f>
        <v>99.884036400986034</v>
      </c>
      <c r="M470" s="118"/>
      <c r="N470" s="126"/>
      <c r="O470" s="233">
        <f>+G470-H470</f>
        <v>1411277</v>
      </c>
      <c r="P470" s="131"/>
      <c r="Q470" s="120"/>
      <c r="R470" s="121"/>
    </row>
    <row r="471" spans="1:18" s="122" customFormat="1" ht="20.25" customHeight="1">
      <c r="A471" s="440" t="s">
        <v>26</v>
      </c>
      <c r="B471" s="418" t="s">
        <v>698</v>
      </c>
      <c r="C471" s="298"/>
      <c r="D471" s="320"/>
      <c r="E471" s="467">
        <v>1496000000</v>
      </c>
      <c r="F471" s="320"/>
      <c r="G471" s="320">
        <f t="shared" si="144"/>
        <v>1496000000</v>
      </c>
      <c r="H471" s="299">
        <f t="shared" si="145"/>
        <v>1186259693</v>
      </c>
      <c r="I471" s="320"/>
      <c r="J471" s="467">
        <f>1186259693</f>
        <v>1186259693</v>
      </c>
      <c r="K471" s="172"/>
      <c r="L471" s="172">
        <f>+H471/G471*100</f>
        <v>79.295434024064164</v>
      </c>
      <c r="M471" s="118"/>
      <c r="N471" s="126"/>
      <c r="O471" s="233">
        <f>+G471-H471</f>
        <v>309740307</v>
      </c>
      <c r="P471" s="131"/>
      <c r="Q471" s="120"/>
      <c r="R471" s="121"/>
    </row>
    <row r="472" spans="1:18" s="122" customFormat="1" ht="20.25" customHeight="1">
      <c r="A472" s="440" t="s">
        <v>26</v>
      </c>
      <c r="B472" s="418" t="s">
        <v>699</v>
      </c>
      <c r="C472" s="298"/>
      <c r="D472" s="320"/>
      <c r="E472" s="467">
        <v>1155000000</v>
      </c>
      <c r="F472" s="320"/>
      <c r="G472" s="320">
        <f t="shared" si="144"/>
        <v>1155000000</v>
      </c>
      <c r="H472" s="299">
        <f t="shared" si="145"/>
        <v>71215733</v>
      </c>
      <c r="I472" s="320"/>
      <c r="J472" s="467">
        <f>609715733-538500000</f>
        <v>71215733</v>
      </c>
      <c r="K472" s="172"/>
      <c r="L472" s="172">
        <f>+H472/G472*100</f>
        <v>6.1658643290043287</v>
      </c>
      <c r="M472" s="118"/>
      <c r="N472" s="126"/>
      <c r="O472" s="233">
        <f>+G472-H472</f>
        <v>1083784267</v>
      </c>
      <c r="P472" s="131"/>
      <c r="Q472" s="120"/>
      <c r="R472" s="121"/>
    </row>
    <row r="473" spans="1:18" s="122" customFormat="1" ht="20.25" customHeight="1">
      <c r="A473" s="440" t="s">
        <v>26</v>
      </c>
      <c r="B473" s="418" t="s">
        <v>700</v>
      </c>
      <c r="C473" s="298"/>
      <c r="D473" s="320"/>
      <c r="E473" s="467">
        <v>1400000000</v>
      </c>
      <c r="F473" s="320"/>
      <c r="G473" s="320">
        <f t="shared" si="144"/>
        <v>1400000000</v>
      </c>
      <c r="H473" s="299">
        <f t="shared" si="145"/>
        <v>1382055000</v>
      </c>
      <c r="I473" s="320"/>
      <c r="J473" s="467">
        <f>1382055000</f>
        <v>1382055000</v>
      </c>
      <c r="K473" s="172"/>
      <c r="L473" s="172">
        <f>+H473/G473*100</f>
        <v>98.718214285714296</v>
      </c>
      <c r="M473" s="118"/>
      <c r="N473" s="126"/>
      <c r="O473" s="233">
        <f>+G473-H473</f>
        <v>17945000</v>
      </c>
      <c r="P473" s="131"/>
      <c r="Q473" s="120"/>
      <c r="R473" s="121"/>
    </row>
    <row r="474" spans="1:18" s="122" customFormat="1" ht="20.25" customHeight="1">
      <c r="A474" s="440" t="s">
        <v>26</v>
      </c>
      <c r="B474" s="423" t="s">
        <v>701</v>
      </c>
      <c r="C474" s="298"/>
      <c r="D474" s="320"/>
      <c r="E474" s="320"/>
      <c r="F474" s="320">
        <v>82263000</v>
      </c>
      <c r="G474" s="320">
        <f t="shared" si="144"/>
        <v>82263000</v>
      </c>
      <c r="H474" s="299">
        <f t="shared" si="145"/>
        <v>9880000</v>
      </c>
      <c r="I474" s="320"/>
      <c r="J474" s="467">
        <v>9880000</v>
      </c>
      <c r="K474" s="172"/>
      <c r="L474" s="172">
        <f>+H474/G474*100</f>
        <v>12.010259776570269</v>
      </c>
      <c r="M474" s="118"/>
      <c r="N474" s="126"/>
      <c r="O474" s="233">
        <f>+G474-H474</f>
        <v>72383000</v>
      </c>
      <c r="P474" s="131"/>
      <c r="Q474" s="120"/>
      <c r="R474" s="121"/>
    </row>
    <row r="475" spans="1:18" s="122" customFormat="1" ht="33.75" customHeight="1">
      <c r="A475" s="440" t="s">
        <v>26</v>
      </c>
      <c r="B475" s="423" t="s">
        <v>603</v>
      </c>
      <c r="C475" s="298"/>
      <c r="D475" s="320"/>
      <c r="E475" s="467">
        <v>455000000</v>
      </c>
      <c r="F475" s="467">
        <v>180000000</v>
      </c>
      <c r="G475" s="320">
        <f t="shared" si="144"/>
        <v>635000000</v>
      </c>
      <c r="H475" s="299">
        <f t="shared" si="145"/>
        <v>635000000</v>
      </c>
      <c r="I475" s="320"/>
      <c r="J475" s="320">
        <v>635000000</v>
      </c>
      <c r="K475" s="172"/>
      <c r="L475" s="172">
        <f>+H475/G475*100</f>
        <v>100</v>
      </c>
      <c r="M475" s="118"/>
      <c r="N475" s="126"/>
      <c r="O475" s="233">
        <f>+G475-H475</f>
        <v>0</v>
      </c>
      <c r="P475" s="131"/>
      <c r="Q475" s="120"/>
      <c r="R475" s="121"/>
    </row>
    <row r="476" spans="1:18" s="122" customFormat="1" ht="33.75" customHeight="1">
      <c r="A476" s="440" t="s">
        <v>26</v>
      </c>
      <c r="B476" s="423" t="s">
        <v>604</v>
      </c>
      <c r="C476" s="298"/>
      <c r="D476" s="320"/>
      <c r="E476" s="467">
        <v>3000000</v>
      </c>
      <c r="F476" s="467">
        <v>180000000</v>
      </c>
      <c r="G476" s="320">
        <f t="shared" si="144"/>
        <v>183000000</v>
      </c>
      <c r="H476" s="299">
        <f t="shared" si="145"/>
        <v>177454000</v>
      </c>
      <c r="I476" s="320"/>
      <c r="J476" s="320">
        <v>177454000</v>
      </c>
      <c r="K476" s="172"/>
      <c r="L476" s="172">
        <f>+H476/G476*100</f>
        <v>96.969398907103823</v>
      </c>
      <c r="M476" s="118"/>
      <c r="N476" s="126"/>
      <c r="O476" s="233">
        <f>+G476-H476</f>
        <v>5546000</v>
      </c>
      <c r="P476" s="131"/>
      <c r="Q476" s="120"/>
      <c r="R476" s="121"/>
    </row>
    <row r="477" spans="1:18" s="122" customFormat="1" ht="33.75" customHeight="1">
      <c r="A477" s="440" t="s">
        <v>26</v>
      </c>
      <c r="B477" s="423" t="s">
        <v>605</v>
      </c>
      <c r="C477" s="298"/>
      <c r="D477" s="320"/>
      <c r="E477" s="467">
        <v>455000000</v>
      </c>
      <c r="F477" s="467">
        <v>180000000</v>
      </c>
      <c r="G477" s="320">
        <f t="shared" si="144"/>
        <v>635000000</v>
      </c>
      <c r="H477" s="299">
        <f t="shared" si="145"/>
        <v>634642000</v>
      </c>
      <c r="I477" s="320"/>
      <c r="J477" s="320">
        <v>634642000</v>
      </c>
      <c r="K477" s="172"/>
      <c r="L477" s="172">
        <f>+H477/G477*100</f>
        <v>99.943622047244091</v>
      </c>
      <c r="M477" s="118"/>
      <c r="N477" s="126"/>
      <c r="O477" s="233">
        <f>+G477-H477</f>
        <v>358000</v>
      </c>
      <c r="P477" s="131"/>
      <c r="Q477" s="120"/>
      <c r="R477" s="121"/>
    </row>
    <row r="478" spans="1:18" s="122" customFormat="1" ht="33.75" customHeight="1">
      <c r="A478" s="440" t="s">
        <v>26</v>
      </c>
      <c r="B478" s="423" t="s">
        <v>606</v>
      </c>
      <c r="C478" s="298"/>
      <c r="D478" s="320"/>
      <c r="E478" s="467">
        <v>96000000</v>
      </c>
      <c r="F478" s="467">
        <v>180000000</v>
      </c>
      <c r="G478" s="320">
        <f t="shared" si="144"/>
        <v>276000000</v>
      </c>
      <c r="H478" s="299">
        <f t="shared" si="145"/>
        <v>250343000</v>
      </c>
      <c r="I478" s="320"/>
      <c r="J478" s="320">
        <v>250343000</v>
      </c>
      <c r="K478" s="172"/>
      <c r="L478" s="172">
        <f>+H478/G478*100</f>
        <v>90.703985507246372</v>
      </c>
      <c r="M478" s="118"/>
      <c r="N478" s="126"/>
      <c r="O478" s="233">
        <f>+G478-H478</f>
        <v>25657000</v>
      </c>
      <c r="P478" s="131"/>
      <c r="Q478" s="120"/>
      <c r="R478" s="121"/>
    </row>
    <row r="479" spans="1:18" s="122" customFormat="1" ht="33.75" customHeight="1">
      <c r="A479" s="440" t="s">
        <v>26</v>
      </c>
      <c r="B479" s="423" t="s">
        <v>607</v>
      </c>
      <c r="C479" s="298"/>
      <c r="D479" s="320"/>
      <c r="E479" s="467">
        <v>183000000</v>
      </c>
      <c r="F479" s="467">
        <v>180000000</v>
      </c>
      <c r="G479" s="320">
        <f t="shared" si="144"/>
        <v>363000000</v>
      </c>
      <c r="H479" s="299">
        <f t="shared" si="145"/>
        <v>351365000</v>
      </c>
      <c r="I479" s="320"/>
      <c r="J479" s="320">
        <v>351365000</v>
      </c>
      <c r="K479" s="172"/>
      <c r="L479" s="172">
        <f>+H479/G479*100</f>
        <v>96.794765840220393</v>
      </c>
      <c r="M479" s="118"/>
      <c r="N479" s="126"/>
      <c r="O479" s="233">
        <f>+G479-H479</f>
        <v>11635000</v>
      </c>
      <c r="P479" s="131"/>
      <c r="Q479" s="120"/>
      <c r="R479" s="121"/>
    </row>
    <row r="480" spans="1:18" s="122" customFormat="1" ht="33.75" customHeight="1">
      <c r="A480" s="440" t="s">
        <v>26</v>
      </c>
      <c r="B480" s="423" t="s">
        <v>608</v>
      </c>
      <c r="C480" s="298"/>
      <c r="D480" s="320"/>
      <c r="E480" s="467">
        <v>390000000</v>
      </c>
      <c r="F480" s="467">
        <v>180000000</v>
      </c>
      <c r="G480" s="320">
        <f t="shared" si="144"/>
        <v>570000000</v>
      </c>
      <c r="H480" s="299">
        <f t="shared" si="145"/>
        <v>569271000</v>
      </c>
      <c r="I480" s="320"/>
      <c r="J480" s="320">
        <v>569271000</v>
      </c>
      <c r="K480" s="172"/>
      <c r="L480" s="172">
        <f>+H480/G480*100</f>
        <v>99.872105263157891</v>
      </c>
      <c r="M480" s="118"/>
      <c r="N480" s="126"/>
      <c r="O480" s="233">
        <f>+G480-H480</f>
        <v>729000</v>
      </c>
      <c r="P480" s="131"/>
      <c r="Q480" s="120"/>
      <c r="R480" s="121"/>
    </row>
    <row r="481" spans="1:18" s="122" customFormat="1" ht="33.75" customHeight="1">
      <c r="A481" s="440" t="s">
        <v>26</v>
      </c>
      <c r="B481" s="423" t="s">
        <v>609</v>
      </c>
      <c r="C481" s="298"/>
      <c r="D481" s="320"/>
      <c r="E481" s="467">
        <v>357000000</v>
      </c>
      <c r="F481" s="467">
        <v>180000000</v>
      </c>
      <c r="G481" s="320">
        <f t="shared" si="144"/>
        <v>537000000</v>
      </c>
      <c r="H481" s="299">
        <f t="shared" si="145"/>
        <v>537000000</v>
      </c>
      <c r="I481" s="320"/>
      <c r="J481" s="320">
        <v>537000000</v>
      </c>
      <c r="K481" s="172"/>
      <c r="L481" s="172">
        <f>+H481/G481*100</f>
        <v>100</v>
      </c>
      <c r="M481" s="118"/>
      <c r="N481" s="126"/>
      <c r="O481" s="233">
        <f>+G481-H481</f>
        <v>0</v>
      </c>
      <c r="P481" s="131"/>
      <c r="Q481" s="120"/>
      <c r="R481" s="121"/>
    </row>
    <row r="482" spans="1:18" s="155" customFormat="1" ht="18" customHeight="1">
      <c r="A482" s="451" t="s">
        <v>69</v>
      </c>
      <c r="B482" s="308" t="s">
        <v>709</v>
      </c>
      <c r="C482" s="309"/>
      <c r="D482" s="315">
        <f>54566000000+12790000000</f>
        <v>67356000000</v>
      </c>
      <c r="E482" s="315">
        <f t="shared" ref="E482:J482" si="146">+E483+E492</f>
        <v>67356000000</v>
      </c>
      <c r="F482" s="315">
        <f t="shared" si="146"/>
        <v>14286379000</v>
      </c>
      <c r="G482" s="315">
        <f t="shared" si="146"/>
        <v>81642379000</v>
      </c>
      <c r="H482" s="315">
        <f t="shared" si="146"/>
        <v>74248992273</v>
      </c>
      <c r="I482" s="315">
        <f t="shared" si="146"/>
        <v>63044335000</v>
      </c>
      <c r="J482" s="315">
        <f t="shared" si="146"/>
        <v>11204657273</v>
      </c>
      <c r="K482" s="170">
        <f>+H482/D482*100</f>
        <v>110.23367223855335</v>
      </c>
      <c r="L482" s="170">
        <f>+H482/G482*100</f>
        <v>90.94418019470011</v>
      </c>
      <c r="M482" s="113">
        <f>+H482/G482*100</f>
        <v>90.94418019470011</v>
      </c>
      <c r="N482" s="124"/>
      <c r="O482" s="233">
        <f>+G482-H482</f>
        <v>7393386727</v>
      </c>
      <c r="P482" s="156">
        <v>13065130273</v>
      </c>
      <c r="Q482" s="111"/>
      <c r="R482" s="117"/>
    </row>
    <row r="483" spans="1:18" s="506" customFormat="1" ht="18" customHeight="1">
      <c r="A483" s="495" t="s">
        <v>32</v>
      </c>
      <c r="B483" s="496" t="s">
        <v>229</v>
      </c>
      <c r="C483" s="497"/>
      <c r="D483" s="498">
        <f>+E483</f>
        <v>13139000000</v>
      </c>
      <c r="E483" s="498">
        <f>+E484+E485+E488+E491+E490</f>
        <v>13139000000</v>
      </c>
      <c r="F483" s="498">
        <f t="shared" ref="F483:J483" si="147">+F484+F485+F488+F491+F490</f>
        <v>0</v>
      </c>
      <c r="G483" s="498">
        <f t="shared" si="147"/>
        <v>13139000000</v>
      </c>
      <c r="H483" s="498">
        <f t="shared" si="147"/>
        <v>13065130273</v>
      </c>
      <c r="I483" s="498">
        <f t="shared" si="147"/>
        <v>1860473000</v>
      </c>
      <c r="J483" s="498">
        <f t="shared" si="147"/>
        <v>11204657273</v>
      </c>
      <c r="K483" s="499">
        <f>+H483/D483*100</f>
        <v>99.43778273080143</v>
      </c>
      <c r="L483" s="499">
        <f>+H483/G483*100</f>
        <v>99.43778273080143</v>
      </c>
      <c r="M483" s="500">
        <f>+H483/G483*100</f>
        <v>99.43778273080143</v>
      </c>
      <c r="N483" s="501"/>
      <c r="O483" s="233">
        <f>+G483-H483</f>
        <v>73869727</v>
      </c>
      <c r="P483" s="503">
        <f>+P482-H483</f>
        <v>0</v>
      </c>
      <c r="Q483" s="504"/>
      <c r="R483" s="505"/>
    </row>
    <row r="484" spans="1:18" s="517" customFormat="1" ht="21" customHeight="1">
      <c r="A484" s="507" t="s">
        <v>103</v>
      </c>
      <c r="B484" s="508" t="s">
        <v>240</v>
      </c>
      <c r="C484" s="509" t="s">
        <v>122</v>
      </c>
      <c r="D484" s="510"/>
      <c r="E484" s="510">
        <v>2541000000</v>
      </c>
      <c r="F484" s="510"/>
      <c r="G484" s="510">
        <f>+E484+F484</f>
        <v>2541000000</v>
      </c>
      <c r="H484" s="510">
        <f>+I484+J484</f>
        <v>2536784000</v>
      </c>
      <c r="I484" s="510"/>
      <c r="J484" s="510">
        <v>2536784000</v>
      </c>
      <c r="K484" s="511" t="e">
        <f>+H484/D484*100</f>
        <v>#DIV/0!</v>
      </c>
      <c r="L484" s="511">
        <f>+H484/G484*100</f>
        <v>99.834081070444697</v>
      </c>
      <c r="M484" s="512">
        <f>+H484/G484*100</f>
        <v>99.834081070444697</v>
      </c>
      <c r="N484" s="513"/>
      <c r="O484" s="233">
        <f>+G484-H484</f>
        <v>4216000</v>
      </c>
      <c r="P484" s="514"/>
      <c r="Q484" s="515"/>
      <c r="R484" s="516"/>
    </row>
    <row r="485" spans="1:18" s="517" customFormat="1" ht="30.75" customHeight="1">
      <c r="A485" s="507" t="s">
        <v>106</v>
      </c>
      <c r="B485" s="508" t="s">
        <v>242</v>
      </c>
      <c r="C485" s="509"/>
      <c r="D485" s="510"/>
      <c r="E485" s="510">
        <f t="shared" ref="E485:J485" si="148">SUM(E486:E487)</f>
        <v>9635000000</v>
      </c>
      <c r="F485" s="510">
        <f t="shared" si="148"/>
        <v>0</v>
      </c>
      <c r="G485" s="510">
        <f t="shared" si="148"/>
        <v>9635000000</v>
      </c>
      <c r="H485" s="510">
        <f t="shared" si="148"/>
        <v>9595551273</v>
      </c>
      <c r="I485" s="510">
        <f t="shared" si="148"/>
        <v>993588000</v>
      </c>
      <c r="J485" s="510">
        <f t="shared" si="148"/>
        <v>8601963273</v>
      </c>
      <c r="K485" s="511" t="e">
        <f>+H485/D485*100</f>
        <v>#DIV/0!</v>
      </c>
      <c r="L485" s="511">
        <f>+H485/G485*100</f>
        <v>99.590568479501812</v>
      </c>
      <c r="M485" s="512">
        <f>+H485/G485*100</f>
        <v>99.590568479501812</v>
      </c>
      <c r="N485" s="513"/>
      <c r="O485" s="233">
        <f>+G485-H485</f>
        <v>39448727</v>
      </c>
      <c r="P485" s="514"/>
      <c r="Q485" s="515"/>
      <c r="R485" s="516"/>
    </row>
    <row r="486" spans="1:18" s="522" customFormat="1" ht="17.25" customHeight="1">
      <c r="A486" s="518" t="s">
        <v>26</v>
      </c>
      <c r="B486" s="519" t="s">
        <v>481</v>
      </c>
      <c r="C486" s="509" t="s">
        <v>463</v>
      </c>
      <c r="D486" s="510"/>
      <c r="E486" s="510">
        <v>1000000000</v>
      </c>
      <c r="F486" s="510"/>
      <c r="G486" s="510">
        <f>+E486+F486</f>
        <v>1000000000</v>
      </c>
      <c r="H486" s="520">
        <f>+I486+J486</f>
        <v>993588000</v>
      </c>
      <c r="I486" s="510">
        <v>993588000</v>
      </c>
      <c r="J486" s="510"/>
      <c r="K486" s="511"/>
      <c r="L486" s="511">
        <f>+H486/G486*100</f>
        <v>99.358800000000002</v>
      </c>
      <c r="M486" s="512">
        <f>+H486/G486*100</f>
        <v>99.358800000000002</v>
      </c>
      <c r="N486" s="513"/>
      <c r="O486" s="233">
        <f>+G486-H486</f>
        <v>6412000</v>
      </c>
      <c r="P486" s="521"/>
      <c r="Q486" s="515"/>
      <c r="R486" s="516"/>
    </row>
    <row r="487" spans="1:18" s="522" customFormat="1" ht="17.25" customHeight="1">
      <c r="A487" s="518" t="s">
        <v>26</v>
      </c>
      <c r="B487" s="519" t="s">
        <v>122</v>
      </c>
      <c r="C487" s="509" t="s">
        <v>122</v>
      </c>
      <c r="D487" s="510"/>
      <c r="E487" s="510">
        <v>8635000000</v>
      </c>
      <c r="F487" s="510"/>
      <c r="G487" s="510">
        <f>+E487+F487</f>
        <v>8635000000</v>
      </c>
      <c r="H487" s="520">
        <f t="shared" ref="H487" si="149">+I487+J487</f>
        <v>8601963273</v>
      </c>
      <c r="I487" s="510"/>
      <c r="J487" s="510">
        <v>8601963273</v>
      </c>
      <c r="K487" s="511"/>
      <c r="L487" s="511">
        <f>+H487/G487*100</f>
        <v>99.617409067747545</v>
      </c>
      <c r="M487" s="512"/>
      <c r="N487" s="513"/>
      <c r="O487" s="233">
        <f>+G487-H487</f>
        <v>33036727</v>
      </c>
      <c r="P487" s="521"/>
      <c r="Q487" s="515"/>
      <c r="R487" s="516"/>
    </row>
    <row r="488" spans="1:18" s="517" customFormat="1" ht="20.25" customHeight="1">
      <c r="A488" s="507" t="s">
        <v>218</v>
      </c>
      <c r="B488" s="508" t="s">
        <v>243</v>
      </c>
      <c r="C488" s="509"/>
      <c r="D488" s="510"/>
      <c r="E488" s="510">
        <f>+E489</f>
        <v>84000000</v>
      </c>
      <c r="F488" s="510">
        <f t="shared" ref="F488:J488" si="150">+F489</f>
        <v>0</v>
      </c>
      <c r="G488" s="510">
        <f t="shared" si="150"/>
        <v>84000000</v>
      </c>
      <c r="H488" s="510">
        <f t="shared" si="150"/>
        <v>65910000</v>
      </c>
      <c r="I488" s="510">
        <f t="shared" si="150"/>
        <v>0</v>
      </c>
      <c r="J488" s="510">
        <f t="shared" si="150"/>
        <v>65910000</v>
      </c>
      <c r="K488" s="511"/>
      <c r="L488" s="511">
        <f>+H488/G488*100</f>
        <v>78.464285714285722</v>
      </c>
      <c r="M488" s="512">
        <f>+H488/G488*100</f>
        <v>78.464285714285722</v>
      </c>
      <c r="N488" s="513"/>
      <c r="O488" s="233">
        <f>+G488-H488</f>
        <v>18090000</v>
      </c>
      <c r="P488" s="514"/>
      <c r="Q488" s="515"/>
      <c r="R488" s="516"/>
    </row>
    <row r="489" spans="1:18" s="517" customFormat="1" ht="21" customHeight="1">
      <c r="A489" s="507" t="s">
        <v>26</v>
      </c>
      <c r="B489" s="508" t="s">
        <v>244</v>
      </c>
      <c r="C489" s="509" t="s">
        <v>122</v>
      </c>
      <c r="D489" s="510"/>
      <c r="E489" s="510">
        <v>84000000</v>
      </c>
      <c r="F489" s="510"/>
      <c r="G489" s="510">
        <f>+E489+F489</f>
        <v>84000000</v>
      </c>
      <c r="H489" s="510">
        <f>+I489+J489</f>
        <v>65910000</v>
      </c>
      <c r="I489" s="510"/>
      <c r="J489" s="510">
        <v>65910000</v>
      </c>
      <c r="K489" s="499"/>
      <c r="L489" s="511">
        <f>+H489/G489*100</f>
        <v>78.464285714285722</v>
      </c>
      <c r="M489" s="512"/>
      <c r="N489" s="513"/>
      <c r="O489" s="233">
        <f>+G489-H489</f>
        <v>18090000</v>
      </c>
      <c r="P489" s="514"/>
      <c r="Q489" s="515"/>
      <c r="R489" s="516"/>
    </row>
    <row r="490" spans="1:18" s="517" customFormat="1" ht="30" customHeight="1">
      <c r="A490" s="507" t="s">
        <v>241</v>
      </c>
      <c r="B490" s="523" t="s">
        <v>496</v>
      </c>
      <c r="C490" s="524" t="s">
        <v>497</v>
      </c>
      <c r="D490" s="525"/>
      <c r="E490" s="526">
        <v>349000000</v>
      </c>
      <c r="F490" s="525"/>
      <c r="G490" s="526">
        <v>349000000</v>
      </c>
      <c r="H490" s="527">
        <f t="shared" ref="H490" si="151">+I490+J490</f>
        <v>339651000</v>
      </c>
      <c r="I490" s="528">
        <v>339651000</v>
      </c>
      <c r="J490" s="510"/>
      <c r="K490" s="499"/>
      <c r="L490" s="511">
        <f>+H490/G490*100</f>
        <v>97.321203438395415</v>
      </c>
      <c r="M490" s="512"/>
      <c r="N490" s="513"/>
      <c r="O490" s="233">
        <f>+G490-H490</f>
        <v>9349000</v>
      </c>
      <c r="P490" s="514">
        <v>1520822000</v>
      </c>
      <c r="Q490" s="515"/>
      <c r="R490" s="516"/>
    </row>
    <row r="491" spans="1:18" s="517" customFormat="1" ht="20.25" customHeight="1">
      <c r="A491" s="507" t="s">
        <v>711</v>
      </c>
      <c r="B491" s="508" t="s">
        <v>482</v>
      </c>
      <c r="C491" s="509" t="s">
        <v>463</v>
      </c>
      <c r="D491" s="510"/>
      <c r="E491" s="510">
        <v>530000000</v>
      </c>
      <c r="F491" s="510"/>
      <c r="G491" s="510">
        <f>+E491+F491</f>
        <v>530000000</v>
      </c>
      <c r="H491" s="520">
        <f t="shared" ref="H491" si="152">+I491+J491</f>
        <v>527234000</v>
      </c>
      <c r="I491" s="510">
        <v>527234000</v>
      </c>
      <c r="J491" s="510"/>
      <c r="K491" s="511"/>
      <c r="L491" s="511">
        <f>+H491/G491*100</f>
        <v>99.478113207547167</v>
      </c>
      <c r="M491" s="512"/>
      <c r="N491" s="513"/>
      <c r="O491" s="233">
        <f>+G491-H491</f>
        <v>2766000</v>
      </c>
      <c r="P491" s="529">
        <f>+I486+I491</f>
        <v>1520822000</v>
      </c>
      <c r="Q491" s="515"/>
      <c r="R491" s="516"/>
    </row>
    <row r="492" spans="1:18" s="506" customFormat="1" ht="18.75" customHeight="1">
      <c r="A492" s="495" t="s">
        <v>38</v>
      </c>
      <c r="B492" s="496" t="s">
        <v>239</v>
      </c>
      <c r="C492" s="497"/>
      <c r="D492" s="498">
        <f>54566000000-349000000</f>
        <v>54217000000</v>
      </c>
      <c r="E492" s="498">
        <f>+E493+E505</f>
        <v>54217000000</v>
      </c>
      <c r="F492" s="498">
        <f t="shared" ref="F492:J492" si="153">+F493+F505</f>
        <v>14286379000</v>
      </c>
      <c r="G492" s="498">
        <f t="shared" si="153"/>
        <v>68503379000</v>
      </c>
      <c r="H492" s="498">
        <f t="shared" si="153"/>
        <v>61183862000</v>
      </c>
      <c r="I492" s="498">
        <f t="shared" si="153"/>
        <v>61183862000</v>
      </c>
      <c r="J492" s="498">
        <f t="shared" si="153"/>
        <v>0</v>
      </c>
      <c r="K492" s="499">
        <f>+H492/D492*100</f>
        <v>112.84995850010145</v>
      </c>
      <c r="L492" s="499">
        <f>+H492/G492*100</f>
        <v>89.315100792327343</v>
      </c>
      <c r="M492" s="500">
        <f>+H492/G492*100</f>
        <v>89.315100792327343</v>
      </c>
      <c r="N492" s="501"/>
      <c r="O492" s="233">
        <f>+G492-H492</f>
        <v>7319517000</v>
      </c>
      <c r="P492" s="529">
        <v>63179502000</v>
      </c>
      <c r="Q492" s="504"/>
      <c r="R492" s="505"/>
    </row>
    <row r="493" spans="1:18" s="506" customFormat="1" ht="18.75" customHeight="1">
      <c r="A493" s="495" t="s">
        <v>103</v>
      </c>
      <c r="B493" s="496" t="s">
        <v>512</v>
      </c>
      <c r="C493" s="497"/>
      <c r="D493" s="498"/>
      <c r="E493" s="498">
        <f>SUM(E494:E504)</f>
        <v>46218000000</v>
      </c>
      <c r="F493" s="498">
        <f>SUM(F494:F504)</f>
        <v>14286379000</v>
      </c>
      <c r="G493" s="498">
        <f t="shared" ref="G493:J493" si="154">SUM(G494:G504)</f>
        <v>60504379000</v>
      </c>
      <c r="H493" s="498">
        <f t="shared" si="154"/>
        <v>53207583000</v>
      </c>
      <c r="I493" s="498">
        <f t="shared" si="154"/>
        <v>53207583000</v>
      </c>
      <c r="J493" s="498">
        <f t="shared" si="154"/>
        <v>0</v>
      </c>
      <c r="K493" s="499"/>
      <c r="L493" s="499">
        <f>+H493/G493*100</f>
        <v>87.940053066241703</v>
      </c>
      <c r="M493" s="500"/>
      <c r="N493" s="501"/>
      <c r="O493" s="233">
        <f>+G493-H493</f>
        <v>7296796000</v>
      </c>
      <c r="P493" s="503">
        <f>+P492-I492</f>
        <v>1995640000</v>
      </c>
      <c r="Q493" s="504"/>
      <c r="R493" s="505"/>
    </row>
    <row r="494" spans="1:18" s="517" customFormat="1" ht="21" customHeight="1">
      <c r="A494" s="507" t="s">
        <v>26</v>
      </c>
      <c r="B494" s="530" t="s">
        <v>367</v>
      </c>
      <c r="C494" s="509" t="s">
        <v>343</v>
      </c>
      <c r="D494" s="510"/>
      <c r="E494" s="510">
        <v>779000000</v>
      </c>
      <c r="F494" s="510"/>
      <c r="G494" s="510">
        <f t="shared" ref="G494:G504" si="155">+E494+F494</f>
        <v>779000000</v>
      </c>
      <c r="H494" s="531">
        <f>+I494+J494</f>
        <v>778012000</v>
      </c>
      <c r="I494" s="531">
        <v>778012000</v>
      </c>
      <c r="J494" s="510"/>
      <c r="K494" s="499"/>
      <c r="L494" s="511">
        <f>+H494/G494*100</f>
        <v>99.873170731707319</v>
      </c>
      <c r="M494" s="512">
        <f>+H494/G494*100</f>
        <v>99.873170731707319</v>
      </c>
      <c r="N494" s="513"/>
      <c r="O494" s="233">
        <f>+G494-H494</f>
        <v>988000</v>
      </c>
      <c r="P494" s="529"/>
      <c r="Q494" s="515"/>
      <c r="R494" s="516"/>
    </row>
    <row r="495" spans="1:18" s="517" customFormat="1" ht="21" customHeight="1">
      <c r="A495" s="507" t="s">
        <v>26</v>
      </c>
      <c r="B495" s="530" t="s">
        <v>368</v>
      </c>
      <c r="C495" s="509" t="s">
        <v>343</v>
      </c>
      <c r="D495" s="510"/>
      <c r="E495" s="510">
        <v>502000000</v>
      </c>
      <c r="F495" s="510"/>
      <c r="G495" s="510">
        <f t="shared" si="155"/>
        <v>502000000</v>
      </c>
      <c r="H495" s="531">
        <f t="shared" ref="H495:H504" si="156">+I495+J495</f>
        <v>501953000</v>
      </c>
      <c r="I495" s="531">
        <v>501953000</v>
      </c>
      <c r="J495" s="510"/>
      <c r="K495" s="499"/>
      <c r="L495" s="511">
        <f>+H495/G495*100</f>
        <v>99.990637450199202</v>
      </c>
      <c r="M495" s="512">
        <f>+H495/G495*100</f>
        <v>99.990637450199202</v>
      </c>
      <c r="N495" s="513"/>
      <c r="O495" s="233">
        <f>+G495-H495</f>
        <v>47000</v>
      </c>
      <c r="P495" s="529"/>
      <c r="Q495" s="515"/>
      <c r="R495" s="516"/>
    </row>
    <row r="496" spans="1:18" s="517" customFormat="1" ht="21" customHeight="1">
      <c r="A496" s="507" t="s">
        <v>26</v>
      </c>
      <c r="B496" s="530" t="s">
        <v>369</v>
      </c>
      <c r="C496" s="509" t="s">
        <v>343</v>
      </c>
      <c r="D496" s="510"/>
      <c r="E496" s="510">
        <v>9554000000</v>
      </c>
      <c r="F496" s="510">
        <v>811509000</v>
      </c>
      <c r="G496" s="510">
        <f t="shared" si="155"/>
        <v>10365509000</v>
      </c>
      <c r="H496" s="531">
        <f t="shared" si="156"/>
        <v>6459009000</v>
      </c>
      <c r="I496" s="531">
        <v>6459009000</v>
      </c>
      <c r="J496" s="510"/>
      <c r="K496" s="499"/>
      <c r="L496" s="511">
        <f>+H496/G496*100</f>
        <v>62.312511619062796</v>
      </c>
      <c r="M496" s="512">
        <f>+H496/G496*100</f>
        <v>62.312511619062796</v>
      </c>
      <c r="N496" s="513"/>
      <c r="O496" s="233">
        <f>+G496-H496</f>
        <v>3906500000</v>
      </c>
      <c r="P496" s="529"/>
      <c r="Q496" s="515"/>
      <c r="R496" s="516"/>
    </row>
    <row r="497" spans="1:18" s="517" customFormat="1" ht="25.5" customHeight="1">
      <c r="A497" s="507" t="s">
        <v>26</v>
      </c>
      <c r="B497" s="530" t="s">
        <v>370</v>
      </c>
      <c r="C497" s="509" t="s">
        <v>343</v>
      </c>
      <c r="D497" s="510"/>
      <c r="E497" s="510">
        <v>6663000000</v>
      </c>
      <c r="F497" s="510"/>
      <c r="G497" s="510">
        <f t="shared" si="155"/>
        <v>6663000000</v>
      </c>
      <c r="H497" s="531">
        <f t="shared" si="156"/>
        <v>6662946000</v>
      </c>
      <c r="I497" s="531">
        <v>6662946000</v>
      </c>
      <c r="J497" s="510"/>
      <c r="K497" s="499"/>
      <c r="L497" s="511">
        <f>+H497/G497*100</f>
        <v>99.999189554254841</v>
      </c>
      <c r="M497" s="512">
        <f>+H497/G497*100</f>
        <v>99.999189554254841</v>
      </c>
      <c r="N497" s="513"/>
      <c r="O497" s="233">
        <f>+G497-H497</f>
        <v>54000</v>
      </c>
      <c r="P497" s="529"/>
      <c r="Q497" s="515"/>
      <c r="R497" s="516"/>
    </row>
    <row r="498" spans="1:18" s="517" customFormat="1" ht="19.5" customHeight="1">
      <c r="A498" s="507" t="s">
        <v>26</v>
      </c>
      <c r="B498" s="530" t="s">
        <v>371</v>
      </c>
      <c r="C498" s="509" t="s">
        <v>343</v>
      </c>
      <c r="D498" s="510"/>
      <c r="E498" s="510">
        <v>3163000000</v>
      </c>
      <c r="F498" s="510"/>
      <c r="G498" s="510">
        <f t="shared" si="155"/>
        <v>3163000000</v>
      </c>
      <c r="H498" s="531">
        <f t="shared" si="156"/>
        <v>3162498000</v>
      </c>
      <c r="I498" s="531">
        <v>3162498000</v>
      </c>
      <c r="J498" s="510"/>
      <c r="K498" s="499"/>
      <c r="L498" s="511">
        <f>+H498/G498*100</f>
        <v>99.984128991463805</v>
      </c>
      <c r="M498" s="512">
        <f>+H498/G498*100</f>
        <v>99.984128991463805</v>
      </c>
      <c r="N498" s="513"/>
      <c r="O498" s="233">
        <f>+G498-H498</f>
        <v>502000</v>
      </c>
      <c r="P498" s="529"/>
      <c r="Q498" s="515"/>
      <c r="R498" s="516"/>
    </row>
    <row r="499" spans="1:18" s="517" customFormat="1" ht="19.5" customHeight="1">
      <c r="A499" s="507" t="s">
        <v>26</v>
      </c>
      <c r="B499" s="530" t="s">
        <v>372</v>
      </c>
      <c r="C499" s="509" t="s">
        <v>343</v>
      </c>
      <c r="D499" s="510"/>
      <c r="E499" s="510">
        <v>5615000000</v>
      </c>
      <c r="F499" s="510">
        <v>4644666000</v>
      </c>
      <c r="G499" s="510">
        <f>+E499+F499</f>
        <v>10259666000</v>
      </c>
      <c r="H499" s="531">
        <f t="shared" si="156"/>
        <v>10142397000</v>
      </c>
      <c r="I499" s="531">
        <v>10142397000</v>
      </c>
      <c r="J499" s="510"/>
      <c r="K499" s="499"/>
      <c r="L499" s="511">
        <f>+H499/G499*100</f>
        <v>98.85699008135353</v>
      </c>
      <c r="M499" s="512">
        <f>+H499/G499*100</f>
        <v>98.85699008135353</v>
      </c>
      <c r="N499" s="513"/>
      <c r="O499" s="233">
        <f>+G499-H499</f>
        <v>117269000</v>
      </c>
      <c r="P499" s="529"/>
      <c r="Q499" s="515"/>
      <c r="R499" s="516"/>
    </row>
    <row r="500" spans="1:18" s="517" customFormat="1" ht="19.5" customHeight="1">
      <c r="A500" s="507" t="s">
        <v>26</v>
      </c>
      <c r="B500" s="530" t="s">
        <v>373</v>
      </c>
      <c r="C500" s="509" t="s">
        <v>343</v>
      </c>
      <c r="D500" s="510"/>
      <c r="E500" s="510">
        <v>3721000000</v>
      </c>
      <c r="F500" s="510">
        <v>3082204000</v>
      </c>
      <c r="G500" s="510">
        <f t="shared" si="155"/>
        <v>6803204000</v>
      </c>
      <c r="H500" s="531">
        <f t="shared" si="156"/>
        <v>5777167000</v>
      </c>
      <c r="I500" s="531">
        <v>5777167000</v>
      </c>
      <c r="J500" s="510"/>
      <c r="K500" s="499"/>
      <c r="L500" s="511">
        <f>+H500/G500*100</f>
        <v>84.91832671782295</v>
      </c>
      <c r="M500" s="512">
        <f>+H500/G500*100</f>
        <v>84.91832671782295</v>
      </c>
      <c r="N500" s="513"/>
      <c r="O500" s="233">
        <f>+G500-H500</f>
        <v>1026037000</v>
      </c>
      <c r="P500" s="529"/>
      <c r="Q500" s="515"/>
      <c r="R500" s="516"/>
    </row>
    <row r="501" spans="1:18" s="517" customFormat="1" ht="19.5" customHeight="1">
      <c r="A501" s="507" t="s">
        <v>26</v>
      </c>
      <c r="B501" s="532" t="s">
        <v>374</v>
      </c>
      <c r="C501" s="509" t="s">
        <v>343</v>
      </c>
      <c r="D501" s="533"/>
      <c r="E501" s="510">
        <v>5528000000</v>
      </c>
      <c r="F501" s="510">
        <v>4481000000</v>
      </c>
      <c r="G501" s="510">
        <f t="shared" si="155"/>
        <v>10009000000</v>
      </c>
      <c r="H501" s="531">
        <f t="shared" si="156"/>
        <v>9850712000</v>
      </c>
      <c r="I501" s="531">
        <v>9850712000</v>
      </c>
      <c r="J501" s="510"/>
      <c r="K501" s="499"/>
      <c r="L501" s="511">
        <f>+H501/G501*100</f>
        <v>98.418543311020073</v>
      </c>
      <c r="M501" s="512">
        <f>+H501/G501*100</f>
        <v>98.418543311020073</v>
      </c>
      <c r="N501" s="513"/>
      <c r="O501" s="233">
        <f>+G501-H501</f>
        <v>158288000</v>
      </c>
      <c r="P501" s="529"/>
      <c r="Q501" s="515"/>
      <c r="R501" s="516"/>
    </row>
    <row r="502" spans="1:18" s="517" customFormat="1" ht="19.5" customHeight="1">
      <c r="A502" s="507" t="s">
        <v>26</v>
      </c>
      <c r="B502" s="532" t="s">
        <v>382</v>
      </c>
      <c r="C502" s="509" t="s">
        <v>343</v>
      </c>
      <c r="D502" s="510"/>
      <c r="E502" s="510">
        <v>3621000000</v>
      </c>
      <c r="F502" s="510">
        <v>1267000000</v>
      </c>
      <c r="G502" s="510">
        <f t="shared" si="155"/>
        <v>4888000000</v>
      </c>
      <c r="H502" s="531">
        <f t="shared" si="156"/>
        <v>2892360000</v>
      </c>
      <c r="I502" s="531">
        <v>2892360000</v>
      </c>
      <c r="J502" s="510"/>
      <c r="K502" s="499"/>
      <c r="L502" s="511">
        <f>+H502/G502*100</f>
        <v>59.172667757774143</v>
      </c>
      <c r="M502" s="512">
        <f>+H502/G502*100</f>
        <v>59.172667757774143</v>
      </c>
      <c r="N502" s="513"/>
      <c r="O502" s="233">
        <f>+G502-H502</f>
        <v>1995640000</v>
      </c>
      <c r="P502" s="529"/>
      <c r="Q502" s="515"/>
      <c r="R502" s="516"/>
    </row>
    <row r="503" spans="1:18" s="517" customFormat="1" ht="19.5" customHeight="1">
      <c r="A503" s="507" t="s">
        <v>26</v>
      </c>
      <c r="B503" s="532" t="s">
        <v>383</v>
      </c>
      <c r="C503" s="509" t="s">
        <v>343</v>
      </c>
      <c r="D503" s="510"/>
      <c r="E503" s="510">
        <v>4322000000</v>
      </c>
      <c r="F503" s="510"/>
      <c r="G503" s="510">
        <f t="shared" si="155"/>
        <v>4322000000</v>
      </c>
      <c r="H503" s="531">
        <f t="shared" si="156"/>
        <v>4322000000</v>
      </c>
      <c r="I503" s="531">
        <v>4322000000</v>
      </c>
      <c r="J503" s="510"/>
      <c r="K503" s="499"/>
      <c r="L503" s="511">
        <f>+H503/G503*100</f>
        <v>100</v>
      </c>
      <c r="M503" s="512"/>
      <c r="N503" s="513"/>
      <c r="O503" s="233">
        <f>+G503-H503</f>
        <v>0</v>
      </c>
      <c r="P503" s="529"/>
      <c r="Q503" s="515"/>
      <c r="R503" s="516"/>
    </row>
    <row r="504" spans="1:18" s="517" customFormat="1" ht="19.5" customHeight="1">
      <c r="A504" s="507" t="s">
        <v>26</v>
      </c>
      <c r="B504" s="532" t="s">
        <v>384</v>
      </c>
      <c r="C504" s="509" t="s">
        <v>343</v>
      </c>
      <c r="D504" s="510"/>
      <c r="E504" s="510">
        <v>2750000000</v>
      </c>
      <c r="F504" s="510"/>
      <c r="G504" s="510">
        <f t="shared" si="155"/>
        <v>2750000000</v>
      </c>
      <c r="H504" s="531">
        <f t="shared" si="156"/>
        <v>2658529000</v>
      </c>
      <c r="I504" s="531">
        <v>2658529000</v>
      </c>
      <c r="J504" s="510"/>
      <c r="K504" s="499"/>
      <c r="L504" s="511">
        <f>+H504/G504*100</f>
        <v>96.673781818181808</v>
      </c>
      <c r="M504" s="512">
        <f>+H504/G504*100</f>
        <v>96.673781818181808</v>
      </c>
      <c r="N504" s="513"/>
      <c r="O504" s="233">
        <f>+G504-H504</f>
        <v>91471000</v>
      </c>
      <c r="P504" s="529"/>
      <c r="Q504" s="515"/>
      <c r="R504" s="516"/>
    </row>
    <row r="505" spans="1:18" s="506" customFormat="1" ht="18" customHeight="1">
      <c r="A505" s="495" t="s">
        <v>106</v>
      </c>
      <c r="B505" s="534" t="s">
        <v>282</v>
      </c>
      <c r="C505" s="498"/>
      <c r="D505" s="498"/>
      <c r="E505" s="498">
        <f>SUM(E506:E518)</f>
        <v>7999000000</v>
      </c>
      <c r="F505" s="498">
        <f t="shared" ref="F505:J505" si="157">SUM(F506:F518)</f>
        <v>0</v>
      </c>
      <c r="G505" s="498">
        <f t="shared" si="157"/>
        <v>7999000000</v>
      </c>
      <c r="H505" s="498">
        <f t="shared" si="157"/>
        <v>7976279000</v>
      </c>
      <c r="I505" s="498">
        <f t="shared" si="157"/>
        <v>7976279000</v>
      </c>
      <c r="J505" s="498">
        <f t="shared" si="157"/>
        <v>0</v>
      </c>
      <c r="K505" s="499"/>
      <c r="L505" s="511">
        <f>+H505/G505*100</f>
        <v>99.715951993999255</v>
      </c>
      <c r="M505" s="500">
        <f>+H505/G505*100</f>
        <v>99.715951993999255</v>
      </c>
      <c r="N505" s="501"/>
      <c r="O505" s="233">
        <f>+G505-H505</f>
        <v>22721000</v>
      </c>
      <c r="P505" s="503"/>
      <c r="Q505" s="504"/>
      <c r="R505" s="505"/>
    </row>
    <row r="506" spans="1:18" s="517" customFormat="1" ht="20.25" customHeight="1">
      <c r="A506" s="507" t="s">
        <v>26</v>
      </c>
      <c r="B506" s="523" t="s">
        <v>299</v>
      </c>
      <c r="C506" s="524" t="s">
        <v>498</v>
      </c>
      <c r="D506" s="525"/>
      <c r="E506" s="526">
        <v>950000000</v>
      </c>
      <c r="F506" s="525"/>
      <c r="G506" s="526">
        <v>950000000</v>
      </c>
      <c r="H506" s="527">
        <f>+I506+J506</f>
        <v>950000000</v>
      </c>
      <c r="I506" s="528">
        <v>950000000</v>
      </c>
      <c r="J506" s="510"/>
      <c r="K506" s="499"/>
      <c r="L506" s="511">
        <f>+H506/G506*100</f>
        <v>100</v>
      </c>
      <c r="M506" s="512">
        <f>+H506/G506*100</f>
        <v>100</v>
      </c>
      <c r="N506" s="513"/>
      <c r="O506" s="233">
        <f>+G506-H506</f>
        <v>0</v>
      </c>
      <c r="P506" s="529"/>
      <c r="Q506" s="515"/>
      <c r="R506" s="516"/>
    </row>
    <row r="507" spans="1:18" s="517" customFormat="1" ht="20.25" customHeight="1">
      <c r="A507" s="507" t="s">
        <v>26</v>
      </c>
      <c r="B507" s="523" t="s">
        <v>300</v>
      </c>
      <c r="C507" s="524" t="s">
        <v>498</v>
      </c>
      <c r="D507" s="525"/>
      <c r="E507" s="526">
        <v>1914000000</v>
      </c>
      <c r="F507" s="525"/>
      <c r="G507" s="526">
        <v>1914000000</v>
      </c>
      <c r="H507" s="527">
        <f t="shared" ref="H507:H518" si="158">+I507+J507</f>
        <v>1914000000</v>
      </c>
      <c r="I507" s="528">
        <v>1914000000</v>
      </c>
      <c r="J507" s="510"/>
      <c r="K507" s="499"/>
      <c r="L507" s="511">
        <f>+H507/G507*100</f>
        <v>100</v>
      </c>
      <c r="M507" s="512"/>
      <c r="N507" s="513"/>
      <c r="O507" s="233">
        <f>+G507-H507</f>
        <v>0</v>
      </c>
      <c r="P507" s="529"/>
      <c r="Q507" s="515"/>
      <c r="R507" s="516"/>
    </row>
    <row r="508" spans="1:18" s="517" customFormat="1" ht="20.25" customHeight="1">
      <c r="A508" s="507" t="s">
        <v>26</v>
      </c>
      <c r="B508" s="523" t="s">
        <v>301</v>
      </c>
      <c r="C508" s="524" t="s">
        <v>498</v>
      </c>
      <c r="D508" s="525"/>
      <c r="E508" s="526">
        <v>700000000</v>
      </c>
      <c r="F508" s="525"/>
      <c r="G508" s="526">
        <v>700000000</v>
      </c>
      <c r="H508" s="527">
        <f t="shared" si="158"/>
        <v>700000000</v>
      </c>
      <c r="I508" s="528">
        <v>700000000</v>
      </c>
      <c r="J508" s="510"/>
      <c r="K508" s="499"/>
      <c r="L508" s="511">
        <f>+H508/G508*100</f>
        <v>100</v>
      </c>
      <c r="M508" s="512"/>
      <c r="N508" s="513"/>
      <c r="O508" s="233">
        <f>+G508-H508</f>
        <v>0</v>
      </c>
      <c r="P508" s="529"/>
      <c r="Q508" s="515"/>
      <c r="R508" s="516"/>
    </row>
    <row r="509" spans="1:18" s="517" customFormat="1" ht="20.25" customHeight="1">
      <c r="A509" s="507" t="s">
        <v>26</v>
      </c>
      <c r="B509" s="523" t="s">
        <v>302</v>
      </c>
      <c r="C509" s="524" t="s">
        <v>498</v>
      </c>
      <c r="D509" s="525"/>
      <c r="E509" s="526">
        <v>55000000</v>
      </c>
      <c r="F509" s="525"/>
      <c r="G509" s="526">
        <v>55000000</v>
      </c>
      <c r="H509" s="527">
        <f t="shared" si="158"/>
        <v>54999000</v>
      </c>
      <c r="I509" s="528">
        <v>54999000</v>
      </c>
      <c r="J509" s="510"/>
      <c r="K509" s="499"/>
      <c r="L509" s="511">
        <f>+H509/G509*100</f>
        <v>99.99818181818182</v>
      </c>
      <c r="M509" s="512"/>
      <c r="N509" s="513"/>
      <c r="O509" s="233">
        <f>+G509-H509</f>
        <v>1000</v>
      </c>
      <c r="P509" s="529"/>
      <c r="Q509" s="515"/>
      <c r="R509" s="516"/>
    </row>
    <row r="510" spans="1:18" s="517" customFormat="1" ht="20.25" customHeight="1">
      <c r="A510" s="507" t="s">
        <v>26</v>
      </c>
      <c r="B510" s="523" t="s">
        <v>303</v>
      </c>
      <c r="C510" s="524" t="s">
        <v>498</v>
      </c>
      <c r="D510" s="525"/>
      <c r="E510" s="526">
        <v>200000000</v>
      </c>
      <c r="F510" s="525"/>
      <c r="G510" s="526">
        <v>200000000</v>
      </c>
      <c r="H510" s="527">
        <f t="shared" si="158"/>
        <v>200000000</v>
      </c>
      <c r="I510" s="528">
        <v>200000000</v>
      </c>
      <c r="J510" s="510"/>
      <c r="K510" s="499"/>
      <c r="L510" s="511">
        <f>+H510/G510*100</f>
        <v>100</v>
      </c>
      <c r="M510" s="512"/>
      <c r="N510" s="513"/>
      <c r="O510" s="233">
        <f>+G510-H510</f>
        <v>0</v>
      </c>
      <c r="P510" s="529"/>
      <c r="Q510" s="515"/>
      <c r="R510" s="516"/>
    </row>
    <row r="511" spans="1:18" s="517" customFormat="1" ht="20.25" customHeight="1">
      <c r="A511" s="507" t="s">
        <v>26</v>
      </c>
      <c r="B511" s="536" t="s">
        <v>304</v>
      </c>
      <c r="C511" s="524" t="s">
        <v>498</v>
      </c>
      <c r="D511" s="525"/>
      <c r="E511" s="526">
        <v>800000000</v>
      </c>
      <c r="F511" s="525"/>
      <c r="G511" s="526">
        <v>800000000</v>
      </c>
      <c r="H511" s="527">
        <f t="shared" si="158"/>
        <v>800000000</v>
      </c>
      <c r="I511" s="528">
        <v>800000000</v>
      </c>
      <c r="J511" s="510"/>
      <c r="K511" s="499"/>
      <c r="L511" s="511">
        <f>+H511/G511*100</f>
        <v>100</v>
      </c>
      <c r="M511" s="512"/>
      <c r="N511" s="513"/>
      <c r="O511" s="233">
        <f>+G511-H511</f>
        <v>0</v>
      </c>
      <c r="P511" s="529"/>
      <c r="Q511" s="515"/>
      <c r="R511" s="516"/>
    </row>
    <row r="512" spans="1:18" s="517" customFormat="1" ht="20.25" customHeight="1">
      <c r="A512" s="507" t="s">
        <v>26</v>
      </c>
      <c r="B512" s="536" t="s">
        <v>305</v>
      </c>
      <c r="C512" s="524" t="s">
        <v>498</v>
      </c>
      <c r="D512" s="525"/>
      <c r="E512" s="526">
        <v>450000000</v>
      </c>
      <c r="F512" s="525"/>
      <c r="G512" s="526">
        <v>450000000</v>
      </c>
      <c r="H512" s="527">
        <f t="shared" si="158"/>
        <v>450000000</v>
      </c>
      <c r="I512" s="528">
        <v>450000000</v>
      </c>
      <c r="J512" s="510"/>
      <c r="K512" s="499"/>
      <c r="L512" s="511">
        <f>+H512/G512*100</f>
        <v>100</v>
      </c>
      <c r="M512" s="512">
        <f>+H512/G512*100</f>
        <v>100</v>
      </c>
      <c r="N512" s="513"/>
      <c r="O512" s="233">
        <f>+G512-H512</f>
        <v>0</v>
      </c>
      <c r="P512" s="529"/>
      <c r="Q512" s="515"/>
      <c r="R512" s="516"/>
    </row>
    <row r="513" spans="1:18" s="517" customFormat="1" ht="20.25" customHeight="1">
      <c r="A513" s="507" t="s">
        <v>26</v>
      </c>
      <c r="B513" s="536" t="s">
        <v>306</v>
      </c>
      <c r="C513" s="524" t="s">
        <v>498</v>
      </c>
      <c r="D513" s="525"/>
      <c r="E513" s="526">
        <v>300000000</v>
      </c>
      <c r="F513" s="525"/>
      <c r="G513" s="526">
        <v>300000000</v>
      </c>
      <c r="H513" s="527">
        <f t="shared" si="158"/>
        <v>300000000</v>
      </c>
      <c r="I513" s="528">
        <v>300000000</v>
      </c>
      <c r="J513" s="510"/>
      <c r="K513" s="499"/>
      <c r="L513" s="511">
        <f>+H513/G513*100</f>
        <v>100</v>
      </c>
      <c r="M513" s="512">
        <f>+H513/G513*100</f>
        <v>100</v>
      </c>
      <c r="N513" s="513"/>
      <c r="O513" s="233">
        <f>+G513-H513</f>
        <v>0</v>
      </c>
      <c r="P513" s="529"/>
      <c r="Q513" s="515"/>
      <c r="R513" s="516"/>
    </row>
    <row r="514" spans="1:18" s="517" customFormat="1" ht="20.25" customHeight="1">
      <c r="A514" s="507" t="s">
        <v>26</v>
      </c>
      <c r="B514" s="536" t="s">
        <v>307</v>
      </c>
      <c r="C514" s="524" t="s">
        <v>498</v>
      </c>
      <c r="D514" s="525"/>
      <c r="E514" s="526">
        <v>300000000</v>
      </c>
      <c r="F514" s="525"/>
      <c r="G514" s="526">
        <v>300000000</v>
      </c>
      <c r="H514" s="527">
        <f t="shared" si="158"/>
        <v>300000000</v>
      </c>
      <c r="I514" s="528">
        <v>300000000</v>
      </c>
      <c r="J514" s="510"/>
      <c r="K514" s="499"/>
      <c r="L514" s="511">
        <f>+H514/G514*100</f>
        <v>100</v>
      </c>
      <c r="M514" s="512">
        <f>+H514/G514*100</f>
        <v>100</v>
      </c>
      <c r="N514" s="513"/>
      <c r="O514" s="233">
        <f>+G514-H514</f>
        <v>0</v>
      </c>
      <c r="P514" s="529"/>
      <c r="Q514" s="515"/>
      <c r="R514" s="516"/>
    </row>
    <row r="515" spans="1:18" s="517" customFormat="1" ht="20.25" customHeight="1">
      <c r="A515" s="507" t="s">
        <v>26</v>
      </c>
      <c r="B515" s="536" t="s">
        <v>308</v>
      </c>
      <c r="C515" s="524" t="s">
        <v>498</v>
      </c>
      <c r="D515" s="525"/>
      <c r="E515" s="526">
        <v>300000000</v>
      </c>
      <c r="F515" s="525"/>
      <c r="G515" s="526">
        <v>300000000</v>
      </c>
      <c r="H515" s="527">
        <f t="shared" si="158"/>
        <v>300000000</v>
      </c>
      <c r="I515" s="528">
        <v>300000000</v>
      </c>
      <c r="J515" s="510"/>
      <c r="K515" s="499"/>
      <c r="L515" s="511">
        <f>+H515/G515*100</f>
        <v>100</v>
      </c>
      <c r="M515" s="512">
        <f>+H515/G515*100</f>
        <v>100</v>
      </c>
      <c r="N515" s="513"/>
      <c r="O515" s="233">
        <f>+G515-H515</f>
        <v>0</v>
      </c>
      <c r="P515" s="529"/>
      <c r="Q515" s="515"/>
      <c r="R515" s="516"/>
    </row>
    <row r="516" spans="1:18" s="517" customFormat="1" ht="20.25" customHeight="1">
      <c r="A516" s="507" t="s">
        <v>26</v>
      </c>
      <c r="B516" s="523" t="s">
        <v>309</v>
      </c>
      <c r="C516" s="524" t="s">
        <v>498</v>
      </c>
      <c r="D516" s="525"/>
      <c r="E516" s="526">
        <v>500000000</v>
      </c>
      <c r="F516" s="525"/>
      <c r="G516" s="526">
        <v>500000000</v>
      </c>
      <c r="H516" s="527">
        <f t="shared" si="158"/>
        <v>500000000</v>
      </c>
      <c r="I516" s="528">
        <v>500000000</v>
      </c>
      <c r="J516" s="510"/>
      <c r="K516" s="499"/>
      <c r="L516" s="511">
        <f>+H516/G516*100</f>
        <v>100</v>
      </c>
      <c r="M516" s="512">
        <f>+H516/G516*100</f>
        <v>100</v>
      </c>
      <c r="N516" s="513"/>
      <c r="O516" s="233">
        <f>+G516-H516</f>
        <v>0</v>
      </c>
      <c r="P516" s="529"/>
      <c r="Q516" s="515"/>
      <c r="R516" s="516"/>
    </row>
    <row r="517" spans="1:18" s="517" customFormat="1" ht="20.25" customHeight="1">
      <c r="A517" s="507" t="s">
        <v>26</v>
      </c>
      <c r="B517" s="523" t="s">
        <v>310</v>
      </c>
      <c r="C517" s="524" t="s">
        <v>498</v>
      </c>
      <c r="D517" s="525"/>
      <c r="E517" s="526">
        <v>1300000000</v>
      </c>
      <c r="F517" s="525"/>
      <c r="G517" s="526">
        <v>1300000000</v>
      </c>
      <c r="H517" s="527">
        <f t="shared" si="158"/>
        <v>1299999000</v>
      </c>
      <c r="I517" s="528">
        <v>1299999000</v>
      </c>
      <c r="J517" s="510"/>
      <c r="K517" s="499"/>
      <c r="L517" s="511">
        <f>+H517/G517*100</f>
        <v>99.999923076923082</v>
      </c>
      <c r="M517" s="512"/>
      <c r="N517" s="513"/>
      <c r="O517" s="233">
        <f>+G517-H517</f>
        <v>1000</v>
      </c>
      <c r="P517" s="529"/>
      <c r="Q517" s="515"/>
      <c r="R517" s="516"/>
    </row>
    <row r="518" spans="1:18" s="517" customFormat="1" ht="20.25" customHeight="1">
      <c r="A518" s="507" t="s">
        <v>26</v>
      </c>
      <c r="B518" s="523" t="s">
        <v>311</v>
      </c>
      <c r="C518" s="524" t="s">
        <v>498</v>
      </c>
      <c r="D518" s="525"/>
      <c r="E518" s="526">
        <v>230000000</v>
      </c>
      <c r="F518" s="525"/>
      <c r="G518" s="526">
        <v>230000000</v>
      </c>
      <c r="H518" s="527">
        <f t="shared" si="158"/>
        <v>207281000</v>
      </c>
      <c r="I518" s="528">
        <v>207281000</v>
      </c>
      <c r="J518" s="510"/>
      <c r="K518" s="499"/>
      <c r="L518" s="511">
        <f>+H518/G518*100</f>
        <v>90.122173913043483</v>
      </c>
      <c r="M518" s="512">
        <f>+H518/G518*100</f>
        <v>90.122173913043483</v>
      </c>
      <c r="N518" s="513"/>
      <c r="O518" s="233">
        <f>+G518-H518</f>
        <v>22719000</v>
      </c>
      <c r="P518" s="529"/>
      <c r="Q518" s="515"/>
      <c r="R518" s="516"/>
    </row>
    <row r="519" spans="1:18" s="155" customFormat="1" ht="21.75" customHeight="1">
      <c r="A519" s="451" t="s">
        <v>245</v>
      </c>
      <c r="B519" s="308" t="s">
        <v>710</v>
      </c>
      <c r="C519" s="309"/>
      <c r="D519" s="315">
        <f t="shared" ref="D519:J519" si="159">+D520+D526</f>
        <v>22058000000</v>
      </c>
      <c r="E519" s="315">
        <f t="shared" si="159"/>
        <v>22058000000</v>
      </c>
      <c r="F519" s="315">
        <f t="shared" si="159"/>
        <v>1492255000</v>
      </c>
      <c r="G519" s="315">
        <f t="shared" si="159"/>
        <v>23550255000</v>
      </c>
      <c r="H519" s="315">
        <f t="shared" si="159"/>
        <v>22035251372</v>
      </c>
      <c r="I519" s="315">
        <f t="shared" si="159"/>
        <v>4301274000</v>
      </c>
      <c r="J519" s="315">
        <f t="shared" si="159"/>
        <v>17733977372</v>
      </c>
      <c r="K519" s="170">
        <f>+H519/D519*100</f>
        <v>99.89686903617735</v>
      </c>
      <c r="L519" s="170">
        <f>+H519/G519*100</f>
        <v>93.566933232782404</v>
      </c>
      <c r="M519" s="113">
        <f>+H519/G519*100</f>
        <v>93.566933232782404</v>
      </c>
      <c r="N519" s="124"/>
      <c r="O519" s="233">
        <f>+G519-H519</f>
        <v>1515003628</v>
      </c>
      <c r="P519" s="154"/>
      <c r="Q519" s="111"/>
      <c r="R519" s="117"/>
    </row>
    <row r="520" spans="1:18" s="506" customFormat="1" ht="18" customHeight="1">
      <c r="A520" s="495" t="s">
        <v>32</v>
      </c>
      <c r="B520" s="496" t="s">
        <v>229</v>
      </c>
      <c r="C520" s="497"/>
      <c r="D520" s="498">
        <f t="shared" ref="D520:J520" si="160">+D521+D525</f>
        <v>5051000000</v>
      </c>
      <c r="E520" s="498">
        <f t="shared" si="160"/>
        <v>5051000000</v>
      </c>
      <c r="F520" s="498">
        <f t="shared" si="160"/>
        <v>0</v>
      </c>
      <c r="G520" s="498">
        <f t="shared" si="160"/>
        <v>5051000000</v>
      </c>
      <c r="H520" s="498">
        <f t="shared" si="160"/>
        <v>4603711000</v>
      </c>
      <c r="I520" s="498">
        <f t="shared" si="160"/>
        <v>950291000</v>
      </c>
      <c r="J520" s="498">
        <f t="shared" si="160"/>
        <v>3653420000</v>
      </c>
      <c r="K520" s="499">
        <f>+H520/D520*100</f>
        <v>91.144545634527816</v>
      </c>
      <c r="L520" s="499">
        <f>+H520/G520*100</f>
        <v>91.144545634527816</v>
      </c>
      <c r="M520" s="500">
        <f>+H520/G520*100</f>
        <v>91.144545634527816</v>
      </c>
      <c r="N520" s="501"/>
      <c r="O520" s="233">
        <f>+G520-H520</f>
        <v>447289000</v>
      </c>
      <c r="P520" s="537"/>
      <c r="Q520" s="504"/>
      <c r="R520" s="505"/>
    </row>
    <row r="521" spans="1:18" s="517" customFormat="1" ht="18" customHeight="1">
      <c r="A521" s="507" t="s">
        <v>103</v>
      </c>
      <c r="B521" s="508" t="s">
        <v>246</v>
      </c>
      <c r="C521" s="509"/>
      <c r="D521" s="510">
        <f t="shared" ref="D521:J521" si="161">SUM(D522:D524)</f>
        <v>1274000000</v>
      </c>
      <c r="E521" s="510">
        <f t="shared" si="161"/>
        <v>1274000000</v>
      </c>
      <c r="F521" s="510">
        <f t="shared" si="161"/>
        <v>0</v>
      </c>
      <c r="G521" s="510">
        <f t="shared" si="161"/>
        <v>1274000000</v>
      </c>
      <c r="H521" s="510">
        <f t="shared" si="161"/>
        <v>1227291000</v>
      </c>
      <c r="I521" s="510">
        <f t="shared" si="161"/>
        <v>950291000</v>
      </c>
      <c r="J521" s="510">
        <f t="shared" si="161"/>
        <v>277000000</v>
      </c>
      <c r="K521" s="511"/>
      <c r="L521" s="511">
        <f>+H521/G521*100</f>
        <v>96.333673469387762</v>
      </c>
      <c r="M521" s="512">
        <f>+H521/G521*100</f>
        <v>96.333673469387762</v>
      </c>
      <c r="N521" s="513"/>
      <c r="O521" s="233">
        <f>+G521-H521</f>
        <v>46709000</v>
      </c>
      <c r="P521" s="514"/>
      <c r="Q521" s="515"/>
      <c r="R521" s="516"/>
    </row>
    <row r="522" spans="1:18" s="522" customFormat="1" ht="18" customHeight="1">
      <c r="A522" s="507" t="s">
        <v>26</v>
      </c>
      <c r="B522" s="519" t="s">
        <v>392</v>
      </c>
      <c r="C522" s="509" t="s">
        <v>343</v>
      </c>
      <c r="D522" s="510">
        <v>460000000</v>
      </c>
      <c r="E522" s="510">
        <v>460000000</v>
      </c>
      <c r="F522" s="510"/>
      <c r="G522" s="510">
        <f>+E522+F522</f>
        <v>460000000</v>
      </c>
      <c r="H522" s="510">
        <f>+I522+J522</f>
        <v>455707000</v>
      </c>
      <c r="I522" s="510">
        <v>455707000</v>
      </c>
      <c r="J522" s="510"/>
      <c r="K522" s="499"/>
      <c r="L522" s="511">
        <f>+H522/G522*100</f>
        <v>99.066739130434783</v>
      </c>
      <c r="M522" s="512">
        <f>+H522/G522*100</f>
        <v>99.066739130434783</v>
      </c>
      <c r="N522" s="513"/>
      <c r="O522" s="233">
        <f>+G522-H522</f>
        <v>4293000</v>
      </c>
      <c r="P522" s="521"/>
      <c r="Q522" s="515"/>
      <c r="R522" s="516"/>
    </row>
    <row r="523" spans="1:18" s="522" customFormat="1" ht="20.25" customHeight="1">
      <c r="A523" s="507" t="s">
        <v>26</v>
      </c>
      <c r="B523" s="519" t="s">
        <v>393</v>
      </c>
      <c r="C523" s="509" t="s">
        <v>343</v>
      </c>
      <c r="D523" s="510">
        <v>499000000</v>
      </c>
      <c r="E523" s="510">
        <v>499000000</v>
      </c>
      <c r="F523" s="510"/>
      <c r="G523" s="510">
        <f>+E523+F523</f>
        <v>499000000</v>
      </c>
      <c r="H523" s="510">
        <f>+I523+J523</f>
        <v>494584000</v>
      </c>
      <c r="I523" s="510">
        <v>494584000</v>
      </c>
      <c r="J523" s="510"/>
      <c r="K523" s="499"/>
      <c r="L523" s="511">
        <f>+H523/G523*100</f>
        <v>99.115030060120233</v>
      </c>
      <c r="M523" s="512"/>
      <c r="N523" s="513"/>
      <c r="O523" s="233">
        <f>+G523-H523</f>
        <v>4416000</v>
      </c>
      <c r="P523" s="521"/>
      <c r="Q523" s="515"/>
      <c r="R523" s="516"/>
    </row>
    <row r="524" spans="1:18" s="522" customFormat="1" ht="18" customHeight="1">
      <c r="A524" s="507" t="s">
        <v>26</v>
      </c>
      <c r="B524" s="519" t="s">
        <v>122</v>
      </c>
      <c r="C524" s="509" t="s">
        <v>723</v>
      </c>
      <c r="D524" s="510">
        <f>277000000+38000000</f>
        <v>315000000</v>
      </c>
      <c r="E524" s="510">
        <f>+D524</f>
        <v>315000000</v>
      </c>
      <c r="F524" s="510"/>
      <c r="G524" s="510">
        <f>+E524</f>
        <v>315000000</v>
      </c>
      <c r="H524" s="510">
        <f>+I524+J524</f>
        <v>277000000</v>
      </c>
      <c r="I524" s="510"/>
      <c r="J524" s="510">
        <v>277000000</v>
      </c>
      <c r="K524" s="499"/>
      <c r="L524" s="511">
        <f>+H524/G524*100</f>
        <v>87.936507936507937</v>
      </c>
      <c r="M524" s="512"/>
      <c r="N524" s="513"/>
      <c r="O524" s="233">
        <f>+G524-H524</f>
        <v>38000000</v>
      </c>
      <c r="P524" s="521"/>
      <c r="Q524" s="515"/>
      <c r="R524" s="516"/>
    </row>
    <row r="525" spans="1:18" s="517" customFormat="1" ht="20.25" customHeight="1">
      <c r="A525" s="507" t="s">
        <v>106</v>
      </c>
      <c r="B525" s="508" t="s">
        <v>548</v>
      </c>
      <c r="C525" s="509" t="s">
        <v>723</v>
      </c>
      <c r="D525" s="538">
        <f>+E525</f>
        <v>3777000000</v>
      </c>
      <c r="E525" s="538">
        <f>3406000000+371000000</f>
        <v>3777000000</v>
      </c>
      <c r="F525" s="538"/>
      <c r="G525" s="538">
        <f>+E525+F525</f>
        <v>3777000000</v>
      </c>
      <c r="H525" s="538">
        <f>+I525+J525</f>
        <v>3376420000</v>
      </c>
      <c r="I525" s="538"/>
      <c r="J525" s="538">
        <v>3376420000</v>
      </c>
      <c r="K525" s="511"/>
      <c r="L525" s="511">
        <f>+H525/G525*100</f>
        <v>89.394228223457773</v>
      </c>
      <c r="M525" s="512">
        <f>+H525/G525*100</f>
        <v>89.394228223457773</v>
      </c>
      <c r="N525" s="513"/>
      <c r="O525" s="233">
        <f>+G525-H525</f>
        <v>400580000</v>
      </c>
      <c r="P525" s="514"/>
      <c r="Q525" s="515"/>
      <c r="R525" s="516"/>
    </row>
    <row r="526" spans="1:18" s="506" customFormat="1" ht="18.75" customHeight="1">
      <c r="A526" s="495" t="s">
        <v>38</v>
      </c>
      <c r="B526" s="496" t="s">
        <v>239</v>
      </c>
      <c r="C526" s="497"/>
      <c r="D526" s="498">
        <v>17007000000</v>
      </c>
      <c r="E526" s="498">
        <f t="shared" ref="E526:J526" si="162">SUM(E527:E559)</f>
        <v>17007000000</v>
      </c>
      <c r="F526" s="498">
        <f t="shared" si="162"/>
        <v>1492255000</v>
      </c>
      <c r="G526" s="498">
        <f t="shared" si="162"/>
        <v>18499255000</v>
      </c>
      <c r="H526" s="498">
        <f t="shared" si="162"/>
        <v>17431540372</v>
      </c>
      <c r="I526" s="498">
        <f t="shared" si="162"/>
        <v>3350983000</v>
      </c>
      <c r="J526" s="498">
        <f t="shared" si="162"/>
        <v>14080557372</v>
      </c>
      <c r="K526" s="499">
        <f>+H526/D526*100</f>
        <v>102.49626843064621</v>
      </c>
      <c r="L526" s="499">
        <f>+H526/G526*100</f>
        <v>94.228337151955571</v>
      </c>
      <c r="M526" s="500">
        <f>+H526/G526*100</f>
        <v>94.228337151955571</v>
      </c>
      <c r="N526" s="501"/>
      <c r="O526" s="233">
        <f>+G526-H526</f>
        <v>1067714628</v>
      </c>
      <c r="P526" s="537">
        <v>17431540372</v>
      </c>
      <c r="Q526" s="504"/>
      <c r="R526" s="505"/>
    </row>
    <row r="527" spans="1:18" s="544" customFormat="1" ht="19.5" customHeight="1">
      <c r="A527" s="495" t="s">
        <v>26</v>
      </c>
      <c r="B527" s="539" t="s">
        <v>313</v>
      </c>
      <c r="C527" s="509" t="s">
        <v>343</v>
      </c>
      <c r="D527" s="532"/>
      <c r="E527" s="540">
        <v>57000000</v>
      </c>
      <c r="F527" s="540"/>
      <c r="G527" s="541">
        <f>+E527+F527</f>
        <v>57000000</v>
      </c>
      <c r="H527" s="542">
        <f>+I527+J527</f>
        <v>57000000</v>
      </c>
      <c r="I527" s="543">
        <v>57000000</v>
      </c>
      <c r="J527" s="498"/>
      <c r="K527" s="499"/>
      <c r="L527" s="511">
        <f>+H527/G527*100</f>
        <v>100</v>
      </c>
      <c r="M527" s="512">
        <f>+H527/G527*100</f>
        <v>100</v>
      </c>
      <c r="N527" s="501"/>
      <c r="O527" s="233">
        <f>+G527-H527</f>
        <v>0</v>
      </c>
      <c r="P527" s="535">
        <f>+P526-H526</f>
        <v>0</v>
      </c>
      <c r="Q527" s="504"/>
      <c r="R527" s="505"/>
    </row>
    <row r="528" spans="1:18" s="522" customFormat="1" ht="19.5" customHeight="1">
      <c r="A528" s="495" t="s">
        <v>26</v>
      </c>
      <c r="B528" s="545" t="s">
        <v>385</v>
      </c>
      <c r="C528" s="509" t="s">
        <v>343</v>
      </c>
      <c r="D528" s="532"/>
      <c r="E528" s="540">
        <v>223000000</v>
      </c>
      <c r="F528" s="540"/>
      <c r="G528" s="541">
        <f t="shared" ref="G528:G536" si="163">+E528+F528</f>
        <v>223000000</v>
      </c>
      <c r="H528" s="542">
        <f t="shared" ref="H528:H536" si="164">+I528+J528</f>
        <v>223000000</v>
      </c>
      <c r="I528" s="543">
        <v>223000000</v>
      </c>
      <c r="J528" s="510"/>
      <c r="K528" s="499"/>
      <c r="L528" s="511">
        <f>+H528/G528*100</f>
        <v>100</v>
      </c>
      <c r="M528" s="512">
        <f>+H528/G528*100</f>
        <v>100</v>
      </c>
      <c r="N528" s="513"/>
      <c r="O528" s="233">
        <f>+G528-H528</f>
        <v>0</v>
      </c>
      <c r="P528" s="502">
        <f>+I528+I533+I535</f>
        <v>256704000</v>
      </c>
      <c r="Q528" s="504"/>
      <c r="R528" s="516"/>
    </row>
    <row r="529" spans="1:18" s="522" customFormat="1" ht="19.5" customHeight="1">
      <c r="A529" s="495" t="s">
        <v>26</v>
      </c>
      <c r="B529" s="545" t="s">
        <v>314</v>
      </c>
      <c r="C529" s="509" t="s">
        <v>343</v>
      </c>
      <c r="D529" s="532"/>
      <c r="E529" s="540">
        <v>145000000</v>
      </c>
      <c r="F529" s="540"/>
      <c r="G529" s="541">
        <f t="shared" si="163"/>
        <v>145000000</v>
      </c>
      <c r="H529" s="542">
        <f t="shared" si="164"/>
        <v>145000000</v>
      </c>
      <c r="I529" s="543">
        <v>145000000</v>
      </c>
      <c r="J529" s="510"/>
      <c r="K529" s="499"/>
      <c r="L529" s="511">
        <f>+H529/G529*100</f>
        <v>100</v>
      </c>
      <c r="M529" s="512">
        <f>+H529/G529*100</f>
        <v>100</v>
      </c>
      <c r="N529" s="513"/>
      <c r="O529" s="233">
        <f>+G529-H529</f>
        <v>0</v>
      </c>
      <c r="P529" s="521"/>
      <c r="Q529" s="504"/>
      <c r="R529" s="516"/>
    </row>
    <row r="530" spans="1:18" s="522" customFormat="1" ht="19.5" customHeight="1">
      <c r="A530" s="495" t="s">
        <v>26</v>
      </c>
      <c r="B530" s="545" t="s">
        <v>386</v>
      </c>
      <c r="C530" s="509" t="s">
        <v>343</v>
      </c>
      <c r="D530" s="510"/>
      <c r="E530" s="542">
        <v>100000000</v>
      </c>
      <c r="F530" s="542"/>
      <c r="G530" s="541">
        <f t="shared" si="163"/>
        <v>100000000</v>
      </c>
      <c r="H530" s="542">
        <f t="shared" si="164"/>
        <v>100000000</v>
      </c>
      <c r="I530" s="543">
        <v>100000000</v>
      </c>
      <c r="J530" s="510"/>
      <c r="K530" s="499"/>
      <c r="L530" s="511">
        <f>+H530/G530*100</f>
        <v>100</v>
      </c>
      <c r="M530" s="512">
        <f>+H530/G530*100</f>
        <v>100</v>
      </c>
      <c r="N530" s="513"/>
      <c r="O530" s="233">
        <f>+G530-H530</f>
        <v>0</v>
      </c>
      <c r="P530" s="521"/>
      <c r="Q530" s="504"/>
      <c r="R530" s="516"/>
    </row>
    <row r="531" spans="1:18" s="522" customFormat="1" ht="19.5" customHeight="1">
      <c r="A531" s="495" t="s">
        <v>26</v>
      </c>
      <c r="B531" s="545" t="s">
        <v>387</v>
      </c>
      <c r="C531" s="509" t="s">
        <v>343</v>
      </c>
      <c r="D531" s="510"/>
      <c r="E531" s="542">
        <v>246000000</v>
      </c>
      <c r="F531" s="542"/>
      <c r="G531" s="541">
        <f t="shared" si="163"/>
        <v>246000000</v>
      </c>
      <c r="H531" s="542">
        <f t="shared" si="164"/>
        <v>245302000</v>
      </c>
      <c r="I531" s="543">
        <v>245302000</v>
      </c>
      <c r="J531" s="510"/>
      <c r="K531" s="499"/>
      <c r="L531" s="511">
        <f>+H531/G531*100</f>
        <v>99.716260162601628</v>
      </c>
      <c r="M531" s="512">
        <f>+H531/G531*100</f>
        <v>99.716260162601628</v>
      </c>
      <c r="N531" s="513"/>
      <c r="O531" s="233">
        <f>+G531-H531</f>
        <v>698000</v>
      </c>
      <c r="P531" s="521"/>
      <c r="Q531" s="504"/>
      <c r="R531" s="516"/>
    </row>
    <row r="532" spans="1:18" s="522" customFormat="1" ht="19.5" customHeight="1">
      <c r="A532" s="495" t="s">
        <v>26</v>
      </c>
      <c r="B532" s="545" t="s">
        <v>388</v>
      </c>
      <c r="C532" s="509" t="s">
        <v>343</v>
      </c>
      <c r="D532" s="510"/>
      <c r="E532" s="542">
        <v>76000000</v>
      </c>
      <c r="F532" s="542"/>
      <c r="G532" s="541">
        <f t="shared" si="163"/>
        <v>76000000</v>
      </c>
      <c r="H532" s="542">
        <f t="shared" si="164"/>
        <v>75769000</v>
      </c>
      <c r="I532" s="543">
        <v>75769000</v>
      </c>
      <c r="J532" s="510"/>
      <c r="K532" s="499"/>
      <c r="L532" s="511">
        <f>+H532/G532*100</f>
        <v>99.696052631578951</v>
      </c>
      <c r="M532" s="512">
        <f>+H532/G532*100</f>
        <v>99.696052631578951</v>
      </c>
      <c r="N532" s="513"/>
      <c r="O532" s="233">
        <f>+G532-H532</f>
        <v>231000</v>
      </c>
      <c r="P532" s="521"/>
      <c r="Q532" s="504"/>
      <c r="R532" s="516"/>
    </row>
    <row r="533" spans="1:18" s="522" customFormat="1" ht="19.5" customHeight="1">
      <c r="A533" s="495" t="s">
        <v>26</v>
      </c>
      <c r="B533" s="545" t="s">
        <v>312</v>
      </c>
      <c r="C533" s="509" t="s">
        <v>343</v>
      </c>
      <c r="D533" s="510"/>
      <c r="E533" s="542">
        <v>34000000</v>
      </c>
      <c r="F533" s="542"/>
      <c r="G533" s="541">
        <f t="shared" si="163"/>
        <v>34000000</v>
      </c>
      <c r="H533" s="542">
        <f t="shared" si="164"/>
        <v>33704000</v>
      </c>
      <c r="I533" s="543">
        <v>33704000</v>
      </c>
      <c r="J533" s="510"/>
      <c r="K533" s="499"/>
      <c r="L533" s="511">
        <f>+H533/G533*100</f>
        <v>99.129411764705878</v>
      </c>
      <c r="M533" s="512"/>
      <c r="N533" s="513"/>
      <c r="O533" s="233">
        <f>+G533-H533</f>
        <v>296000</v>
      </c>
      <c r="P533" s="521"/>
      <c r="Q533" s="504"/>
      <c r="R533" s="516"/>
    </row>
    <row r="534" spans="1:18" s="522" customFormat="1" ht="19.5" customHeight="1">
      <c r="A534" s="495" t="s">
        <v>26</v>
      </c>
      <c r="B534" s="532" t="s">
        <v>389</v>
      </c>
      <c r="C534" s="509" t="s">
        <v>343</v>
      </c>
      <c r="D534" s="532"/>
      <c r="E534" s="540">
        <v>417000000</v>
      </c>
      <c r="F534" s="532"/>
      <c r="G534" s="541">
        <f t="shared" si="163"/>
        <v>417000000</v>
      </c>
      <c r="H534" s="510">
        <f t="shared" si="164"/>
        <v>416953000</v>
      </c>
      <c r="I534" s="543">
        <v>416953000</v>
      </c>
      <c r="J534" s="510"/>
      <c r="K534" s="499"/>
      <c r="L534" s="511">
        <f>+H534/G534*100</f>
        <v>99.988729016786564</v>
      </c>
      <c r="M534" s="512"/>
      <c r="N534" s="513"/>
      <c r="O534" s="233">
        <f>+G534-H534</f>
        <v>47000</v>
      </c>
      <c r="P534" s="521"/>
      <c r="Q534" s="504"/>
      <c r="R534" s="516"/>
    </row>
    <row r="535" spans="1:18" s="522" customFormat="1" ht="19.5" customHeight="1">
      <c r="A535" s="495" t="s">
        <v>26</v>
      </c>
      <c r="B535" s="546" t="s">
        <v>390</v>
      </c>
      <c r="C535" s="509" t="s">
        <v>343</v>
      </c>
      <c r="D535" s="510"/>
      <c r="E535" s="510">
        <v>406000000</v>
      </c>
      <c r="F535" s="510"/>
      <c r="G535" s="541">
        <f t="shared" si="163"/>
        <v>406000000</v>
      </c>
      <c r="H535" s="510">
        <f t="shared" si="164"/>
        <v>0</v>
      </c>
      <c r="I535" s="543">
        <v>0</v>
      </c>
      <c r="J535" s="510"/>
      <c r="K535" s="499"/>
      <c r="L535" s="511">
        <f>+H535/G535*100</f>
        <v>0</v>
      </c>
      <c r="M535" s="512"/>
      <c r="N535" s="513"/>
      <c r="O535" s="233">
        <f>+G535-H535</f>
        <v>406000000</v>
      </c>
      <c r="P535" s="521"/>
      <c r="Q535" s="504"/>
      <c r="R535" s="516"/>
    </row>
    <row r="536" spans="1:18" s="522" customFormat="1" ht="19.5" customHeight="1">
      <c r="A536" s="495" t="s">
        <v>26</v>
      </c>
      <c r="B536" s="547" t="s">
        <v>391</v>
      </c>
      <c r="C536" s="509" t="s">
        <v>343</v>
      </c>
      <c r="D536" s="510"/>
      <c r="E536" s="510">
        <v>562000000</v>
      </c>
      <c r="F536" s="510">
        <v>1492255000</v>
      </c>
      <c r="G536" s="541">
        <f t="shared" si="163"/>
        <v>2054255000</v>
      </c>
      <c r="H536" s="510">
        <f t="shared" si="164"/>
        <v>2054255000</v>
      </c>
      <c r="I536" s="543">
        <v>2054255000</v>
      </c>
      <c r="J536" s="510"/>
      <c r="K536" s="499"/>
      <c r="L536" s="511">
        <f>+H536/G536*100</f>
        <v>100</v>
      </c>
      <c r="M536" s="512"/>
      <c r="N536" s="513"/>
      <c r="O536" s="233">
        <f>+G536-H536</f>
        <v>0</v>
      </c>
      <c r="P536" s="521"/>
      <c r="Q536" s="504"/>
      <c r="R536" s="516"/>
    </row>
    <row r="537" spans="1:18" s="522" customFormat="1" ht="19.5" customHeight="1">
      <c r="A537" s="495" t="s">
        <v>26</v>
      </c>
      <c r="B537" s="548" t="s">
        <v>549</v>
      </c>
      <c r="C537" s="509" t="s">
        <v>576</v>
      </c>
      <c r="D537" s="510"/>
      <c r="E537" s="510">
        <v>800000000</v>
      </c>
      <c r="F537" s="510"/>
      <c r="G537" s="541">
        <f>+E537+F537</f>
        <v>800000000</v>
      </c>
      <c r="H537" s="510">
        <f>+I537+J537</f>
        <v>800000000</v>
      </c>
      <c r="I537" s="543"/>
      <c r="J537" s="510">
        <v>800000000</v>
      </c>
      <c r="K537" s="499"/>
      <c r="L537" s="511">
        <f>+H537/G537*100</f>
        <v>100</v>
      </c>
      <c r="M537" s="512"/>
      <c r="N537" s="513"/>
      <c r="O537" s="233">
        <f>+G537-H537</f>
        <v>0</v>
      </c>
      <c r="P537" s="521"/>
      <c r="Q537" s="504"/>
      <c r="R537" s="516"/>
    </row>
    <row r="538" spans="1:18" s="522" customFormat="1" ht="19.5" customHeight="1">
      <c r="A538" s="495" t="s">
        <v>26</v>
      </c>
      <c r="B538" s="548" t="s">
        <v>550</v>
      </c>
      <c r="C538" s="509" t="s">
        <v>576</v>
      </c>
      <c r="D538" s="510"/>
      <c r="E538" s="510">
        <v>440000000</v>
      </c>
      <c r="F538" s="510"/>
      <c r="G538" s="541">
        <f t="shared" ref="G538:G559" si="165">+E538+F538</f>
        <v>440000000</v>
      </c>
      <c r="H538" s="510">
        <f t="shared" ref="H538:H559" si="166">+I538+J538</f>
        <v>440000000</v>
      </c>
      <c r="I538" s="543"/>
      <c r="J538" s="510">
        <v>440000000</v>
      </c>
      <c r="K538" s="499"/>
      <c r="L538" s="511">
        <f>+H538/G538*100</f>
        <v>100</v>
      </c>
      <c r="M538" s="512"/>
      <c r="N538" s="513"/>
      <c r="O538" s="233">
        <f>+G538-H538</f>
        <v>0</v>
      </c>
      <c r="P538" s="521"/>
      <c r="Q538" s="504"/>
      <c r="R538" s="516"/>
    </row>
    <row r="539" spans="1:18" s="522" customFormat="1" ht="19.5" customHeight="1">
      <c r="A539" s="495" t="s">
        <v>26</v>
      </c>
      <c r="B539" s="548" t="s">
        <v>551</v>
      </c>
      <c r="C539" s="509" t="s">
        <v>576</v>
      </c>
      <c r="D539" s="510"/>
      <c r="E539" s="510">
        <v>150000000</v>
      </c>
      <c r="F539" s="510"/>
      <c r="G539" s="541">
        <f t="shared" si="165"/>
        <v>150000000</v>
      </c>
      <c r="H539" s="510">
        <f t="shared" si="166"/>
        <v>150000000</v>
      </c>
      <c r="I539" s="543"/>
      <c r="J539" s="510">
        <v>150000000</v>
      </c>
      <c r="K539" s="499"/>
      <c r="L539" s="511">
        <f>+H539/G539*100</f>
        <v>100</v>
      </c>
      <c r="M539" s="512"/>
      <c r="N539" s="513"/>
      <c r="O539" s="233">
        <f>+G539-H539</f>
        <v>0</v>
      </c>
      <c r="P539" s="521"/>
      <c r="Q539" s="504"/>
      <c r="R539" s="516"/>
    </row>
    <row r="540" spans="1:18" s="522" customFormat="1" ht="19.5" customHeight="1">
      <c r="A540" s="495" t="s">
        <v>26</v>
      </c>
      <c r="B540" s="548" t="s">
        <v>552</v>
      </c>
      <c r="C540" s="509" t="s">
        <v>576</v>
      </c>
      <c r="D540" s="510"/>
      <c r="E540" s="510">
        <v>150000000</v>
      </c>
      <c r="F540" s="510"/>
      <c r="G540" s="541">
        <f t="shared" si="165"/>
        <v>150000000</v>
      </c>
      <c r="H540" s="510">
        <f t="shared" si="166"/>
        <v>150000000</v>
      </c>
      <c r="I540" s="543"/>
      <c r="J540" s="510">
        <v>150000000</v>
      </c>
      <c r="K540" s="499"/>
      <c r="L540" s="511">
        <f>+H540/G540*100</f>
        <v>100</v>
      </c>
      <c r="M540" s="512"/>
      <c r="N540" s="513"/>
      <c r="O540" s="233">
        <f>+G540-H540</f>
        <v>0</v>
      </c>
      <c r="P540" s="521"/>
      <c r="Q540" s="504"/>
      <c r="R540" s="516"/>
    </row>
    <row r="541" spans="1:18" s="522" customFormat="1" ht="19.5" customHeight="1">
      <c r="A541" s="495" t="s">
        <v>26</v>
      </c>
      <c r="B541" s="548" t="s">
        <v>553</v>
      </c>
      <c r="C541" s="509" t="s">
        <v>576</v>
      </c>
      <c r="D541" s="510"/>
      <c r="E541" s="510">
        <v>318000000</v>
      </c>
      <c r="F541" s="510"/>
      <c r="G541" s="541">
        <f t="shared" si="165"/>
        <v>318000000</v>
      </c>
      <c r="H541" s="510">
        <f t="shared" si="166"/>
        <v>311368000</v>
      </c>
      <c r="I541" s="543"/>
      <c r="J541" s="510">
        <v>311368000</v>
      </c>
      <c r="K541" s="499"/>
      <c r="L541" s="511">
        <f>+H541/G541*100</f>
        <v>97.914465408805029</v>
      </c>
      <c r="M541" s="512"/>
      <c r="N541" s="513"/>
      <c r="O541" s="233">
        <f>+G541-H541</f>
        <v>6632000</v>
      </c>
      <c r="P541" s="521"/>
      <c r="Q541" s="504"/>
      <c r="R541" s="516"/>
    </row>
    <row r="542" spans="1:18" s="522" customFormat="1" ht="19.5" customHeight="1">
      <c r="A542" s="495" t="s">
        <v>26</v>
      </c>
      <c r="B542" s="549" t="s">
        <v>554</v>
      </c>
      <c r="C542" s="509" t="s">
        <v>575</v>
      </c>
      <c r="D542" s="510"/>
      <c r="E542" s="550">
        <v>450000000</v>
      </c>
      <c r="F542" s="510"/>
      <c r="G542" s="541">
        <f t="shared" si="165"/>
        <v>450000000</v>
      </c>
      <c r="H542" s="510">
        <f t="shared" si="166"/>
        <v>446879000</v>
      </c>
      <c r="I542" s="543"/>
      <c r="J542" s="510">
        <v>446879000</v>
      </c>
      <c r="K542" s="499"/>
      <c r="L542" s="511">
        <f>+H542/G542*100</f>
        <v>99.306444444444438</v>
      </c>
      <c r="M542" s="512"/>
      <c r="N542" s="513"/>
      <c r="O542" s="233">
        <f>+G542-H542</f>
        <v>3121000</v>
      </c>
      <c r="P542" s="521"/>
      <c r="Q542" s="504"/>
      <c r="R542" s="516"/>
    </row>
    <row r="543" spans="1:18" s="522" customFormat="1" ht="19.5" customHeight="1">
      <c r="A543" s="495" t="s">
        <v>26</v>
      </c>
      <c r="B543" s="551" t="s">
        <v>555</v>
      </c>
      <c r="C543" s="509" t="s">
        <v>716</v>
      </c>
      <c r="D543" s="510"/>
      <c r="E543" s="510">
        <v>720000000</v>
      </c>
      <c r="F543" s="510"/>
      <c r="G543" s="541">
        <f t="shared" si="165"/>
        <v>720000000</v>
      </c>
      <c r="H543" s="510">
        <f t="shared" si="166"/>
        <v>718665000</v>
      </c>
      <c r="I543" s="543"/>
      <c r="J543" s="510">
        <v>718665000</v>
      </c>
      <c r="K543" s="499"/>
      <c r="L543" s="511">
        <f>+H543/G543*100</f>
        <v>99.814583333333331</v>
      </c>
      <c r="M543" s="512"/>
      <c r="N543" s="513"/>
      <c r="O543" s="233">
        <f>+G543-H543</f>
        <v>1335000</v>
      </c>
      <c r="P543" s="521"/>
      <c r="Q543" s="504"/>
      <c r="R543" s="516"/>
    </row>
    <row r="544" spans="1:18" s="522" customFormat="1" ht="19.5" customHeight="1">
      <c r="A544" s="495" t="s">
        <v>26</v>
      </c>
      <c r="B544" s="551" t="s">
        <v>556</v>
      </c>
      <c r="C544" s="509" t="s">
        <v>716</v>
      </c>
      <c r="D544" s="510"/>
      <c r="E544" s="510">
        <v>240000000</v>
      </c>
      <c r="F544" s="510"/>
      <c r="G544" s="541">
        <f t="shared" si="165"/>
        <v>240000000</v>
      </c>
      <c r="H544" s="510">
        <f t="shared" si="166"/>
        <v>236617000</v>
      </c>
      <c r="I544" s="543"/>
      <c r="J544" s="510">
        <v>236617000</v>
      </c>
      <c r="K544" s="499"/>
      <c r="L544" s="511">
        <f>+H544/G544*100</f>
        <v>98.59041666666667</v>
      </c>
      <c r="M544" s="512"/>
      <c r="N544" s="513"/>
      <c r="O544" s="233">
        <f>+G544-H544</f>
        <v>3383000</v>
      </c>
      <c r="P544" s="521"/>
      <c r="Q544" s="504"/>
      <c r="R544" s="516"/>
    </row>
    <row r="545" spans="1:18" s="522" customFormat="1" ht="19.5" customHeight="1">
      <c r="A545" s="495" t="s">
        <v>26</v>
      </c>
      <c r="B545" s="551" t="s">
        <v>557</v>
      </c>
      <c r="C545" s="509" t="s">
        <v>716</v>
      </c>
      <c r="D545" s="510"/>
      <c r="E545" s="510">
        <v>285000000</v>
      </c>
      <c r="F545" s="510"/>
      <c r="G545" s="541">
        <f t="shared" si="165"/>
        <v>285000000</v>
      </c>
      <c r="H545" s="510">
        <f t="shared" si="166"/>
        <v>41607000</v>
      </c>
      <c r="I545" s="543"/>
      <c r="J545" s="510">
        <v>41607000</v>
      </c>
      <c r="K545" s="499"/>
      <c r="L545" s="511">
        <f>+H545/G545*100</f>
        <v>14.598947368421053</v>
      </c>
      <c r="M545" s="512"/>
      <c r="N545" s="513"/>
      <c r="O545" s="233">
        <f>+G545-H545</f>
        <v>243393000</v>
      </c>
      <c r="P545" s="521"/>
      <c r="Q545" s="504"/>
      <c r="R545" s="516"/>
    </row>
    <row r="546" spans="1:18" s="522" customFormat="1" ht="19.5" customHeight="1">
      <c r="A546" s="495" t="s">
        <v>26</v>
      </c>
      <c r="B546" s="552" t="s">
        <v>558</v>
      </c>
      <c r="C546" s="509" t="s">
        <v>716</v>
      </c>
      <c r="D546" s="510"/>
      <c r="E546" s="510">
        <v>180000000</v>
      </c>
      <c r="F546" s="510"/>
      <c r="G546" s="541">
        <f t="shared" si="165"/>
        <v>180000000</v>
      </c>
      <c r="H546" s="510">
        <f t="shared" si="166"/>
        <v>178127000</v>
      </c>
      <c r="I546" s="543"/>
      <c r="J546" s="510">
        <v>178127000</v>
      </c>
      <c r="K546" s="499"/>
      <c r="L546" s="511">
        <f>+H546/G546*100</f>
        <v>98.959444444444443</v>
      </c>
      <c r="M546" s="512"/>
      <c r="N546" s="513"/>
      <c r="O546" s="233">
        <f>+G546-H546</f>
        <v>1873000</v>
      </c>
      <c r="P546" s="521"/>
      <c r="Q546" s="504"/>
      <c r="R546" s="516"/>
    </row>
    <row r="547" spans="1:18" s="522" customFormat="1" ht="19.5" customHeight="1">
      <c r="A547" s="495" t="s">
        <v>26</v>
      </c>
      <c r="B547" s="548" t="s">
        <v>559</v>
      </c>
      <c r="C547" s="509" t="s">
        <v>717</v>
      </c>
      <c r="D547" s="510"/>
      <c r="E547" s="510">
        <v>594000000</v>
      </c>
      <c r="F547" s="510"/>
      <c r="G547" s="541">
        <f t="shared" si="165"/>
        <v>594000000</v>
      </c>
      <c r="H547" s="510">
        <f t="shared" si="166"/>
        <v>593959372</v>
      </c>
      <c r="I547" s="543"/>
      <c r="J547" s="510">
        <v>593959372</v>
      </c>
      <c r="K547" s="499"/>
      <c r="L547" s="511">
        <f>+H547/G547*100</f>
        <v>99.993160269360274</v>
      </c>
      <c r="M547" s="512"/>
      <c r="N547" s="513"/>
      <c r="O547" s="233">
        <f>+G547-H547</f>
        <v>40628</v>
      </c>
      <c r="P547" s="521"/>
      <c r="Q547" s="504"/>
      <c r="R547" s="516"/>
    </row>
    <row r="548" spans="1:18" s="522" customFormat="1" ht="19.5" customHeight="1">
      <c r="A548" s="495" t="s">
        <v>26</v>
      </c>
      <c r="B548" s="553" t="s">
        <v>568</v>
      </c>
      <c r="C548" s="509" t="s">
        <v>718</v>
      </c>
      <c r="D548" s="510"/>
      <c r="E548" s="510">
        <v>151000000</v>
      </c>
      <c r="F548" s="510"/>
      <c r="G548" s="541">
        <f t="shared" si="165"/>
        <v>151000000</v>
      </c>
      <c r="H548" s="510">
        <f t="shared" si="166"/>
        <v>118669000</v>
      </c>
      <c r="I548" s="543"/>
      <c r="J548" s="510">
        <v>118669000</v>
      </c>
      <c r="K548" s="499"/>
      <c r="L548" s="511">
        <f>+H548/G548*100</f>
        <v>78.588741721854305</v>
      </c>
      <c r="M548" s="512"/>
      <c r="N548" s="513"/>
      <c r="O548" s="233">
        <f>+G548-H548</f>
        <v>32331000</v>
      </c>
      <c r="P548" s="521"/>
      <c r="Q548" s="504"/>
      <c r="R548" s="516"/>
    </row>
    <row r="549" spans="1:18" s="522" customFormat="1" ht="19.5" customHeight="1">
      <c r="A549" s="495" t="s">
        <v>26</v>
      </c>
      <c r="B549" s="553" t="s">
        <v>569</v>
      </c>
      <c r="C549" s="509" t="s">
        <v>718</v>
      </c>
      <c r="D549" s="510"/>
      <c r="E549" s="510">
        <v>348000000</v>
      </c>
      <c r="F549" s="510"/>
      <c r="G549" s="541">
        <f t="shared" si="165"/>
        <v>348000000</v>
      </c>
      <c r="H549" s="510">
        <f t="shared" si="166"/>
        <v>348000000</v>
      </c>
      <c r="I549" s="543"/>
      <c r="J549" s="510">
        <v>348000000</v>
      </c>
      <c r="K549" s="499"/>
      <c r="L549" s="511">
        <f>+H549/G549*100</f>
        <v>100</v>
      </c>
      <c r="M549" s="512"/>
      <c r="N549" s="513"/>
      <c r="O549" s="233">
        <f>+G549-H549</f>
        <v>0</v>
      </c>
      <c r="P549" s="521"/>
      <c r="Q549" s="504"/>
      <c r="R549" s="516"/>
    </row>
    <row r="550" spans="1:18" s="522" customFormat="1" ht="19.5" customHeight="1">
      <c r="A550" s="495" t="s">
        <v>26</v>
      </c>
      <c r="B550" s="549" t="s">
        <v>560</v>
      </c>
      <c r="C550" s="509" t="s">
        <v>573</v>
      </c>
      <c r="D550" s="510"/>
      <c r="E550" s="510">
        <v>500000000</v>
      </c>
      <c r="F550" s="510"/>
      <c r="G550" s="541">
        <f t="shared" si="165"/>
        <v>500000000</v>
      </c>
      <c r="H550" s="510">
        <f t="shared" si="166"/>
        <v>478010000</v>
      </c>
      <c r="I550" s="543"/>
      <c r="J550" s="510">
        <v>478010000</v>
      </c>
      <c r="K550" s="499"/>
      <c r="L550" s="511">
        <f>+H550/G550*100</f>
        <v>95.602000000000004</v>
      </c>
      <c r="M550" s="512"/>
      <c r="N550" s="513"/>
      <c r="O550" s="233">
        <f>+G550-H550</f>
        <v>21990000</v>
      </c>
      <c r="P550" s="521"/>
      <c r="Q550" s="504"/>
      <c r="R550" s="516"/>
    </row>
    <row r="551" spans="1:18" s="522" customFormat="1" ht="19.5" customHeight="1">
      <c r="A551" s="495" t="s">
        <v>26</v>
      </c>
      <c r="B551" s="549" t="s">
        <v>561</v>
      </c>
      <c r="C551" s="509" t="s">
        <v>719</v>
      </c>
      <c r="D551" s="510"/>
      <c r="E551" s="510">
        <v>1000000000</v>
      </c>
      <c r="F551" s="510"/>
      <c r="G551" s="541">
        <f t="shared" si="165"/>
        <v>1000000000</v>
      </c>
      <c r="H551" s="510">
        <f t="shared" si="166"/>
        <v>999917000</v>
      </c>
      <c r="I551" s="543"/>
      <c r="J551" s="510">
        <v>999917000</v>
      </c>
      <c r="K551" s="499"/>
      <c r="L551" s="511">
        <f>+H551/G551*100</f>
        <v>99.991699999999994</v>
      </c>
      <c r="M551" s="512"/>
      <c r="N551" s="513"/>
      <c r="O551" s="233">
        <f>+G551-H551</f>
        <v>83000</v>
      </c>
      <c r="P551" s="521"/>
      <c r="Q551" s="504"/>
      <c r="R551" s="516"/>
    </row>
    <row r="552" spans="1:18" s="522" customFormat="1" ht="19.5" customHeight="1">
      <c r="A552" s="495" t="s">
        <v>26</v>
      </c>
      <c r="B552" s="549" t="s">
        <v>562</v>
      </c>
      <c r="C552" s="509" t="s">
        <v>719</v>
      </c>
      <c r="D552" s="510"/>
      <c r="E552" s="510">
        <v>844000000</v>
      </c>
      <c r="F552" s="510"/>
      <c r="G552" s="541">
        <f t="shared" si="165"/>
        <v>844000000</v>
      </c>
      <c r="H552" s="510">
        <f t="shared" si="166"/>
        <v>841321000</v>
      </c>
      <c r="I552" s="543"/>
      <c r="J552" s="510">
        <v>841321000</v>
      </c>
      <c r="K552" s="499"/>
      <c r="L552" s="511">
        <f>+H552/G552*100</f>
        <v>99.682582938388634</v>
      </c>
      <c r="M552" s="512"/>
      <c r="N552" s="513"/>
      <c r="O552" s="233">
        <f>+G552-H552</f>
        <v>2679000</v>
      </c>
      <c r="P552" s="521"/>
      <c r="Q552" s="504"/>
      <c r="R552" s="516"/>
    </row>
    <row r="553" spans="1:18" s="522" customFormat="1" ht="19.5" customHeight="1">
      <c r="A553" s="495" t="s">
        <v>26</v>
      </c>
      <c r="B553" s="549" t="s">
        <v>563</v>
      </c>
      <c r="C553" s="509" t="s">
        <v>719</v>
      </c>
      <c r="D553" s="510"/>
      <c r="E553" s="510">
        <v>800000000</v>
      </c>
      <c r="F553" s="510"/>
      <c r="G553" s="541">
        <f t="shared" si="165"/>
        <v>800000000</v>
      </c>
      <c r="H553" s="510">
        <f t="shared" si="166"/>
        <v>760034000</v>
      </c>
      <c r="I553" s="543"/>
      <c r="J553" s="510">
        <v>760034000</v>
      </c>
      <c r="K553" s="499"/>
      <c r="L553" s="511">
        <f>+H553/G553*100</f>
        <v>95.004249999999999</v>
      </c>
      <c r="M553" s="512"/>
      <c r="N553" s="513"/>
      <c r="O553" s="233">
        <f>+G553-H553</f>
        <v>39966000</v>
      </c>
      <c r="P553" s="521"/>
      <c r="Q553" s="504"/>
      <c r="R553" s="516"/>
    </row>
    <row r="554" spans="1:18" s="522" customFormat="1" ht="19.5" customHeight="1">
      <c r="A554" s="495" t="s">
        <v>26</v>
      </c>
      <c r="B554" s="549" t="s">
        <v>564</v>
      </c>
      <c r="C554" s="509" t="s">
        <v>404</v>
      </c>
      <c r="D554" s="510"/>
      <c r="E554" s="510">
        <v>1700000000</v>
      </c>
      <c r="F554" s="510"/>
      <c r="G554" s="541">
        <f t="shared" si="165"/>
        <v>1700000000</v>
      </c>
      <c r="H554" s="510">
        <f t="shared" si="166"/>
        <v>1699888000</v>
      </c>
      <c r="I554" s="543"/>
      <c r="J554" s="510">
        <v>1699888000</v>
      </c>
      <c r="K554" s="499"/>
      <c r="L554" s="511">
        <f>+H554/G554*100</f>
        <v>99.993411764705883</v>
      </c>
      <c r="M554" s="512"/>
      <c r="N554" s="513"/>
      <c r="O554" s="233">
        <f>+G554-H554</f>
        <v>112000</v>
      </c>
      <c r="P554" s="521"/>
      <c r="Q554" s="504"/>
      <c r="R554" s="516"/>
    </row>
    <row r="555" spans="1:18" s="522" customFormat="1" ht="19.5" customHeight="1">
      <c r="A555" s="495" t="s">
        <v>26</v>
      </c>
      <c r="B555" s="553" t="s">
        <v>570</v>
      </c>
      <c r="C555" s="509" t="s">
        <v>720</v>
      </c>
      <c r="D555" s="510"/>
      <c r="E555" s="510">
        <v>1211000000</v>
      </c>
      <c r="F555" s="510"/>
      <c r="G555" s="541">
        <f t="shared" si="165"/>
        <v>1211000000</v>
      </c>
      <c r="H555" s="510">
        <f t="shared" si="166"/>
        <v>1210718000</v>
      </c>
      <c r="I555" s="543"/>
      <c r="J555" s="510">
        <v>1210718000</v>
      </c>
      <c r="K555" s="499"/>
      <c r="L555" s="511">
        <f>+H555/G555*100</f>
        <v>99.976713459950446</v>
      </c>
      <c r="M555" s="512"/>
      <c r="N555" s="513"/>
      <c r="O555" s="233">
        <f>+G555-H555</f>
        <v>282000</v>
      </c>
      <c r="P555" s="521"/>
      <c r="Q555" s="504"/>
      <c r="R555" s="516"/>
    </row>
    <row r="556" spans="1:18" s="522" customFormat="1" ht="19.5" customHeight="1">
      <c r="A556" s="495" t="s">
        <v>26</v>
      </c>
      <c r="B556" s="553" t="s">
        <v>571</v>
      </c>
      <c r="C556" s="509" t="s">
        <v>720</v>
      </c>
      <c r="D556" s="510"/>
      <c r="E556" s="510">
        <v>1320000000</v>
      </c>
      <c r="F556" s="510"/>
      <c r="G556" s="541">
        <f t="shared" si="165"/>
        <v>1320000000</v>
      </c>
      <c r="H556" s="510">
        <f t="shared" si="166"/>
        <v>1319692000</v>
      </c>
      <c r="I556" s="543"/>
      <c r="J556" s="510">
        <v>1319692000</v>
      </c>
      <c r="K556" s="499"/>
      <c r="L556" s="511">
        <f>+H556/G556*100</f>
        <v>99.976666666666674</v>
      </c>
      <c r="M556" s="512"/>
      <c r="N556" s="513"/>
      <c r="O556" s="233">
        <f>+G556-H556</f>
        <v>308000</v>
      </c>
      <c r="P556" s="521"/>
      <c r="Q556" s="504"/>
      <c r="R556" s="516"/>
    </row>
    <row r="557" spans="1:18" s="522" customFormat="1" ht="19.5" customHeight="1">
      <c r="A557" s="495" t="s">
        <v>26</v>
      </c>
      <c r="B557" s="554" t="s">
        <v>565</v>
      </c>
      <c r="C557" s="509" t="s">
        <v>721</v>
      </c>
      <c r="D557" s="510"/>
      <c r="E557" s="510">
        <v>400000000</v>
      </c>
      <c r="F557" s="510"/>
      <c r="G557" s="541">
        <f t="shared" si="165"/>
        <v>400000000</v>
      </c>
      <c r="H557" s="510">
        <f t="shared" si="166"/>
        <v>397261000</v>
      </c>
      <c r="I557" s="543"/>
      <c r="J557" s="510">
        <v>397261000</v>
      </c>
      <c r="K557" s="499"/>
      <c r="L557" s="511">
        <f>+H557/G557*100</f>
        <v>99.315250000000006</v>
      </c>
      <c r="M557" s="512"/>
      <c r="N557" s="513"/>
      <c r="O557" s="233">
        <f>+G557-H557</f>
        <v>2739000</v>
      </c>
      <c r="P557" s="521"/>
      <c r="Q557" s="504"/>
      <c r="R557" s="516"/>
    </row>
    <row r="558" spans="1:18" s="522" customFormat="1" ht="19.5" customHeight="1">
      <c r="A558" s="495" t="s">
        <v>26</v>
      </c>
      <c r="B558" s="549" t="s">
        <v>566</v>
      </c>
      <c r="C558" s="555" t="s">
        <v>721</v>
      </c>
      <c r="D558" s="556"/>
      <c r="E558" s="557">
        <v>1040000000</v>
      </c>
      <c r="F558" s="556"/>
      <c r="G558" s="541">
        <f t="shared" si="165"/>
        <v>1040000000</v>
      </c>
      <c r="H558" s="510">
        <f t="shared" si="166"/>
        <v>739825000</v>
      </c>
      <c r="I558" s="510"/>
      <c r="J558" s="510">
        <v>739825000</v>
      </c>
      <c r="K558" s="499"/>
      <c r="L558" s="511">
        <f>+H558/G558*100</f>
        <v>71.137019230769226</v>
      </c>
      <c r="M558" s="512"/>
      <c r="N558" s="513"/>
      <c r="O558" s="233">
        <f>+G558-H558</f>
        <v>300175000</v>
      </c>
      <c r="P558" s="521"/>
      <c r="Q558" s="504"/>
      <c r="R558" s="516"/>
    </row>
    <row r="559" spans="1:18" s="522" customFormat="1" ht="19.5" customHeight="1">
      <c r="A559" s="495" t="s">
        <v>26</v>
      </c>
      <c r="B559" s="558" t="s">
        <v>567</v>
      </c>
      <c r="C559" s="559" t="s">
        <v>722</v>
      </c>
      <c r="D559" s="556"/>
      <c r="E559" s="557">
        <v>1100000000</v>
      </c>
      <c r="F559" s="556"/>
      <c r="G559" s="541">
        <f t="shared" si="165"/>
        <v>1100000000</v>
      </c>
      <c r="H559" s="510">
        <f t="shared" si="166"/>
        <v>1100000000</v>
      </c>
      <c r="I559" s="510"/>
      <c r="J559" s="510">
        <v>1100000000</v>
      </c>
      <c r="K559" s="499"/>
      <c r="L559" s="511">
        <f>+H559/G559*100</f>
        <v>100</v>
      </c>
      <c r="M559" s="512"/>
      <c r="N559" s="513"/>
      <c r="O559" s="233">
        <f>+G559-H559</f>
        <v>0</v>
      </c>
      <c r="P559" s="521"/>
      <c r="Q559" s="504"/>
      <c r="R559" s="516"/>
    </row>
    <row r="560" spans="1:18" s="140" customFormat="1" ht="21" customHeight="1">
      <c r="A560" s="451" t="s">
        <v>80</v>
      </c>
      <c r="B560" s="475" t="s">
        <v>247</v>
      </c>
      <c r="C560" s="476"/>
      <c r="D560" s="315"/>
      <c r="E560" s="315"/>
      <c r="F560" s="315"/>
      <c r="G560" s="315"/>
      <c r="H560" s="315">
        <f>+H561+H562</f>
        <v>115029892543.53999</v>
      </c>
      <c r="I560" s="315">
        <f>+I561+I562</f>
        <v>111046137804.53999</v>
      </c>
      <c r="J560" s="315">
        <f t="shared" ref="J560" si="167">+J561+J562</f>
        <v>3983754739</v>
      </c>
      <c r="K560" s="129"/>
      <c r="L560" s="129"/>
      <c r="M560" s="129"/>
      <c r="N560" s="126"/>
      <c r="O560" s="233">
        <f>+G560-H560</f>
        <v>-115029892543.53999</v>
      </c>
      <c r="P560" s="137"/>
      <c r="Q560" s="111"/>
      <c r="R560" s="121"/>
    </row>
    <row r="561" spans="1:18" s="140" customFormat="1" ht="21" customHeight="1">
      <c r="A561" s="457" t="s">
        <v>32</v>
      </c>
      <c r="B561" s="477" t="s">
        <v>289</v>
      </c>
      <c r="C561" s="478"/>
      <c r="D561" s="320"/>
      <c r="E561" s="320"/>
      <c r="F561" s="320"/>
      <c r="G561" s="320"/>
      <c r="H561" s="320">
        <f>+I561+J561</f>
        <v>110366523543.53999</v>
      </c>
      <c r="I561" s="320">
        <f>78207544233.54+28175224571</f>
        <v>106382768804.53999</v>
      </c>
      <c r="J561" s="320">
        <v>3983754739</v>
      </c>
      <c r="K561" s="130"/>
      <c r="L561" s="130"/>
      <c r="M561" s="130"/>
      <c r="N561" s="126"/>
      <c r="O561" s="233">
        <f>+G561-H561</f>
        <v>-110366523543.53999</v>
      </c>
      <c r="P561" s="137"/>
      <c r="Q561" s="120"/>
      <c r="R561" s="121"/>
    </row>
    <row r="562" spans="1:18" s="140" customFormat="1" ht="21" customHeight="1">
      <c r="A562" s="457" t="s">
        <v>38</v>
      </c>
      <c r="B562" s="477" t="s">
        <v>290</v>
      </c>
      <c r="C562" s="478"/>
      <c r="D562" s="320"/>
      <c r="E562" s="320"/>
      <c r="F562" s="320"/>
      <c r="G562" s="320"/>
      <c r="H562" s="320">
        <f>+I562+J562</f>
        <v>4663369000</v>
      </c>
      <c r="I562" s="320">
        <v>4663369000</v>
      </c>
      <c r="J562" s="320"/>
      <c r="K562" s="130"/>
      <c r="L562" s="130"/>
      <c r="M562" s="130"/>
      <c r="N562" s="126"/>
      <c r="O562" s="233">
        <f>+G562-H562</f>
        <v>-4663369000</v>
      </c>
      <c r="P562" s="137"/>
      <c r="Q562" s="120"/>
      <c r="R562" s="121"/>
    </row>
    <row r="563" spans="1:18" s="140" customFormat="1" ht="21.75" customHeight="1">
      <c r="A563" s="291" t="s">
        <v>82</v>
      </c>
      <c r="B563" s="308" t="s">
        <v>248</v>
      </c>
      <c r="C563" s="309"/>
      <c r="D563" s="315"/>
      <c r="E563" s="315">
        <f>+E564+E565</f>
        <v>0</v>
      </c>
      <c r="F563" s="315">
        <f t="shared" ref="F563:J563" si="168">+F564+F565</f>
        <v>0</v>
      </c>
      <c r="G563" s="315">
        <f t="shared" si="168"/>
        <v>0</v>
      </c>
      <c r="H563" s="315">
        <f t="shared" si="168"/>
        <v>269082163016</v>
      </c>
      <c r="I563" s="315">
        <f t="shared" si="168"/>
        <v>269082163016</v>
      </c>
      <c r="J563" s="315">
        <f t="shared" si="168"/>
        <v>0</v>
      </c>
      <c r="K563" s="129"/>
      <c r="L563" s="129"/>
      <c r="M563" s="129"/>
      <c r="N563" s="124"/>
      <c r="O563" s="233">
        <f>+G563-H563</f>
        <v>-269082163016</v>
      </c>
      <c r="P563" s="137"/>
      <c r="Q563" s="111"/>
      <c r="R563" s="121"/>
    </row>
    <row r="564" spans="1:18" s="140" customFormat="1" ht="21.75" customHeight="1">
      <c r="A564" s="333" t="s">
        <v>32</v>
      </c>
      <c r="B564" s="313" t="s">
        <v>291</v>
      </c>
      <c r="C564" s="337"/>
      <c r="D564" s="320"/>
      <c r="E564" s="479"/>
      <c r="F564" s="320"/>
      <c r="G564" s="299"/>
      <c r="H564" s="299">
        <f>+I564+J564</f>
        <v>98787738016</v>
      </c>
      <c r="I564" s="479">
        <v>98787738016</v>
      </c>
      <c r="J564" s="320"/>
      <c r="K564" s="130"/>
      <c r="L564" s="130"/>
      <c r="M564" s="130"/>
      <c r="N564" s="126"/>
      <c r="O564" s="233">
        <f>+G564-H564</f>
        <v>-98787738016</v>
      </c>
      <c r="P564" s="137"/>
      <c r="Q564" s="120"/>
      <c r="R564" s="121"/>
    </row>
    <row r="565" spans="1:18" s="140" customFormat="1" ht="21.75" customHeight="1">
      <c r="A565" s="333" t="s">
        <v>38</v>
      </c>
      <c r="B565" s="313" t="s">
        <v>292</v>
      </c>
      <c r="C565" s="337"/>
      <c r="D565" s="320"/>
      <c r="E565" s="479"/>
      <c r="F565" s="320"/>
      <c r="G565" s="299"/>
      <c r="H565" s="299">
        <f>+I565+J565</f>
        <v>170294425000</v>
      </c>
      <c r="I565" s="479">
        <v>170294425000</v>
      </c>
      <c r="J565" s="320"/>
      <c r="K565" s="130"/>
      <c r="L565" s="130"/>
      <c r="M565" s="130"/>
      <c r="N565" s="126"/>
      <c r="O565" s="233">
        <f>+G565-H565</f>
        <v>-170294425000</v>
      </c>
      <c r="P565" s="137"/>
      <c r="Q565" s="120"/>
      <c r="R565" s="121"/>
    </row>
    <row r="566" spans="1:18" s="155" customFormat="1" ht="21.75" customHeight="1">
      <c r="A566" s="451" t="s">
        <v>84</v>
      </c>
      <c r="B566" s="475" t="s">
        <v>249</v>
      </c>
      <c r="C566" s="476"/>
      <c r="D566" s="315"/>
      <c r="E566" s="315"/>
      <c r="F566" s="315">
        <v>32259160977</v>
      </c>
      <c r="G566" s="294">
        <v>32259160977</v>
      </c>
      <c r="H566" s="294">
        <f>+I566+J566</f>
        <v>32259160977</v>
      </c>
      <c r="I566" s="294">
        <v>23694861419</v>
      </c>
      <c r="J566" s="294">
        <v>8564299558</v>
      </c>
      <c r="K566" s="157"/>
      <c r="L566" s="157"/>
      <c r="M566" s="157"/>
      <c r="N566" s="124"/>
      <c r="O566" s="233">
        <f>+G566-H566</f>
        <v>0</v>
      </c>
      <c r="P566" s="154">
        <v>19216292999</v>
      </c>
      <c r="Q566" s="111"/>
      <c r="R566" s="117"/>
    </row>
    <row r="567" spans="1:18" s="155" customFormat="1" ht="21.75" customHeight="1">
      <c r="A567" s="451" t="s">
        <v>250</v>
      </c>
      <c r="B567" s="475" t="s">
        <v>251</v>
      </c>
      <c r="C567" s="476"/>
      <c r="D567" s="315"/>
      <c r="E567" s="315"/>
      <c r="F567" s="315"/>
      <c r="G567" s="294"/>
      <c r="H567" s="315"/>
      <c r="I567" s="315"/>
      <c r="J567" s="315"/>
      <c r="K567" s="157"/>
      <c r="L567" s="157"/>
      <c r="M567" s="157"/>
      <c r="N567" s="124"/>
      <c r="O567" s="109"/>
      <c r="P567" s="156">
        <f>+P566-I566</f>
        <v>-4478568420</v>
      </c>
      <c r="Q567" s="111"/>
      <c r="R567" s="117"/>
    </row>
    <row r="568" spans="1:18" s="122" customFormat="1" ht="18" customHeight="1">
      <c r="A568" s="480"/>
      <c r="B568" s="481"/>
      <c r="C568" s="482"/>
      <c r="D568" s="483"/>
      <c r="E568" s="483"/>
      <c r="F568" s="483"/>
      <c r="G568" s="481"/>
      <c r="H568" s="481"/>
      <c r="I568" s="481"/>
      <c r="J568" s="481"/>
      <c r="K568" s="158"/>
      <c r="L568" s="158"/>
      <c r="M568" s="158"/>
      <c r="N568" s="80"/>
      <c r="O568" s="131"/>
      <c r="P568" s="131"/>
      <c r="Q568" s="111"/>
    </row>
    <row r="569" spans="1:18" ht="18" customHeight="1">
      <c r="Q569" s="127"/>
    </row>
    <row r="570" spans="1:18" s="163" customFormat="1" ht="18" customHeight="1">
      <c r="A570" s="611"/>
      <c r="B570" s="611"/>
      <c r="C570" s="563"/>
      <c r="D570" s="611"/>
      <c r="E570" s="611"/>
      <c r="F570" s="611"/>
      <c r="G570" s="611"/>
      <c r="H570" s="611"/>
      <c r="I570" s="611"/>
      <c r="J570" s="611"/>
      <c r="K570" s="611"/>
      <c r="L570" s="611"/>
      <c r="M570" s="611"/>
      <c r="N570" s="611"/>
      <c r="O570" s="161"/>
      <c r="P570" s="161"/>
      <c r="Q570" s="162"/>
    </row>
    <row r="571" spans="1:18" s="163" customFormat="1" ht="21.75" customHeight="1">
      <c r="A571" s="612"/>
      <c r="B571" s="612"/>
      <c r="C571" s="564"/>
      <c r="D571" s="612"/>
      <c r="E571" s="612"/>
      <c r="F571" s="612"/>
      <c r="G571" s="612"/>
      <c r="H571" s="612"/>
      <c r="I571" s="612"/>
      <c r="J571" s="612"/>
      <c r="K571" s="612"/>
      <c r="L571" s="612"/>
      <c r="M571" s="612"/>
      <c r="N571" s="612"/>
      <c r="O571" s="161"/>
      <c r="P571" s="161"/>
    </row>
    <row r="572" spans="1:18" s="122" customFormat="1" ht="18" customHeight="1">
      <c r="A572" s="610"/>
      <c r="B572" s="610"/>
      <c r="C572" s="563"/>
      <c r="D572" s="610"/>
      <c r="E572" s="610"/>
      <c r="F572" s="610"/>
      <c r="G572" s="610"/>
      <c r="H572" s="610"/>
      <c r="I572" s="610"/>
      <c r="J572" s="610"/>
      <c r="K572" s="610"/>
      <c r="L572" s="610"/>
      <c r="M572" s="610"/>
      <c r="N572" s="610"/>
      <c r="O572" s="131"/>
      <c r="P572" s="131"/>
    </row>
  </sheetData>
  <mergeCells count="35">
    <mergeCell ref="R5:T5"/>
    <mergeCell ref="A6:A9"/>
    <mergeCell ref="B6:B9"/>
    <mergeCell ref="C6:C9"/>
    <mergeCell ref="D6:G6"/>
    <mergeCell ref="H6:J6"/>
    <mergeCell ref="K6:M6"/>
    <mergeCell ref="K8:K9"/>
    <mergeCell ref="L8:L9"/>
    <mergeCell ref="M8:M9"/>
    <mergeCell ref="E8:E9"/>
    <mergeCell ref="G8:G9"/>
    <mergeCell ref="A1:B1"/>
    <mergeCell ref="J1:N1"/>
    <mergeCell ref="A3:N3"/>
    <mergeCell ref="A4:N4"/>
    <mergeCell ref="J8:J9"/>
    <mergeCell ref="N6:N9"/>
    <mergeCell ref="D7:D9"/>
    <mergeCell ref="H7:H9"/>
    <mergeCell ref="I7:J7"/>
    <mergeCell ref="K5:N5"/>
    <mergeCell ref="E7:G7"/>
    <mergeCell ref="I2:N2"/>
    <mergeCell ref="I8:I9"/>
    <mergeCell ref="A572:B572"/>
    <mergeCell ref="D572:H572"/>
    <mergeCell ref="I572:N572"/>
    <mergeCell ref="A570:B570"/>
    <mergeCell ref="D570:H570"/>
    <mergeCell ref="I570:N570"/>
    <mergeCell ref="A571:B571"/>
    <mergeCell ref="D571:H571"/>
    <mergeCell ref="I571:N571"/>
    <mergeCell ref="F8:F9"/>
  </mergeCells>
  <pageMargins left="0.62992125984251968" right="0.19685039370078741" top="0.62" bottom="0.54" header="0.28999999999999998" footer="0.31496062992125984"/>
  <pageSetup paperSize="9" scale="7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01 thu</vt:lpstr>
      <vt:lpstr>02 chi</vt:lpstr>
      <vt:lpstr>'01 thu'!Print_Titles</vt:lpstr>
      <vt:lpstr>'02 chi'!Print_Titles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2021-07-07T08:47:00Z</dcterms:modified>
</cp:coreProperties>
</file>