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1"/>
  </bookViews>
  <sheets>
    <sheet name="01 BC thu 2021" sheetId="1" r:id="rId1"/>
    <sheet name="02 BC chi 2021 " sheetId="2" r:id="rId2"/>
  </sheets>
  <externalReferences>
    <externalReference r:id="rId5"/>
    <externalReference r:id="rId6"/>
    <externalReference r:id="rId7"/>
    <externalReference r:id="rId8"/>
  </externalReferences>
  <definedNames>
    <definedName name="_xlnm.Print_Titles" localSheetId="0">'01 BC thu 2021'!$6:$8</definedName>
    <definedName name="_xlnm.Print_Titles" localSheetId="1">'02 BC chi 2021 '!$8:$10</definedName>
  </definedNames>
  <calcPr fullCalcOnLoad="1"/>
</workbook>
</file>

<file path=xl/sharedStrings.xml><?xml version="1.0" encoding="utf-8"?>
<sst xmlns="http://schemas.openxmlformats.org/spreadsheetml/2006/main" count="517" uniqueCount="305">
  <si>
    <t xml:space="preserve">Sự nghiệp Giáo dục  </t>
  </si>
  <si>
    <t>Trong đó:</t>
  </si>
  <si>
    <t>Kinh phí thực hiện chính sách đối với học sinh, sinh viên  khuyết tật thuộc hộ nghèo và hộ cận nghèo theo Thông tư liên tịch số 42/2013/TTLT-BGDĐT-BLĐTBXH-BTC</t>
  </si>
  <si>
    <t>+</t>
  </si>
  <si>
    <t>Hỗ trợ kinh phí duy tu, bảo dưỡng, phát quang thông tầm nhìn đường tuần tra biên giới</t>
  </si>
  <si>
    <t>Hỗ trợ kinh phí quản lý, bảo trì các tuyến đường tuần tra biên giới</t>
  </si>
  <si>
    <t xml:space="preserve">Bổ sung kinh phí thực hiện chính sách hỗ trợ nông nghiệp theo Quyết định số 29/2016/QĐ-UBND </t>
  </si>
  <si>
    <t>Kinh phí hỗ trợ cho học sinh bán trú thực hiện theo NĐ 116/2016/NĐ-CP</t>
  </si>
  <si>
    <t>Kinh phí hỗ trợ chi phí học tập thực hiện theo NĐ 86/2015/NĐ-CP</t>
  </si>
  <si>
    <t xml:space="preserve">Kinh phí mô hình khuyến nông </t>
  </si>
  <si>
    <t>Chi Thường xuyên khác</t>
  </si>
  <si>
    <t>c</t>
  </si>
  <si>
    <t xml:space="preserve">Các khoản chi hoạt động khác </t>
  </si>
  <si>
    <t>Kinh phí ban chỉ đạo công tác gia đình</t>
  </si>
  <si>
    <t>Kinh phí ban chỉ đạo công tác du lịch</t>
  </si>
  <si>
    <t>Kinh phí Ban chỉ đạo toàn dân đoàn kết xây dựng ĐSVH</t>
  </si>
  <si>
    <t>Kinh phí trợ cấp xã hội thường xuyên theo NĐ 136/2013/NĐ-CP</t>
  </si>
  <si>
    <t xml:space="preserve"> Kinh phí hỗ trợ án lớn, án điểm, phòng chống ma túy tội phạm theo Điều 9 Luật ngân sách Nhà nước năm 2015</t>
  </si>
  <si>
    <t>Kinh phí các ban chỉ đạo kết luận 61 và Quyết định 81</t>
  </si>
  <si>
    <t>Hỗ trợ kinh phí đối ngoại</t>
  </si>
  <si>
    <t>STT</t>
  </si>
  <si>
    <t>Nội dung</t>
  </si>
  <si>
    <t xml:space="preserve">Chi đầu tư  </t>
  </si>
  <si>
    <t>A</t>
  </si>
  <si>
    <t>B</t>
  </si>
  <si>
    <t>1</t>
  </si>
  <si>
    <t>I</t>
  </si>
  <si>
    <t>-</t>
  </si>
  <si>
    <t>Thuế ngoài quốc doanh</t>
  </si>
  <si>
    <t>Lệ phí trước bạ</t>
  </si>
  <si>
    <t xml:space="preserve">Thuế thu nhập cá nhân </t>
  </si>
  <si>
    <t>Phí, lệ phí</t>
  </si>
  <si>
    <t xml:space="preserve">Thu khác ngân sách </t>
  </si>
  <si>
    <t>II</t>
  </si>
  <si>
    <t>III</t>
  </si>
  <si>
    <t>1.1</t>
  </si>
  <si>
    <t>1.2</t>
  </si>
  <si>
    <t>Chi xây dựng cơ bản tập trung</t>
  </si>
  <si>
    <t>Sự nghiệp kinh tế</t>
  </si>
  <si>
    <t>1.3</t>
  </si>
  <si>
    <t>2.1</t>
  </si>
  <si>
    <t>2.2</t>
  </si>
  <si>
    <t>Đảm bảo xã hội</t>
  </si>
  <si>
    <t>Quản lý hành chính</t>
  </si>
  <si>
    <t>Chi khác ngân sách</t>
  </si>
  <si>
    <t>2</t>
  </si>
  <si>
    <t>3</t>
  </si>
  <si>
    <t>4</t>
  </si>
  <si>
    <t>5</t>
  </si>
  <si>
    <t>6</t>
  </si>
  <si>
    <t>7</t>
  </si>
  <si>
    <t>8</t>
  </si>
  <si>
    <t>9</t>
  </si>
  <si>
    <t>a</t>
  </si>
  <si>
    <t>b</t>
  </si>
  <si>
    <t>Đơn vị: Triệu đồng</t>
  </si>
  <si>
    <t>THU NSNN TRÊN ĐỊA BÀN</t>
  </si>
  <si>
    <t xml:space="preserve">Trong đó: Ngân sách huyện hưởng </t>
  </si>
  <si>
    <t xml:space="preserve">Ngân sách huyện hưởng khi loại trừ thu tiền sử dụng đất </t>
  </si>
  <si>
    <t xml:space="preserve">- Phí, lệ phí trung ương hưởng </t>
  </si>
  <si>
    <t xml:space="preserve">- Phí, lệ phí địa phương </t>
  </si>
  <si>
    <t>- Ngân sách tỉnh hưởng</t>
  </si>
  <si>
    <t>- Ngân sách huyện hưởng</t>
  </si>
  <si>
    <t>- Ngân sách địa phương hưởng</t>
  </si>
  <si>
    <t>NỘI DUNG</t>
  </si>
  <si>
    <t>Chi Đầu tư phát triển</t>
  </si>
  <si>
    <t>Chi XDCB tập trung</t>
  </si>
  <si>
    <t>Chi từ nguồn thu tiền sử dụng đất</t>
  </si>
  <si>
    <t>Dự toán thu tỉnh giao</t>
  </si>
  <si>
    <t>- Ngân sách TW hưởng</t>
  </si>
  <si>
    <t>Biểu số 02</t>
  </si>
  <si>
    <t>Kinh phí hỗ trợ sản xuất nông nghiệp theo QĐ 29/2016/QĐ-UBND</t>
  </si>
  <si>
    <t>Tiết kiệm 10% chi thường xuyên để thực hiện Cải cách tiền lương</t>
  </si>
  <si>
    <t xml:space="preserve">Sự nghiệp Giao thông </t>
  </si>
  <si>
    <t xml:space="preserve">Kinh phí tiết kiệm 10% chi TX để thực hiện cải cách tiền lương </t>
  </si>
  <si>
    <t>Kinh phí thực hiện chính sách hỗ trợ tiền ăn cho học sinh tiểu học, trung học cơ sở các xã khu vực II thuộc huyện nghèo 30a và các xã thoát khỏi xã ĐBKK không hưởng chế độ theo Nghị định 116/2016/NĐ-CP theo Nghị quyết số 19/2018/NQ-HĐND</t>
  </si>
  <si>
    <t>Kinh phí thực hiện chính sách hỗ trợ giáo viên Mầm non theo Nghị định số 06/2018/NĐ-CP</t>
  </si>
  <si>
    <t>Kinh phí hỗ trợ học tập cho học sinh dân tộc ít người theo Nghị định số 57/2017/NĐ-CP</t>
  </si>
  <si>
    <t>Chính sách hỗ trợ chi phí học tập theo Quyết định số 66/2013/QĐ-TTg</t>
  </si>
  <si>
    <t>Sự nghiệp đào tạo</t>
  </si>
  <si>
    <t>Kinh phí đào tạo theo Nghị quyết và chính sách thu hút</t>
  </si>
  <si>
    <t>Kinh phí đào tạo theo Nghị quyết số 11/2019/HĐND và Thông tư số 36/2018/TT-BTC</t>
  </si>
  <si>
    <t>Kinh phí đào tạo nghề cho lao động nông thôn giai đoạn  2011-2020 theo Nghị quyết số 54/2016/NQ-HĐND</t>
  </si>
  <si>
    <t>f</t>
  </si>
  <si>
    <t>Sự nghiệp Văn hóa</t>
  </si>
  <si>
    <t xml:space="preserve">Kinh phí chi đưa thông tin về cơ sở, tuyên truyền các ngày lễ lớn, kỉ niệm, các hoạt động văn hoá thường xuyên </t>
  </si>
  <si>
    <t>Kinh phí tổ chức ngày hội văn hóa các dân tộc</t>
  </si>
  <si>
    <t>Sự nghiệp Thể thao</t>
  </si>
  <si>
    <t>Sự nghiệp Truyền thanh - Truyền hình</t>
  </si>
  <si>
    <t>Kinh phí phụ cấp cấp ủy theo QĐ số 169-QĐ/TW</t>
  </si>
  <si>
    <t>Kinh phí bồi dưỡng hiện vật (Thực hiện theo Thông tư 08/2010/TT-BTTTT ngày 23/3/2010 của Bộ thông tin và Truyền thông)</t>
  </si>
  <si>
    <t>Kinh phí Nhuận bút</t>
  </si>
  <si>
    <t xml:space="preserve">Kinh phí chi trả chi tiền điện, xăng dầu các trạm phát </t>
  </si>
  <si>
    <t>Kinh phí hợp đồng bảo vệ</t>
  </si>
  <si>
    <t>Kinh phí duy trì đường truyền</t>
  </si>
  <si>
    <t>Kinh phí Mua tần số vô tuyến điện</t>
  </si>
  <si>
    <t xml:space="preserve"> - </t>
  </si>
  <si>
    <t>Quản lý nhà nước</t>
  </si>
  <si>
    <t>d</t>
  </si>
  <si>
    <t>Kinh phí ban chỉ đạo công tác Thanh niên</t>
  </si>
  <si>
    <t>Kinh phí ban chỉ đạo 389</t>
  </si>
  <si>
    <t>Kinh phí ban chỉ đạo ISo</t>
  </si>
  <si>
    <t>Kinh phí Ban chỉ đạo vì sự tiến bộ phụ nữ</t>
  </si>
  <si>
    <t>Kinh phí ban chỉ đạo đào tạo nghề</t>
  </si>
  <si>
    <t>Kinh phí ban chỉ đạo, tuyên truyền xuất khẩu lao động</t>
  </si>
  <si>
    <t>e</t>
  </si>
  <si>
    <t>g</t>
  </si>
  <si>
    <t>Chi an ninh - Quốc phòng</t>
  </si>
  <si>
    <t>Hỗ trợ kinh phí hoạt động ban chỉ đạo thi hành án (Hội nghị, sơ tổng kết, kiểm tra, giám sát)  theo Điều 9 Luật ngân sách Nhà nước năm 2015</t>
  </si>
  <si>
    <t>Hỗ trợ kinh phí Ban chỉ đạo chống thất thu, công tác tuyên truyền, tổ triển khai thu hồi nợ đọng thuế theo Điều 9 Luật ngân sách Nhà nước năm 2015</t>
  </si>
  <si>
    <t>10</t>
  </si>
  <si>
    <t>CHI BỔ SUNG CÓ MỤC TIÊU</t>
  </si>
  <si>
    <t xml:space="preserve">Thu tiền sử dụng đất  </t>
  </si>
  <si>
    <t xml:space="preserve">Tiền thuê mặt đất, mặt nước </t>
  </si>
  <si>
    <t>ĐVT: Triệu đồng</t>
  </si>
  <si>
    <t>THU BỔ SUNG TỪ NS CẤP TRÊN</t>
  </si>
  <si>
    <t>THU CHUYỂN NGUỒN</t>
  </si>
  <si>
    <t>Số thực hiện đến ngày 25/5/2020</t>
  </si>
  <si>
    <t>Dự toán thu huyện giao</t>
  </si>
  <si>
    <t>Thu bổ sung cân đối</t>
  </si>
  <si>
    <t>So sánh (%)</t>
  </si>
  <si>
    <t>I.1</t>
  </si>
  <si>
    <t>Trong đó: Ngân sách huyện hưởng (I.1+II+III+IV)</t>
  </si>
  <si>
    <t>Ghi
 chú</t>
  </si>
  <si>
    <t>Thu bổ sung có mục tiêu, MTQG</t>
  </si>
  <si>
    <t>Biểu số 01</t>
  </si>
  <si>
    <t>Ước TH cả năm/DT tỉnh giao</t>
  </si>
  <si>
    <t>*</t>
  </si>
  <si>
    <t>Ước TH 6 tháng/tỉnh giao</t>
  </si>
  <si>
    <t>Ước TH 6 tháng /HĐND giao</t>
  </si>
  <si>
    <t>Tổng số</t>
  </si>
  <si>
    <t>Chia ra</t>
  </si>
  <si>
    <t>(Kèm theo Nghị quyết số:          /NQ-HĐND ngày      /12/2019 của Hội đồng nhân dân huyện Phong Thổ)</t>
  </si>
  <si>
    <t xml:space="preserve">NS huyện  </t>
  </si>
  <si>
    <t xml:space="preserve">NS xã  </t>
  </si>
  <si>
    <t>(Kèm theo Quyết định số:      /QĐ-UBND ngày     /12/2019 của UBND huyện Phong Thổ)</t>
  </si>
  <si>
    <t>Ghi chú</t>
  </si>
  <si>
    <t>TỔNG CHI NGÂN SÁCH</t>
  </si>
  <si>
    <t>CHI CÂN ĐỐI NGÂN SÁCH</t>
  </si>
  <si>
    <t xml:space="preserve">Chi thực hiện công tác đo đạc, lập cơ sở dữ liệu, hồ sơ địa chính và cấp giấy chứng nhận quyền sử dụng đất,lập kế hoạch sử dụng đất và công tác kiểm kê đất đai; điều chỉnh quy hoạch sử dụng đất hàng năm; Cắm mốc phạm vi thu hồi đất khu trung tâm thị trấn huyện Phong Thổ </t>
  </si>
  <si>
    <t>Chi thường xuyên và chương trình có mục tiêu</t>
  </si>
  <si>
    <t>Chi thường xuyên theo định mức</t>
  </si>
  <si>
    <t>Duy tu, sửa chữa tuyến đường Nậm Cáy - Mù Sang - Sin Cai (xã Ma Li Pho, Mù Sang, Dào San).</t>
  </si>
  <si>
    <t>Sửa chữa, nâng cấp tuyến đường trung tâm xã Sin Suối Hồ đi bản Sin Suối Hồ</t>
  </si>
  <si>
    <t>Sửa chữa, nâng cấp tuyến đường vào bản Can Thàng xã Huổi Luông</t>
  </si>
  <si>
    <t>Duy tu, sửa chữa tuyến đường Ngã 3 Hang É đi xã Mồ Sì San (xã Pa Vây Sử, xã Mồ Sì San)</t>
  </si>
  <si>
    <t>Duy tu, sửa chữa, nâng cấp tuyến đường trung tâm xã Mù Sang - bản Lùng Than xã Mù Sang</t>
  </si>
  <si>
    <t>Sửa chữa, nâng cấp tuyến đường GTNT vào bản Can Hồ xã Sin Suối Hồ</t>
  </si>
  <si>
    <t>Sửa chữa, nâng cấp tuyến đường bản Van Hồ 1 đi bản Van Hồ 2 xã Nậm Xe</t>
  </si>
  <si>
    <t xml:space="preserve">Sự nghiệp Thủy lợi </t>
  </si>
  <si>
    <t>Sửa chữa, nâng cấp NSH bản Huổi Luông III xã Huổi Luông</t>
  </si>
  <si>
    <t>Sửa chữa, nâng cấp NSH bản Sin Chải xã Hoang Thèn</t>
  </si>
  <si>
    <t>Sửa chữa, nâng cấp NSH bản Sàng Mà Pho xã Sin Suối Hồ</t>
  </si>
  <si>
    <t>Sửa chữa, nâng cấp NSH bản Dề Sung xã Sin Suối Hồ</t>
  </si>
  <si>
    <t xml:space="preserve">Sửa chữa thủy lợi trung tâm xã Sin Suối Hồ </t>
  </si>
  <si>
    <t xml:space="preserve">Sự nghiệp bảo vệ môi trường  </t>
  </si>
  <si>
    <t>Kinh phí trồng, chăm sóc, cắt tỉa cây xanh</t>
  </si>
  <si>
    <t>Kinh phí điện chiếu sáng</t>
  </si>
  <si>
    <t>Kinh phí chi lương, các khoản phụ cấp, đóng góp, chi thường xuyên khác cho biên chế sự nghiệp</t>
  </si>
  <si>
    <t>Kinh phí hoạt động của các ban chỉ đạo</t>
  </si>
  <si>
    <t>Kinh phí ban chỉ đạo phòng chống dịch bệnh</t>
  </si>
  <si>
    <t>Kinh phí BCĐ phòng chống tác hại thuốc lá</t>
  </si>
  <si>
    <t>Kinh phí hoạt động của ban chỉ đạo các xã, thị trấn</t>
  </si>
  <si>
    <t>Sự nghiệp kinh tế khác</t>
  </si>
  <si>
    <t>Kinh phí thực hiện Chương trình phát triển đô thị tỉnh Lai Châu giai đoạn 2017-2020 theo Nghị quyết số 24/2017/NQ-HĐND</t>
  </si>
  <si>
    <t xml:space="preserve">Kinh phí thực hiện chính sách hỗ trợ để bảo vệ và phát triển đất trồng lúa </t>
  </si>
  <si>
    <t>Kinh phí thực hiện sửa chữa các công trình giao thông, thủy lợi, nước sinh hoạt và các công trình dân dụng khác, chỉnh trang đô thị, sửa chữa trụ sở cơ quan nhà nước, mua sắm tài sản, trang thiết bị…</t>
  </si>
  <si>
    <t xml:space="preserve">Kinh phí thực hiện các Đề án, Nghị quyết </t>
  </si>
  <si>
    <t>Hỗ trợ thực hiện Đề án phát triển vùng chè tập trung chất lượng cao  (theo Nghị quyết số 40/2019/NQ-HĐND ngày 11/12/2019)</t>
  </si>
  <si>
    <t>Kinh phí thực hiện Nghị quyết số 41/NQ-HĐND về xây dựng NTM gắn với du lịch nông thôn tại một số bản trên địa bàn giai đoạn 2020-2025</t>
  </si>
  <si>
    <t>Sự nghiệp Giáo dục &amp; Đào tạo</t>
  </si>
  <si>
    <t>Kinh phí thực hiện hỗ trợ tiền ăn cho trẻ em 3- 5tuổi theo NĐ 06/2018/NĐ-CP</t>
  </si>
  <si>
    <t>Kinh phí thực hiện hỗ trợ náu ăn tập trung theo Nghị quyết số 35/2016/NQ-HĐND</t>
  </si>
  <si>
    <t>Kinh phí hỗ trợ vận chuyển gạo</t>
  </si>
  <si>
    <t>Kinh phí thực hiện nâng cấp, sửa chữa, mua sắm tài sản, trang thiết bị trường dự kiến đạt chuẩn quốc gia, duy trì trường chuẩn và đầu tư cơ sở vật chất các trường lớp học thực hiện Chương trình giáo dục phổ thông mới…</t>
  </si>
  <si>
    <t>Lương, các khoản phụ cấp, đóng góp, chi thường xuyên khác</t>
  </si>
  <si>
    <t>Lương, phụ cấp và các khoản đóng góp theo định mức thời kỳ đầu ổn định 1.210 nghìn đồng</t>
  </si>
  <si>
    <t>Bổ sung chênh lệch mặt bằng lương từ 1.210 nghìn đồng lên 1.490 nghìn đồng</t>
  </si>
  <si>
    <t xml:space="preserve">Kinh phí lớp Trung cấp lý luận </t>
  </si>
  <si>
    <t>Kinh phí phục vụ hoạt động công tác du lịch</t>
  </si>
  <si>
    <t>Kinh phí thực hiện Đề án nâng cao hiệu quả, chất lượng công tác tư tưởng Đảng bộ tỉnh giai đoạn 2016-2020 theo Quyết định số 241-QĐ/TU ngày 30/9/2016 ( hỗ trợ tổ văn nghệ thôn, bản)</t>
  </si>
  <si>
    <t>Hoạt động thể thao thường xuyên (bao gồm các hoạt động thể dục, thể thao, đại hội thể dục thể thao trên địa bàn huyện)</t>
  </si>
  <si>
    <t>Sửa chữa nhà thi đấu</t>
  </si>
  <si>
    <t>Phát dọn sân vận động</t>
  </si>
  <si>
    <t>Sửa chữa hệ thống âm thanh, ánh sáng</t>
  </si>
  <si>
    <t>Kinh phí Mua bảo hiểm tài sản (Tháp truyền hình, nhà đặt máy)</t>
  </si>
  <si>
    <t>Hỗ trợ kinh phí sửa chữa thường xuyên</t>
  </si>
  <si>
    <t>Kinh phí mua sắm điều hòa</t>
  </si>
  <si>
    <t>Kinh phí chi trả trợ cấp hàng tháng qua hệ thống bưu điện; thăm hỏi đối tượng Chính sách; cấp thẻ bảo hiểm y tế cho đối tượng BTXH, NCT với cách mạng; Kinh phí mai táng phí và kinh phí đảm bảo xã hội khác</t>
  </si>
  <si>
    <t>Kinh phí chúc thọ, mừng thọ theo Nghị quyết số 08/2019/NQ-HĐND ngày 23/7/2019 của HĐND tỉnh Lai Châu</t>
  </si>
  <si>
    <t>Kinh phí chi trả lương, bảo hiểm cán bộ nghỉ hưu</t>
  </si>
  <si>
    <t>Kinh phí sửa chữa Đài tưởng niệm các anh hùng liệt sỹ, nâng cấp, sửa chữa nghĩa trang liệt sỹ</t>
  </si>
  <si>
    <t>7.1</t>
  </si>
  <si>
    <t>7.2</t>
  </si>
  <si>
    <t>7.3</t>
  </si>
  <si>
    <t>7.4</t>
  </si>
  <si>
    <t>8.1</t>
  </si>
  <si>
    <t xml:space="preserve">Chi an ninh  </t>
  </si>
  <si>
    <t>Kinh phí chi lương và các khoản chi thường xuyên khác cho cán bộ không chuyên trách xã</t>
  </si>
  <si>
    <t>Kinh phí an ninh</t>
  </si>
  <si>
    <t>8.2</t>
  </si>
  <si>
    <t>Chi Quốc phòng</t>
  </si>
  <si>
    <t>Kinh phí hoạt động quốc phòng</t>
  </si>
  <si>
    <t>Kinh phí huấn luyện dân quân tự vệ</t>
  </si>
  <si>
    <t>Phụ cấp trách nhiệm cho các đối tượng theo Nghị định số 03/2016/NĐ-CP (Nghị định số 03)</t>
  </si>
  <si>
    <t>Kinh phí diễn tập tìm kiếm cứu nạn</t>
  </si>
  <si>
    <t>Kinh phí chi trả phụ cấp thâm niên, phụ cấp đặc thù theo Nghị định số 72/2020/NĐ-CP (giao cho các xã)</t>
  </si>
  <si>
    <t>Kinh phí thực hiện chi trả chế độ chính sách cho tiểu đội Dân quân luân phiên thường trực thuộc xã Ma Li Pho huyện Phong Thổ (Giao về xã MLP)</t>
  </si>
  <si>
    <t>Hỗ trợ kinh phí thực hiện công tác tôn giáo</t>
  </si>
  <si>
    <r>
      <t xml:space="preserve">KP hỗ trợ quỹ cho hội nông dân vay vốn </t>
    </r>
    <r>
      <rPr>
        <i/>
        <sz val="10"/>
        <color indexed="40"/>
        <rFont val="Times New Roman"/>
        <family val="1"/>
      </rPr>
      <t>(Theo KH 443/KH-UBND ngày 24/4/2012 của UBND tỉnh Lai Châu và Công văn số 518-CV/TU ngày 15/10/2018 của tỉnh Ủy)</t>
    </r>
  </si>
  <si>
    <t xml:space="preserve">Kinh phí thi đua khen thưởng </t>
  </si>
  <si>
    <t xml:space="preserve">Kinh phí hỗ trợ tín dụng vay NHCSXH huyện (theo Chỉ thị số 40/CT/TW và Quyết định số 215/QĐ-UBND ngày 16/9/2020 của UBND tỉnh Lai Châu về việc giao chỉ tiêu kế hoạch năm 2021) </t>
  </si>
  <si>
    <t>Hỗ trợ kinh phí xét xử lưu động và kinh phí hội thẩm nhân dân</t>
  </si>
  <si>
    <t>Hỗ trợ học sinh tổ chức tết dân tộc (trường Dân tộc nội trú)</t>
  </si>
  <si>
    <t>Hỗ trợ kinh phí: Mở lớp tập huấn bồi dưỡng nghiệp vụ công đoàn cho đội ngũ cán bộ Công đoàn cơ sở và Tổ chức hội thi tìm hiểu về Nghị quyết Đại hội Đảng các cấp nhiệm kỳ 2020-2025.</t>
  </si>
  <si>
    <r>
      <t xml:space="preserve">Chênh lệch dự kiến tăng thu giữa dự toán tỉnh giao với dự toán Địa phương giao chưa bố trí nhiệm vụ chi </t>
    </r>
    <r>
      <rPr>
        <b/>
        <i/>
        <sz val="10"/>
        <color indexed="8"/>
        <rFont val="Times New Roman"/>
        <family val="1"/>
      </rPr>
      <t>(Huyện giao thu cao hơn ngân sách huyện hưởng so với dự toán tỉnh giao và thực hiện theo văn bản điều hành của Bộ Tài chính)</t>
    </r>
  </si>
  <si>
    <t>12</t>
  </si>
  <si>
    <t>Chi ngân sách xã (chi tiết theo phụ biểu đính kèm)</t>
  </si>
  <si>
    <t xml:space="preserve">Dự phòng ngân sách  </t>
  </si>
  <si>
    <t>Thực hiện 6 tháng đầu năm 2020</t>
  </si>
  <si>
    <t>Ước thu 6 tháng đầu năm 2021</t>
  </si>
  <si>
    <t>Ước TH 6 tháng 2021/cùng kỳ năm 2020</t>
  </si>
  <si>
    <t>(Kèm theo Báo cáo số:            /BC-UBND ngày       /      /2021 của UBND huyện Phong Thổ)</t>
  </si>
  <si>
    <t>Dự toán HĐND huyện giao</t>
  </si>
  <si>
    <t>Ước thực hiện 6 tháng đầu năm 2021</t>
  </si>
  <si>
    <t>02</t>
  </si>
  <si>
    <t>Kinh phí thực hiện hỗ trợ vắc xin phòng bệnh cho gia xúc, gia cầm năm 2021</t>
  </si>
  <si>
    <t>Kè bảo vệ cánh đồng Tùng Củng xã Mường So</t>
  </si>
  <si>
    <t>Kinh phí hỗ trợ tiền sử dụng sản phẩm, dịch vụ công ích thủy lợi (Chính sách cấp bù miễn thủy lợi phí)</t>
  </si>
  <si>
    <t>Kinh phí mua sắm tài sản tập trung trang thiết bị cho các cơ quan và UBND các xã, thị trấn</t>
  </si>
  <si>
    <t>Sửa chữa, nâng cấp nhà thư viện huyện Phong Thổ</t>
  </si>
  <si>
    <t>Nâng cấp, sửa chữa chợ trung tâm xã Sì Lở Lầu</t>
  </si>
  <si>
    <t>Sửa chữa, nâng cấp Sân vận động huyện Phong Thổ</t>
  </si>
  <si>
    <t>Sửa chữa trung tâm Giáo dục nghề nghiệp - Giáo dục thường xuyên</t>
  </si>
  <si>
    <t>Sửa chữa, nâng cấp nước Sinh hoạt Chảng Phàng xã Sin Suồi Hồ</t>
  </si>
  <si>
    <t>Mua sắm bàn ghế phòng họp tầng 2 + tầng 3 trụ sở UBND huyện</t>
  </si>
  <si>
    <t>Kinh phí mua giường, bàn làm việc, ghế làm việc cho Ban chỉ huy quân sự</t>
  </si>
  <si>
    <t>Nâng cấp, sửa chữa trụ sở UBND thị trấn</t>
  </si>
  <si>
    <t>Nâng cấp, sửa chữa trụ sở UBND xã Hoang Thèn</t>
  </si>
  <si>
    <t>Nâng cấp, sửa chữa trụ sở UBND xã Mồ Sì San</t>
  </si>
  <si>
    <t>NS tỉnh bổ sung ngoải dự toán đầu năm</t>
  </si>
  <si>
    <t>Trung tâm DVNN</t>
  </si>
  <si>
    <t>Ban QLDA</t>
  </si>
  <si>
    <t>UBND xã Mồ Sì San</t>
  </si>
  <si>
    <t>UBND các xã, thị trấn</t>
  </si>
  <si>
    <t>UBND Thị Trấn</t>
  </si>
  <si>
    <t>UBND xã Hoang Thèn</t>
  </si>
  <si>
    <t>Văn Phòng HĐND UBND huyện</t>
  </si>
  <si>
    <t>Ban chỉ huy quân sự</t>
  </si>
  <si>
    <t>Phòng NN&amp;PTNT</t>
  </si>
  <si>
    <t>Ban QLRPH</t>
  </si>
  <si>
    <t xml:space="preserve">Kinh phí thực hiện các Đề án, Nghị quyết: Kinh phí thực hiện chính sách hỗ trợ nông nghiệp theo Quyết định số 29/2016/QĐ-UBND </t>
  </si>
  <si>
    <t>Trung tâm Dịch vụ NN</t>
  </si>
  <si>
    <t xml:space="preserve">Kinh phí thực hiện Nghị quyết số 41/NQ-HĐND về xây dựng NTM gắn với du lịch nông thôn tại một số bản trên địa bàn giai đoạn 2020-2025 </t>
  </si>
  <si>
    <t>UBND xã Mường So</t>
  </si>
  <si>
    <t>UBND xã Sin Suối Hồ</t>
  </si>
  <si>
    <t>Trung tâm GDNN&amp;GDTX</t>
  </si>
  <si>
    <t>Phòng LĐTB&amp;XH</t>
  </si>
  <si>
    <t>Trung tâm BDCT</t>
  </si>
  <si>
    <t>Phòng Nội Vụ</t>
  </si>
  <si>
    <t>Ước thực hiện cả năm</t>
  </si>
  <si>
    <t>Phòng Kinh tế &amp; Hạ tầng</t>
  </si>
  <si>
    <t>Ước thực hiện năm 2021</t>
  </si>
  <si>
    <t>Ước thực hiện cả năm so với Dự toán HĐND huyện giao</t>
  </si>
  <si>
    <t>So sánh %</t>
  </si>
  <si>
    <t>Ước TH 6 tháng so với Dự toán HDDND huyện giao</t>
  </si>
  <si>
    <t>Phòng TN&amp;MT</t>
  </si>
  <si>
    <t xml:space="preserve">Kinh phí thực hiện chi trả chính sách hỗ trợ tiền điện cho hộ nghèo, hộ chính sách xã hội năm 2021 
</t>
  </si>
  <si>
    <t>C</t>
  </si>
  <si>
    <t>CHI TỪ NGUỒN KINH PHÍ CHUYỂN NGUỒN NĂM 2020 CHUYỂN SANG</t>
  </si>
  <si>
    <t>IV</t>
  </si>
  <si>
    <t>Hỗ trợ thực hiện Đề án phát triển cây Quế trên địa bàn tỉnh Lai Châu giai đoạn 2017-2020  (Theo Nghị quyết số 40/2019/NQ-HĐND ngày 11/12/2019)</t>
  </si>
  <si>
    <t>THU KẾT DƯ NGÂN SÁCH</t>
  </si>
  <si>
    <t>D</t>
  </si>
  <si>
    <t>CHI TỪ NGUỒN KẾT DƯ</t>
  </si>
  <si>
    <t>Định hướng dự toán năm 2022</t>
  </si>
  <si>
    <t>DT 2022/Ước TH 2021</t>
  </si>
  <si>
    <t>Định hướng dự toán ước tính 2022</t>
  </si>
  <si>
    <t>DT 2022/ Ước TH năm 2021</t>
  </si>
  <si>
    <t>7=4/3</t>
  </si>
  <si>
    <t>8=5/3</t>
  </si>
  <si>
    <t>9=6/5</t>
  </si>
  <si>
    <t>Hỗ trợ phát triển và bảo tồn chè cổ thụ (theo Nghị quyết số 40/2019/NQ-HĐND ngày 11/12/2019)</t>
  </si>
  <si>
    <t xml:space="preserve">Hỗ trợ giống lúa thuần </t>
  </si>
  <si>
    <t>Hỗ trợ phát triển chè tập trung</t>
  </si>
  <si>
    <t>Hỗ trợ phát triển chè cổ thụ</t>
  </si>
  <si>
    <t>Hỗ trợ cây ăn quả tập trung</t>
  </si>
  <si>
    <t>Hỗ trợ phát triển mắc ca</t>
  </si>
  <si>
    <t>Hỗ trợ chuống trại chăn nuôi</t>
  </si>
  <si>
    <t>Hỗ trợ phát triển các sản phẩm OCOP</t>
  </si>
  <si>
    <t>Hỗ trợ nhà màng</t>
  </si>
  <si>
    <t>Hỗ trợ trồng cây Quế</t>
  </si>
  <si>
    <t>Hỗ trợ trồng rừng phòng hộ</t>
  </si>
  <si>
    <t>Trồng cây phân tán</t>
  </si>
  <si>
    <t>Hỗ trợ phát triển hoa địa lan</t>
  </si>
  <si>
    <t>Kinh phí thực hiện chính sách phát triển rừng bền vững giai đoạn 2021-2025 theo Nghị quyết số 07/2021/NQ-HĐND  ngày 22/3/2021 của HĐND tỉnh Lai Châu</t>
  </si>
  <si>
    <t>Kinh phí thực hiện chính sách phát triển nông nghiệp hàng hóa tập trung giai đoạn 2021-2025 theo Nghị quyết số 07/2021/NQ-HĐND  ngày 22/3/2021 của HĐND tỉnh Lai Châu</t>
  </si>
  <si>
    <t>Kinh phí thực hiện Nghị quyết số 13/2019/NQ-HĐND ngày 23/7/2019 của HĐND tỉnh Lai Châu về quy định chính sách hỗ trợ sản xuất và tiêu thụ sản phẩm nông nghiệp trên địa bàn tỉnh Lai Châu</t>
  </si>
  <si>
    <t>Kinh phí thực hiện Nghị quyết số 138/2019/NQ-HĐND ngày 11/12/2019 của HĐND tỉnh Lai Châu về Đề án phát triển một số cây dược liệu giai đoạn 2020-2025, tầm nhìn đến năm 2030 trên địa bàn tỉnh Lai Châu.</t>
  </si>
  <si>
    <t>Kinh phí thực hiện Nghị quyết số 132/NQ-HĐND ngày 25/02/2021 của HĐND huyện Phong Thổ về Thông qua Đề án phát triển nông nghiệp hàng hóa gắn với kinh tế cửa khẩu giai đoạn 2021-2025</t>
  </si>
  <si>
    <t>TỔNG CỘNG</t>
  </si>
  <si>
    <t>Tổng cộng sau khi loại trừ thu chuyển nguồn, kết dư</t>
  </si>
  <si>
    <t>Tổng cộng sau khi loại trừ chi từ nguồn chuyển nguồn, kết dư</t>
  </si>
  <si>
    <t xml:space="preserve">BIỂU BÁO CÁO TÌNH HÌNH THỰC HIỆN DỰ TOÁN THU NGÂN SÁCH ĐỊA PHƯƠNG NĂM 2021
 </t>
  </si>
  <si>
    <t xml:space="preserve">BIỂU BÁO CÁO TÌNH HÌNH THỰC HIỆN DỰ TOÁN CHI NSĐP NĂM 2021  </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</si>
</sst>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_);_(* \(#,##0\);_(* &quot;-&quot;??_);_(@_)"/>
    <numFmt numFmtId="174" formatCode="_(* #,##0.0_);_(* \(#,##0.0\);_(* &quot;-&quot;??_);_(@_)"/>
    <numFmt numFmtId="175" formatCode="0;[Red]0"/>
    <numFmt numFmtId="176" formatCode="_-* #,##0\ &quot;€&quot;_-;\-* #,##0\ &quot;€&quot;_-;_-* &quot;-&quot;\ &quot;€&quot;_-;_-@_-"/>
    <numFmt numFmtId="177" formatCode="0.00;[Red]0.00"/>
    <numFmt numFmtId="178" formatCode="_-* #,##0.0_-;\-* #,##0.0_-;_-* &quot;-&quot;?_-;_-@_-"/>
    <numFmt numFmtId="179" formatCode="#,##0.0"/>
    <numFmt numFmtId="180" formatCode="_-* #,##0\ _₫_-;\-* #,##0\ _₫_-;_-* &quot;-&quot;??\ _₫_-;_-@_-"/>
    <numFmt numFmtId="181" formatCode="0.0"/>
    <numFmt numFmtId="182" formatCode="_(* #,##0.0_);_(* \(#,##0.0\);_(* &quot;-&quot;?_);_(@_)"/>
    <numFmt numFmtId="183" formatCode="_(* #,##0.000_);_(* \(#,##0.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_(* #,##0.0000_);_(* \(#,##0.0000\);_(* &quot;-&quot;??_);_(@_)"/>
    <numFmt numFmtId="189" formatCode="_(* #,##0.00000_);_(* \(#,##0.00000\);_(* &quot;-&quot;??_);_(@_)"/>
    <numFmt numFmtId="190" formatCode="_(* #,##0.000000_);_(* \(#,##0.000000\);_(* &quot;-&quot;??_);_(@_)"/>
    <numFmt numFmtId="191" formatCode="#,##0;[Red]#,##0"/>
    <numFmt numFmtId="192" formatCode="_-* #,##0.000_-;\-* #,##0.000_-;_-* &quot;-&quot;???_-;_-@_-"/>
    <numFmt numFmtId="193" formatCode="0.0000"/>
    <numFmt numFmtId="194" formatCode="0.000"/>
    <numFmt numFmtId="195" formatCode="_-* #,##0.00_-;\-* #,##0.00_-;_-* &quot;-&quot;?_-;_-@_-"/>
    <numFmt numFmtId="196" formatCode="_-* #,##0_-;\-* #,##0_-;_-* &quot;-&quot;??_-;_-@_-"/>
    <numFmt numFmtId="197" formatCode="_-* #,##0.0_-;\-* #,##0.0_-;_-* &quot;-&quot;??_-;_-@_-"/>
  </numFmts>
  <fonts count="86">
    <font>
      <sz val="10"/>
      <name val="Arial"/>
      <family val="0"/>
    </font>
    <font>
      <sz val="10"/>
      <name val="Times New Roman"/>
      <family val="1"/>
    </font>
    <font>
      <b/>
      <sz val="9"/>
      <name val="Times New Roman"/>
      <family val="1"/>
    </font>
    <font>
      <b/>
      <sz val="10"/>
      <name val="Times New Roman"/>
      <family val="1"/>
    </font>
    <font>
      <sz val="10"/>
      <color indexed="8"/>
      <name val="Times New Roman"/>
      <family val="1"/>
    </font>
    <font>
      <b/>
      <sz val="10"/>
      <color indexed="8"/>
      <name val="Times New Roman"/>
      <family val="1"/>
    </font>
    <font>
      <b/>
      <u val="single"/>
      <sz val="10"/>
      <color indexed="8"/>
      <name val="Times New Roman"/>
      <family val="1"/>
    </font>
    <font>
      <i/>
      <sz val="10"/>
      <color indexed="8"/>
      <name val="Times New Roman"/>
      <family val="1"/>
    </font>
    <font>
      <sz val="12"/>
      <name val=".VnTime"/>
      <family val="2"/>
    </font>
    <font>
      <sz val="10"/>
      <name val="VNI-Times"/>
      <family val="0"/>
    </font>
    <font>
      <b/>
      <sz val="11"/>
      <name val="Times New Roman"/>
      <family val="1"/>
    </font>
    <font>
      <sz val="11"/>
      <name val="Times New Roman"/>
      <family val="1"/>
    </font>
    <font>
      <sz val="12"/>
      <color indexed="8"/>
      <name val="Times New Roman"/>
      <family val="1"/>
    </font>
    <font>
      <b/>
      <sz val="12"/>
      <color indexed="8"/>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sz val="11"/>
      <color indexed="8"/>
      <name val="Calibri"/>
      <family val="2"/>
    </font>
    <font>
      <i/>
      <sz val="14"/>
      <color indexed="23"/>
      <name val="Times New Roman"/>
      <family val="2"/>
    </font>
    <font>
      <sz val="14"/>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4"/>
      <name val="Calibri Light"/>
      <family val="2"/>
    </font>
    <font>
      <b/>
      <sz val="14"/>
      <color indexed="8"/>
      <name val="Times New Roman"/>
      <family val="2"/>
    </font>
    <font>
      <sz val="14"/>
      <color indexed="10"/>
      <name val="Times New Roman"/>
      <family val="2"/>
    </font>
    <font>
      <i/>
      <sz val="12"/>
      <color indexed="8"/>
      <name val="Times New Roman"/>
      <family val="1"/>
    </font>
    <font>
      <sz val="12"/>
      <name val="Times New Roman"/>
      <family val="1"/>
    </font>
    <font>
      <b/>
      <sz val="11"/>
      <color indexed="8"/>
      <name val="Times New Roman"/>
      <family val="1"/>
    </font>
    <font>
      <i/>
      <sz val="12"/>
      <name val="Times New Roman"/>
      <family val="1"/>
    </font>
    <font>
      <i/>
      <sz val="11"/>
      <name val="Times New Roman"/>
      <family val="1"/>
    </font>
    <font>
      <sz val="11"/>
      <color indexed="10"/>
      <name val="Times New Roman"/>
      <family val="1"/>
    </font>
    <font>
      <b/>
      <sz val="11"/>
      <color indexed="10"/>
      <name val="Times New Roman"/>
      <family val="1"/>
    </font>
    <font>
      <sz val="14"/>
      <name val="Times New Roman"/>
      <family val="1"/>
    </font>
    <font>
      <b/>
      <sz val="8"/>
      <name val="Times New Roman"/>
      <family val="1"/>
    </font>
    <font>
      <sz val="11"/>
      <color indexed="8"/>
      <name val="Times New Roman"/>
      <family val="1"/>
    </font>
    <font>
      <b/>
      <i/>
      <sz val="10"/>
      <color indexed="8"/>
      <name val="Times New Roman"/>
      <family val="1"/>
    </font>
    <font>
      <i/>
      <sz val="10"/>
      <color indexed="40"/>
      <name val="Times New Roman"/>
      <family val="1"/>
    </font>
    <font>
      <sz val="12"/>
      <name val=".VnArial Narrow"/>
      <family val="2"/>
    </font>
    <font>
      <b/>
      <u val="singleAccounting"/>
      <sz val="10"/>
      <color indexed="8"/>
      <name val="Times New Roman"/>
      <family val="1"/>
    </font>
    <font>
      <b/>
      <sz val="8"/>
      <color indexed="8"/>
      <name val="Times New Roman"/>
      <family val="1"/>
    </font>
    <font>
      <b/>
      <i/>
      <sz val="12"/>
      <color indexed="8"/>
      <name val="Times New Roman"/>
      <family val="1"/>
    </font>
    <font>
      <b/>
      <i/>
      <sz val="11"/>
      <color indexed="8"/>
      <name val="Times New Roman"/>
      <family val="1"/>
    </font>
    <font>
      <b/>
      <u val="single"/>
      <sz val="11"/>
      <color indexed="8"/>
      <name val="Times New Roman"/>
      <family val="1"/>
    </font>
    <font>
      <b/>
      <u val="singleAccounting"/>
      <sz val="11"/>
      <color indexed="8"/>
      <name val="Times New Roman"/>
      <family val="1"/>
    </font>
    <font>
      <i/>
      <sz val="11"/>
      <color indexed="8"/>
      <name val="Times New Roman"/>
      <family val="1"/>
    </font>
    <font>
      <sz val="10"/>
      <color indexed="10"/>
      <name val="Times New Roman"/>
      <family val="1"/>
    </font>
    <font>
      <b/>
      <i/>
      <sz val="10"/>
      <color indexed="10"/>
      <name val="Times New Roman"/>
      <family val="1"/>
    </font>
    <font>
      <sz val="10"/>
      <color indexed="40"/>
      <name val="Times New Roman"/>
      <family val="1"/>
    </font>
    <font>
      <sz val="10"/>
      <color indexed="9"/>
      <name val="Times New Roman"/>
      <family val="1"/>
    </font>
    <font>
      <i/>
      <sz val="10"/>
      <color indexed="10"/>
      <name val="Times New Roman"/>
      <family val="1"/>
    </font>
    <font>
      <b/>
      <i/>
      <u val="single"/>
      <sz val="12"/>
      <color indexed="8"/>
      <name val="Times New Roman"/>
      <family val="1"/>
    </font>
    <font>
      <i/>
      <sz val="11"/>
      <color indexed="10"/>
      <name val="Times New Roman"/>
      <family val="1"/>
    </font>
    <font>
      <sz val="11"/>
      <color indexed="9"/>
      <name val="Times New Roman"/>
      <family val="1"/>
    </font>
    <font>
      <b/>
      <u val="single"/>
      <sz val="10"/>
      <color indexed="9"/>
      <name val="Times New Roman"/>
      <family val="1"/>
    </font>
    <font>
      <b/>
      <sz val="12"/>
      <color theme="1"/>
      <name val="Times New Roman"/>
      <family val="1"/>
    </font>
    <font>
      <sz val="10"/>
      <color theme="1"/>
      <name val="Times New Roman"/>
      <family val="1"/>
    </font>
    <font>
      <b/>
      <sz val="10"/>
      <color theme="1"/>
      <name val="Times New Roman"/>
      <family val="1"/>
    </font>
    <font>
      <b/>
      <sz val="8"/>
      <color theme="1"/>
      <name val="Times New Roman"/>
      <family val="1"/>
    </font>
    <font>
      <b/>
      <i/>
      <sz val="12"/>
      <color theme="1"/>
      <name val="Times New Roman"/>
      <family val="1"/>
    </font>
    <font>
      <sz val="12"/>
      <color theme="1"/>
      <name val="Times New Roman"/>
      <family val="1"/>
    </font>
    <font>
      <b/>
      <i/>
      <sz val="11"/>
      <color theme="1"/>
      <name val="Times New Roman"/>
      <family val="1"/>
    </font>
    <font>
      <i/>
      <sz val="10"/>
      <color theme="1"/>
      <name val="Times New Roman"/>
      <family val="1"/>
    </font>
    <font>
      <b/>
      <sz val="11"/>
      <color theme="1"/>
      <name val="Times New Roman"/>
      <family val="1"/>
    </font>
    <font>
      <b/>
      <u val="single"/>
      <sz val="11"/>
      <color theme="1"/>
      <name val="Times New Roman"/>
      <family val="1"/>
    </font>
    <font>
      <b/>
      <u val="singleAccounting"/>
      <sz val="11"/>
      <color theme="1"/>
      <name val="Times New Roman"/>
      <family val="1"/>
    </font>
    <font>
      <i/>
      <sz val="11"/>
      <color theme="1"/>
      <name val="Times New Roman"/>
      <family val="1"/>
    </font>
    <font>
      <sz val="11"/>
      <color theme="1"/>
      <name val="Times New Roman"/>
      <family val="1"/>
    </font>
    <font>
      <b/>
      <u val="single"/>
      <sz val="10"/>
      <color theme="1"/>
      <name val="Times New Roman"/>
      <family val="1"/>
    </font>
    <font>
      <b/>
      <i/>
      <sz val="10"/>
      <color theme="1"/>
      <name val="Times New Roman"/>
      <family val="1"/>
    </font>
    <font>
      <sz val="10"/>
      <color rgb="FFFF0000"/>
      <name val="Times New Roman"/>
      <family val="1"/>
    </font>
    <font>
      <b/>
      <i/>
      <sz val="10"/>
      <color rgb="FFFF0000"/>
      <name val="Times New Roman"/>
      <family val="1"/>
    </font>
    <font>
      <sz val="10"/>
      <color rgb="FF00B0F0"/>
      <name val="Times New Roman"/>
      <family val="1"/>
    </font>
    <font>
      <sz val="10"/>
      <color theme="0"/>
      <name val="Times New Roman"/>
      <family val="1"/>
    </font>
    <font>
      <i/>
      <sz val="10"/>
      <color rgb="FFFF0000"/>
      <name val="Times New Roman"/>
      <family val="1"/>
    </font>
    <font>
      <b/>
      <i/>
      <u val="single"/>
      <sz val="12"/>
      <color theme="1"/>
      <name val="Times New Roman"/>
      <family val="1"/>
    </font>
    <font>
      <i/>
      <sz val="12"/>
      <color theme="1"/>
      <name val="Times New Roman"/>
      <family val="1"/>
    </font>
    <font>
      <i/>
      <sz val="11"/>
      <color rgb="FFFF0000"/>
      <name val="Times New Roman"/>
      <family val="1"/>
    </font>
    <font>
      <sz val="11"/>
      <color theme="0"/>
      <name val="Times New Roman"/>
      <family val="1"/>
    </font>
    <font>
      <b/>
      <u val="single"/>
      <sz val="10"/>
      <color theme="0"/>
      <name val="Times New Roman"/>
      <family val="1"/>
    </font>
  </fonts>
  <fills count="22">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000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style="hair"/>
      <bottom>
        <color indexed="63"/>
      </bottom>
    </border>
    <border>
      <left style="thin"/>
      <right style="thin">
        <color indexed="8"/>
      </right>
      <top style="hair"/>
      <bottom style="hair"/>
    </border>
    <border>
      <left style="thin"/>
      <right style="thin">
        <color indexed="8"/>
      </right>
      <top style="thin"/>
      <bottom style="hair"/>
    </border>
    <border>
      <left style="thin"/>
      <right style="thin">
        <color indexed="8"/>
      </right>
      <top style="thin"/>
      <bottom style="thin"/>
    </border>
    <border>
      <left style="thin"/>
      <right>
        <color indexed="63"/>
      </right>
      <top style="thin"/>
      <bottom style="hair"/>
    </border>
    <border>
      <left style="thin"/>
      <right style="thin"/>
      <top/>
      <bottom style="hair"/>
    </border>
    <border>
      <left style="thin"/>
      <right>
        <color indexed="63"/>
      </right>
      <top style="thin"/>
      <bottom style="thin"/>
    </border>
    <border>
      <left style="thin"/>
      <right style="thin">
        <color indexed="8"/>
      </right>
      <top style="hair"/>
      <bottom>
        <color indexed="63"/>
      </bottom>
    </border>
    <border>
      <left style="thin"/>
      <right style="thin">
        <color indexed="8"/>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6" fillId="17" borderId="0" applyNumberFormat="0" applyBorder="0" applyAlignment="0" applyProtection="0"/>
    <xf numFmtId="0" fontId="17" fillId="9" borderId="1" applyNumberFormat="0" applyAlignment="0" applyProtection="0"/>
    <xf numFmtId="0" fontId="18"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19"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3" borderId="1" applyNumberFormat="0" applyAlignment="0" applyProtection="0"/>
    <xf numFmtId="0" fontId="26" fillId="0" borderId="6" applyNumberFormat="0" applyFill="0" applyAlignment="0" applyProtection="0"/>
    <xf numFmtId="0" fontId="27" fillId="10"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8" fillId="0" borderId="0">
      <alignment/>
      <protection/>
    </xf>
    <xf numFmtId="0" fontId="44" fillId="0" borderId="0">
      <alignment/>
      <protection/>
    </xf>
    <xf numFmtId="0" fontId="8" fillId="0" borderId="0">
      <alignment/>
      <protection/>
    </xf>
    <xf numFmtId="0" fontId="19" fillId="5" borderId="7" applyNumberFormat="0" applyFont="0" applyAlignment="0" applyProtection="0"/>
    <xf numFmtId="0" fontId="28" fillId="9" borderId="8" applyNumberFormat="0" applyAlignment="0" applyProtection="0"/>
    <xf numFmtId="9" fontId="0" fillId="0" borderId="0" applyFont="0" applyFill="0" applyBorder="0" applyAlignment="0" applyProtection="0"/>
    <xf numFmtId="176" fontId="9"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402">
    <xf numFmtId="0" fontId="0" fillId="0" borderId="0" xfId="0" applyAlignment="1">
      <alignment/>
    </xf>
    <xf numFmtId="49" fontId="4" fillId="18" borderId="0" xfId="0" applyNumberFormat="1" applyFont="1" applyFill="1" applyAlignment="1">
      <alignment vertical="center"/>
    </xf>
    <xf numFmtId="0" fontId="4" fillId="18" borderId="0" xfId="0" applyFont="1" applyFill="1" applyAlignment="1">
      <alignment vertical="center"/>
    </xf>
    <xf numFmtId="0" fontId="12" fillId="18" borderId="0" xfId="0" applyFont="1" applyFill="1" applyAlignment="1">
      <alignment vertical="center"/>
    </xf>
    <xf numFmtId="0" fontId="4" fillId="19" borderId="0" xfId="0" applyFont="1" applyFill="1" applyAlignment="1">
      <alignment vertical="center"/>
    </xf>
    <xf numFmtId="49" fontId="5" fillId="18" borderId="0" xfId="63" applyNumberFormat="1" applyFont="1" applyFill="1" applyBorder="1" applyAlignment="1">
      <alignment horizontal="center" vertical="center"/>
      <protection/>
    </xf>
    <xf numFmtId="3" fontId="5" fillId="18" borderId="0" xfId="63" applyNumberFormat="1" applyFont="1" applyFill="1" applyBorder="1" applyAlignment="1">
      <alignment horizontal="center" vertical="center"/>
      <protection/>
    </xf>
    <xf numFmtId="0" fontId="5" fillId="18" borderId="0" xfId="0" applyFont="1" applyFill="1" applyAlignment="1">
      <alignment vertical="center"/>
    </xf>
    <xf numFmtId="3" fontId="5" fillId="18" borderId="0" xfId="0" applyNumberFormat="1" applyFont="1" applyFill="1" applyAlignment="1">
      <alignment vertical="center"/>
    </xf>
    <xf numFmtId="173" fontId="5" fillId="18" borderId="0" xfId="0" applyNumberFormat="1" applyFont="1" applyFill="1" applyAlignment="1">
      <alignment vertical="center"/>
    </xf>
    <xf numFmtId="0" fontId="61" fillId="4" borderId="0" xfId="0" applyFont="1" applyFill="1" applyAlignment="1">
      <alignment horizontal="left"/>
    </xf>
    <xf numFmtId="0" fontId="62" fillId="4" borderId="0" xfId="0" applyFont="1" applyFill="1" applyAlignment="1">
      <alignment/>
    </xf>
    <xf numFmtId="0" fontId="62" fillId="18" borderId="0" xfId="0" applyFont="1" applyFill="1" applyAlignment="1">
      <alignment/>
    </xf>
    <xf numFmtId="0" fontId="62" fillId="4" borderId="0" xfId="0" applyFont="1" applyFill="1" applyAlignment="1">
      <alignment horizontal="left"/>
    </xf>
    <xf numFmtId="0" fontId="62" fillId="4" borderId="0" xfId="0" applyFont="1" applyFill="1" applyAlignment="1">
      <alignment horizontal="center"/>
    </xf>
    <xf numFmtId="172" fontId="63" fillId="4" borderId="0" xfId="42" applyNumberFormat="1" applyFont="1" applyFill="1" applyAlignment="1">
      <alignment/>
    </xf>
    <xf numFmtId="172" fontId="64" fillId="18" borderId="0" xfId="42" applyNumberFormat="1" applyFont="1" applyFill="1" applyAlignment="1">
      <alignment/>
    </xf>
    <xf numFmtId="172" fontId="63" fillId="18" borderId="0" xfId="42" applyNumberFormat="1" applyFont="1" applyFill="1" applyAlignment="1">
      <alignment/>
    </xf>
    <xf numFmtId="0" fontId="61" fillId="4" borderId="0" xfId="0" applyFont="1" applyFill="1" applyAlignment="1">
      <alignment/>
    </xf>
    <xf numFmtId="173" fontId="61" fillId="4" borderId="0" xfId="0" applyNumberFormat="1" applyFont="1" applyFill="1" applyAlignment="1">
      <alignment/>
    </xf>
    <xf numFmtId="0" fontId="61" fillId="4" borderId="10" xfId="0" applyFont="1" applyFill="1" applyBorder="1" applyAlignment="1">
      <alignment horizontal="center" vertical="center"/>
    </xf>
    <xf numFmtId="0" fontId="61" fillId="18" borderId="10" xfId="0" applyFont="1" applyFill="1" applyBorder="1" applyAlignment="1">
      <alignment horizontal="center" vertical="center" wrapText="1"/>
    </xf>
    <xf numFmtId="173" fontId="61" fillId="18" borderId="0" xfId="0" applyNumberFormat="1" applyFont="1" applyFill="1" applyAlignment="1">
      <alignment/>
    </xf>
    <xf numFmtId="0" fontId="61" fillId="18" borderId="0" xfId="0" applyFont="1" applyFill="1" applyAlignment="1">
      <alignment/>
    </xf>
    <xf numFmtId="0" fontId="65" fillId="4" borderId="0" xfId="0" applyFont="1" applyFill="1" applyAlignment="1">
      <alignment/>
    </xf>
    <xf numFmtId="173" fontId="65" fillId="4" borderId="0" xfId="0" applyNumberFormat="1" applyFont="1" applyFill="1" applyAlignment="1">
      <alignment/>
    </xf>
    <xf numFmtId="0" fontId="66" fillId="4" borderId="0" xfId="0" applyFont="1" applyFill="1" applyAlignment="1">
      <alignment/>
    </xf>
    <xf numFmtId="173" fontId="66" fillId="4" borderId="0" xfId="0" applyNumberFormat="1" applyFont="1" applyFill="1" applyAlignment="1">
      <alignment/>
    </xf>
    <xf numFmtId="173" fontId="66" fillId="4" borderId="0" xfId="42" applyNumberFormat="1" applyFont="1" applyFill="1" applyAlignment="1">
      <alignment/>
    </xf>
    <xf numFmtId="0" fontId="63" fillId="4" borderId="0" xfId="0" applyFont="1" applyFill="1" applyAlignment="1">
      <alignment/>
    </xf>
    <xf numFmtId="173" fontId="63" fillId="4" borderId="0" xfId="0" applyNumberFormat="1" applyFont="1" applyFill="1" applyAlignment="1">
      <alignment/>
    </xf>
    <xf numFmtId="172" fontId="63" fillId="19" borderId="0" xfId="42" applyNumberFormat="1" applyFont="1" applyFill="1" applyAlignment="1">
      <alignment/>
    </xf>
    <xf numFmtId="0" fontId="62" fillId="19" borderId="0" xfId="0" applyFont="1" applyFill="1" applyAlignment="1">
      <alignment/>
    </xf>
    <xf numFmtId="0" fontId="62" fillId="19" borderId="0" xfId="0" applyFont="1" applyFill="1" applyBorder="1" applyAlignment="1">
      <alignment/>
    </xf>
    <xf numFmtId="0" fontId="61" fillId="19" borderId="10" xfId="0" applyFont="1" applyFill="1" applyBorder="1" applyAlignment="1">
      <alignment horizontal="center" vertical="center" wrapText="1"/>
    </xf>
    <xf numFmtId="0" fontId="61" fillId="4" borderId="10" xfId="0" applyFont="1" applyFill="1" applyBorder="1" applyAlignment="1">
      <alignment/>
    </xf>
    <xf numFmtId="3" fontId="35" fillId="4" borderId="0" xfId="0" applyNumberFormat="1" applyFont="1" applyFill="1" applyBorder="1" applyAlignment="1">
      <alignment horizontal="center"/>
    </xf>
    <xf numFmtId="0" fontId="67" fillId="4" borderId="0" xfId="0" applyFont="1" applyFill="1" applyBorder="1" applyAlignment="1">
      <alignment horizontal="right" vertical="center"/>
    </xf>
    <xf numFmtId="3" fontId="35" fillId="4" borderId="0" xfId="0" applyNumberFormat="1" applyFont="1" applyFill="1" applyBorder="1" applyAlignment="1">
      <alignment/>
    </xf>
    <xf numFmtId="0" fontId="68" fillId="18" borderId="0" xfId="0" applyFont="1" applyFill="1" applyBorder="1" applyAlignment="1">
      <alignment vertical="center"/>
    </xf>
    <xf numFmtId="0" fontId="35" fillId="0" borderId="0" xfId="0" applyFont="1" applyBorder="1" applyAlignment="1">
      <alignment/>
    </xf>
    <xf numFmtId="0" fontId="63" fillId="4" borderId="0" xfId="0" applyFont="1" applyFill="1" applyBorder="1" applyAlignment="1">
      <alignment/>
    </xf>
    <xf numFmtId="0" fontId="69" fillId="4" borderId="11" xfId="0" applyFont="1" applyFill="1" applyBorder="1" applyAlignment="1">
      <alignment horizontal="center" vertical="center"/>
    </xf>
    <xf numFmtId="0" fontId="70" fillId="4" borderId="11" xfId="0" applyFont="1" applyFill="1" applyBorder="1" applyAlignment="1">
      <alignment horizontal="center" vertical="center"/>
    </xf>
    <xf numFmtId="173" fontId="70" fillId="18" borderId="11" xfId="0" applyNumberFormat="1" applyFont="1" applyFill="1" applyBorder="1" applyAlignment="1">
      <alignment horizontal="center" vertical="center" wrapText="1"/>
    </xf>
    <xf numFmtId="171" fontId="70" fillId="18" borderId="11" xfId="42" applyFont="1" applyFill="1" applyBorder="1" applyAlignment="1">
      <alignment horizontal="center" vertical="center" wrapText="1"/>
    </xf>
    <xf numFmtId="171" fontId="71" fillId="4" borderId="11" xfId="42" applyFont="1" applyFill="1" applyBorder="1" applyAlignment="1">
      <alignment horizontal="center" vertical="center" wrapText="1"/>
    </xf>
    <xf numFmtId="0" fontId="69" fillId="4" borderId="12" xfId="0" applyFont="1" applyFill="1" applyBorder="1" applyAlignment="1">
      <alignment horizontal="center" vertical="center"/>
    </xf>
    <xf numFmtId="173" fontId="72" fillId="18" borderId="12" xfId="0" applyNumberFormat="1" applyFont="1" applyFill="1" applyBorder="1" applyAlignment="1">
      <alignment horizontal="center" vertical="center" wrapText="1"/>
    </xf>
    <xf numFmtId="171" fontId="72" fillId="18" borderId="12" xfId="42" applyFont="1" applyFill="1" applyBorder="1" applyAlignment="1">
      <alignment horizontal="center" vertical="center" wrapText="1"/>
    </xf>
    <xf numFmtId="171" fontId="72" fillId="4" borderId="12" xfId="42" applyFont="1" applyFill="1" applyBorder="1" applyAlignment="1">
      <alignment horizontal="center" vertical="center" wrapText="1"/>
    </xf>
    <xf numFmtId="0" fontId="69" fillId="18" borderId="12" xfId="0" applyFont="1" applyFill="1" applyBorder="1" applyAlignment="1">
      <alignment horizontal="center" vertical="center"/>
    </xf>
    <xf numFmtId="0" fontId="69" fillId="18" borderId="12" xfId="0" applyNumberFormat="1" applyFont="1" applyFill="1" applyBorder="1" applyAlignment="1">
      <alignment horizontal="left" vertical="center" wrapText="1"/>
    </xf>
    <xf numFmtId="173" fontId="69" fillId="18" borderId="12" xfId="42" applyNumberFormat="1" applyFont="1" applyFill="1" applyBorder="1" applyAlignment="1">
      <alignment horizontal="center" vertical="center"/>
    </xf>
    <xf numFmtId="173" fontId="69" fillId="19" borderId="12" xfId="42" applyNumberFormat="1" applyFont="1" applyFill="1" applyBorder="1" applyAlignment="1">
      <alignment horizontal="center" vertical="center"/>
    </xf>
    <xf numFmtId="171" fontId="69" fillId="18" borderId="12" xfId="42" applyFont="1" applyFill="1" applyBorder="1" applyAlignment="1">
      <alignment horizontal="center" vertical="center" wrapText="1"/>
    </xf>
    <xf numFmtId="171" fontId="69" fillId="4" borderId="12" xfId="42" applyFont="1" applyFill="1" applyBorder="1" applyAlignment="1">
      <alignment horizontal="center" vertical="center" wrapText="1"/>
    </xf>
    <xf numFmtId="173" fontId="69" fillId="18" borderId="12" xfId="0" applyNumberFormat="1" applyFont="1" applyFill="1" applyBorder="1" applyAlignment="1">
      <alignment horizontal="center" vertical="center"/>
    </xf>
    <xf numFmtId="0" fontId="67" fillId="4" borderId="12" xfId="0" applyFont="1" applyFill="1" applyBorder="1" applyAlignment="1">
      <alignment horizontal="center" vertical="center"/>
    </xf>
    <xf numFmtId="0" fontId="67" fillId="4" borderId="12" xfId="0" applyNumberFormat="1" applyFont="1" applyFill="1" applyBorder="1" applyAlignment="1">
      <alignment horizontal="left" vertical="center" wrapText="1"/>
    </xf>
    <xf numFmtId="173" fontId="67" fillId="18" borderId="12" xfId="42" applyNumberFormat="1" applyFont="1" applyFill="1" applyBorder="1" applyAlignment="1">
      <alignment horizontal="center" vertical="center"/>
    </xf>
    <xf numFmtId="173" fontId="67" fillId="19" borderId="12" xfId="42" applyNumberFormat="1" applyFont="1" applyFill="1" applyBorder="1" applyAlignment="1">
      <alignment horizontal="center" vertical="center"/>
    </xf>
    <xf numFmtId="173" fontId="67" fillId="4" borderId="12" xfId="42" applyNumberFormat="1" applyFont="1" applyFill="1" applyBorder="1" applyAlignment="1">
      <alignment horizontal="center" vertical="center"/>
    </xf>
    <xf numFmtId="171" fontId="67" fillId="18" borderId="12" xfId="42" applyFont="1" applyFill="1" applyBorder="1" applyAlignment="1">
      <alignment horizontal="center" vertical="center" wrapText="1"/>
    </xf>
    <xf numFmtId="171" fontId="67" fillId="4" borderId="12" xfId="42" applyFont="1" applyFill="1" applyBorder="1" applyAlignment="1">
      <alignment horizontal="center" vertical="center" wrapText="1"/>
    </xf>
    <xf numFmtId="173" fontId="67" fillId="18" borderId="12" xfId="0" applyNumberFormat="1" applyFont="1" applyFill="1" applyBorder="1" applyAlignment="1">
      <alignment horizontal="center" vertical="center"/>
    </xf>
    <xf numFmtId="173" fontId="73" fillId="18" borderId="12" xfId="42" applyNumberFormat="1" applyFont="1" applyFill="1" applyBorder="1" applyAlignment="1">
      <alignment horizontal="center" vertical="center"/>
    </xf>
    <xf numFmtId="173" fontId="73" fillId="19" borderId="12" xfId="42" applyNumberFormat="1" applyFont="1" applyFill="1" applyBorder="1" applyAlignment="1">
      <alignment horizontal="center" vertical="center"/>
    </xf>
    <xf numFmtId="171" fontId="73" fillId="18" borderId="12" xfId="42" applyFont="1" applyFill="1" applyBorder="1" applyAlignment="1">
      <alignment horizontal="center" vertical="center" wrapText="1"/>
    </xf>
    <xf numFmtId="171" fontId="73" fillId="4" borderId="12" xfId="42" applyFont="1" applyFill="1" applyBorder="1" applyAlignment="1">
      <alignment horizontal="center" vertical="center" wrapText="1"/>
    </xf>
    <xf numFmtId="173" fontId="73" fillId="18" borderId="12" xfId="0" applyNumberFormat="1" applyFont="1" applyFill="1" applyBorder="1" applyAlignment="1">
      <alignment horizontal="center" vertical="center"/>
    </xf>
    <xf numFmtId="0" fontId="73" fillId="4" borderId="12" xfId="0" applyFont="1" applyFill="1" applyBorder="1" applyAlignment="1">
      <alignment horizontal="center" vertical="center"/>
    </xf>
    <xf numFmtId="0" fontId="73" fillId="4" borderId="12" xfId="0" applyNumberFormat="1" applyFont="1" applyFill="1" applyBorder="1" applyAlignment="1">
      <alignment horizontal="left" vertical="center" wrapText="1"/>
    </xf>
    <xf numFmtId="173" fontId="73" fillId="4" borderId="12" xfId="42" applyNumberFormat="1" applyFont="1" applyFill="1" applyBorder="1" applyAlignment="1">
      <alignment horizontal="center" vertical="center"/>
    </xf>
    <xf numFmtId="0" fontId="73" fillId="4" borderId="12" xfId="0" applyNumberFormat="1" applyFont="1" applyFill="1" applyBorder="1" applyAlignment="1" quotePrefix="1">
      <alignment horizontal="left" vertical="center" wrapText="1"/>
    </xf>
    <xf numFmtId="0" fontId="69" fillId="4" borderId="12" xfId="0" applyNumberFormat="1" applyFont="1" applyFill="1" applyBorder="1" applyAlignment="1" quotePrefix="1">
      <alignment horizontal="left" vertical="center" wrapText="1"/>
    </xf>
    <xf numFmtId="173" fontId="69" fillId="4" borderId="12" xfId="42" applyNumberFormat="1" applyFont="1" applyFill="1" applyBorder="1" applyAlignment="1">
      <alignment horizontal="center" vertical="center"/>
    </xf>
    <xf numFmtId="0" fontId="72" fillId="4" borderId="13" xfId="0" applyFont="1" applyFill="1" applyBorder="1" applyAlignment="1">
      <alignment horizontal="center"/>
    </xf>
    <xf numFmtId="0" fontId="73" fillId="4" borderId="13" xfId="0" applyNumberFormat="1" applyFont="1" applyFill="1" applyBorder="1" applyAlignment="1">
      <alignment/>
    </xf>
    <xf numFmtId="173" fontId="73" fillId="18" borderId="13" xfId="42" applyNumberFormat="1" applyFont="1" applyFill="1" applyBorder="1" applyAlignment="1">
      <alignment/>
    </xf>
    <xf numFmtId="173" fontId="73" fillId="19" borderId="13" xfId="42" applyNumberFormat="1" applyFont="1" applyFill="1" applyBorder="1" applyAlignment="1">
      <alignment/>
    </xf>
    <xf numFmtId="173" fontId="73" fillId="4" borderId="13" xfId="42" applyNumberFormat="1" applyFont="1" applyFill="1" applyBorder="1" applyAlignment="1">
      <alignment/>
    </xf>
    <xf numFmtId="171" fontId="72" fillId="18" borderId="13" xfId="42" applyFont="1" applyFill="1" applyBorder="1" applyAlignment="1">
      <alignment horizontal="center" vertical="center" wrapText="1"/>
    </xf>
    <xf numFmtId="171" fontId="72" fillId="4" borderId="13" xfId="42" applyFont="1" applyFill="1" applyBorder="1" applyAlignment="1">
      <alignment horizontal="center" vertical="center" wrapText="1"/>
    </xf>
    <xf numFmtId="174" fontId="73" fillId="4" borderId="13" xfId="42" applyNumberFormat="1" applyFont="1" applyFill="1" applyBorder="1" applyAlignment="1">
      <alignment horizontal="right" vertical="center"/>
    </xf>
    <xf numFmtId="0" fontId="73" fillId="18" borderId="13" xfId="0" applyFont="1" applyFill="1" applyBorder="1" applyAlignment="1">
      <alignment/>
    </xf>
    <xf numFmtId="0" fontId="36" fillId="0" borderId="12" xfId="0" applyNumberFormat="1" applyFont="1" applyBorder="1" applyAlignment="1">
      <alignment horizontal="left" vertical="center" wrapText="1"/>
    </xf>
    <xf numFmtId="173" fontId="62" fillId="4" borderId="0" xfId="42" applyNumberFormat="1" applyFont="1" applyFill="1" applyAlignment="1">
      <alignment/>
    </xf>
    <xf numFmtId="173" fontId="62" fillId="4" borderId="0" xfId="42" applyNumberFormat="1" applyFont="1" applyFill="1" applyBorder="1" applyAlignment="1">
      <alignment/>
    </xf>
    <xf numFmtId="173" fontId="35" fillId="0" borderId="0" xfId="42" applyNumberFormat="1" applyFont="1" applyBorder="1" applyAlignment="1">
      <alignment/>
    </xf>
    <xf numFmtId="173" fontId="63" fillId="4" borderId="0" xfId="42" applyNumberFormat="1" applyFont="1" applyFill="1" applyBorder="1" applyAlignment="1">
      <alignment/>
    </xf>
    <xf numFmtId="173" fontId="63" fillId="4" borderId="0" xfId="42" applyNumberFormat="1" applyFont="1" applyFill="1" applyAlignment="1">
      <alignment/>
    </xf>
    <xf numFmtId="173" fontId="61" fillId="4" borderId="0" xfId="42" applyNumberFormat="1" applyFont="1" applyFill="1" applyAlignment="1">
      <alignment/>
    </xf>
    <xf numFmtId="173" fontId="66" fillId="18" borderId="0" xfId="42" applyNumberFormat="1" applyFont="1" applyFill="1" applyAlignment="1">
      <alignment/>
    </xf>
    <xf numFmtId="173" fontId="62" fillId="4" borderId="0" xfId="42" applyNumberFormat="1" applyFont="1" applyFill="1" applyAlignment="1">
      <alignment horizontal="left"/>
    </xf>
    <xf numFmtId="173" fontId="66" fillId="18" borderId="0" xfId="42" applyNumberFormat="1" applyFont="1" applyFill="1" applyAlignment="1">
      <alignment horizontal="center"/>
    </xf>
    <xf numFmtId="171" fontId="65" fillId="4" borderId="0" xfId="0" applyNumberFormat="1" applyFont="1" applyFill="1" applyAlignment="1">
      <alignment/>
    </xf>
    <xf numFmtId="171" fontId="61" fillId="18" borderId="0" xfId="0" applyNumberFormat="1" applyFont="1" applyFill="1" applyAlignment="1">
      <alignment/>
    </xf>
    <xf numFmtId="171" fontId="66" fillId="4" borderId="0" xfId="0" applyNumberFormat="1" applyFont="1" applyFill="1" applyAlignment="1">
      <alignment/>
    </xf>
    <xf numFmtId="0" fontId="62" fillId="18" borderId="12" xfId="0" applyFont="1" applyFill="1" applyBorder="1" applyAlignment="1">
      <alignment horizontal="left" vertical="center" wrapText="1"/>
    </xf>
    <xf numFmtId="0" fontId="39" fillId="0" borderId="0" xfId="0" applyFont="1" applyAlignment="1">
      <alignment/>
    </xf>
    <xf numFmtId="172" fontId="69" fillId="4" borderId="0" xfId="42" applyNumberFormat="1" applyFont="1" applyFill="1" applyAlignment="1">
      <alignment/>
    </xf>
    <xf numFmtId="173" fontId="66" fillId="18" borderId="0" xfId="0" applyNumberFormat="1" applyFont="1" applyFill="1" applyAlignment="1">
      <alignment horizontal="center"/>
    </xf>
    <xf numFmtId="3" fontId="35" fillId="19" borderId="0" xfId="0" applyNumberFormat="1" applyFont="1" applyFill="1" applyBorder="1" applyAlignment="1">
      <alignment horizontal="center"/>
    </xf>
    <xf numFmtId="0" fontId="61" fillId="19" borderId="10" xfId="0" applyFont="1" applyFill="1" applyBorder="1" applyAlignment="1">
      <alignment horizontal="center" vertical="center"/>
    </xf>
    <xf numFmtId="173" fontId="70" fillId="19" borderId="11" xfId="0" applyNumberFormat="1" applyFont="1" applyFill="1" applyBorder="1" applyAlignment="1">
      <alignment horizontal="center" vertical="center" wrapText="1"/>
    </xf>
    <xf numFmtId="172" fontId="40" fillId="0" borderId="10" xfId="46" applyNumberFormat="1" applyFont="1" applyBorder="1" applyAlignment="1">
      <alignment horizontal="center" vertical="center" wrapText="1"/>
    </xf>
    <xf numFmtId="172" fontId="40" fillId="18" borderId="10" xfId="46" applyNumberFormat="1" applyFont="1" applyFill="1" applyBorder="1" applyAlignment="1">
      <alignment horizontal="center" vertical="center" wrapText="1"/>
    </xf>
    <xf numFmtId="0" fontId="13" fillId="18" borderId="0" xfId="0" applyFont="1" applyFill="1" applyAlignment="1">
      <alignment horizontal="right" vertical="center"/>
    </xf>
    <xf numFmtId="3" fontId="35" fillId="4" borderId="14" xfId="0" applyNumberFormat="1" applyFont="1" applyFill="1" applyBorder="1" applyAlignment="1">
      <alignment/>
    </xf>
    <xf numFmtId="0" fontId="7" fillId="18" borderId="0" xfId="0" applyFont="1" applyFill="1" applyAlignment="1">
      <alignment wrapText="1"/>
    </xf>
    <xf numFmtId="0" fontId="7" fillId="19" borderId="0" xfId="0" applyFont="1" applyFill="1" applyBorder="1" applyAlignment="1">
      <alignment/>
    </xf>
    <xf numFmtId="0" fontId="7" fillId="19" borderId="0" xfId="0" applyFont="1" applyFill="1" applyAlignment="1">
      <alignment wrapText="1"/>
    </xf>
    <xf numFmtId="171" fontId="5" fillId="4" borderId="15" xfId="44" applyFont="1" applyFill="1" applyBorder="1" applyAlignment="1">
      <alignment horizontal="center" vertical="center" wrapText="1"/>
    </xf>
    <xf numFmtId="3" fontId="36" fillId="19" borderId="0" xfId="0" applyNumberFormat="1" applyFont="1" applyFill="1" applyBorder="1" applyAlignment="1">
      <alignment/>
    </xf>
    <xf numFmtId="49" fontId="74" fillId="18" borderId="11" xfId="0" applyNumberFormat="1" applyFont="1" applyFill="1" applyBorder="1" applyAlignment="1">
      <alignment horizontal="center" vertical="center"/>
    </xf>
    <xf numFmtId="171" fontId="5" fillId="18" borderId="0" xfId="44" applyFont="1" applyFill="1" applyAlignment="1">
      <alignment vertical="center"/>
    </xf>
    <xf numFmtId="174" fontId="5" fillId="18" borderId="0" xfId="44" applyNumberFormat="1" applyFont="1" applyFill="1" applyAlignment="1">
      <alignment vertical="center"/>
    </xf>
    <xf numFmtId="49" fontId="63" fillId="18" borderId="12" xfId="0" applyNumberFormat="1" applyFont="1" applyFill="1" applyBorder="1" applyAlignment="1">
      <alignment horizontal="center" vertical="center"/>
    </xf>
    <xf numFmtId="173" fontId="5" fillId="18" borderId="0" xfId="44" applyNumberFormat="1" applyFont="1" applyFill="1" applyAlignment="1">
      <alignment vertical="center"/>
    </xf>
    <xf numFmtId="49" fontId="63" fillId="18" borderId="12" xfId="63" applyNumberFormat="1" applyFont="1" applyFill="1" applyBorder="1" applyAlignment="1">
      <alignment horizontal="center" vertical="center"/>
      <protection/>
    </xf>
    <xf numFmtId="49" fontId="62" fillId="18" borderId="12" xfId="63" applyNumberFormat="1" applyFont="1" applyFill="1" applyBorder="1" applyAlignment="1">
      <alignment horizontal="center" vertical="center"/>
      <protection/>
    </xf>
    <xf numFmtId="174" fontId="4" fillId="18" borderId="0" xfId="44" applyNumberFormat="1" applyFont="1" applyFill="1" applyAlignment="1">
      <alignment vertical="center"/>
    </xf>
    <xf numFmtId="173" fontId="4" fillId="18" borderId="0" xfId="44" applyNumberFormat="1" applyFont="1" applyFill="1" applyAlignment="1">
      <alignment vertical="center"/>
    </xf>
    <xf numFmtId="49" fontId="75" fillId="20" borderId="12" xfId="63" applyNumberFormat="1" applyFont="1" applyFill="1" applyBorder="1" applyAlignment="1">
      <alignment horizontal="center" vertical="center"/>
      <protection/>
    </xf>
    <xf numFmtId="0" fontId="42" fillId="20" borderId="0" xfId="0" applyFont="1" applyFill="1" applyAlignment="1">
      <alignment vertical="center"/>
    </xf>
    <xf numFmtId="173" fontId="42" fillId="20" borderId="0" xfId="44" applyNumberFormat="1" applyFont="1" applyFill="1" applyAlignment="1">
      <alignment vertical="center"/>
    </xf>
    <xf numFmtId="49" fontId="75" fillId="18" borderId="12" xfId="0" applyNumberFormat="1" applyFont="1" applyFill="1" applyBorder="1" applyAlignment="1">
      <alignment horizontal="center" vertical="center"/>
    </xf>
    <xf numFmtId="0" fontId="42" fillId="18" borderId="0" xfId="0" applyFont="1" applyFill="1" applyAlignment="1">
      <alignment vertical="center"/>
    </xf>
    <xf numFmtId="173" fontId="42" fillId="18" borderId="0" xfId="44" applyNumberFormat="1" applyFont="1" applyFill="1" applyAlignment="1">
      <alignment vertical="center"/>
    </xf>
    <xf numFmtId="49" fontId="62" fillId="18" borderId="12" xfId="0" applyNumberFormat="1" applyFont="1" applyFill="1" applyBorder="1" applyAlignment="1">
      <alignment horizontal="center" vertical="center"/>
    </xf>
    <xf numFmtId="49" fontId="76" fillId="19" borderId="12" xfId="0" applyNumberFormat="1" applyFont="1" applyFill="1" applyBorder="1" applyAlignment="1">
      <alignment horizontal="center" vertical="center"/>
    </xf>
    <xf numFmtId="0" fontId="5" fillId="19" borderId="0" xfId="0" applyFont="1" applyFill="1" applyAlignment="1">
      <alignment vertical="center"/>
    </xf>
    <xf numFmtId="174" fontId="5" fillId="19" borderId="0" xfId="44" applyNumberFormat="1" applyFont="1" applyFill="1" applyAlignment="1">
      <alignment vertical="center"/>
    </xf>
    <xf numFmtId="173" fontId="5" fillId="19" borderId="0" xfId="44" applyNumberFormat="1" applyFont="1" applyFill="1" applyAlignment="1">
      <alignment vertical="center"/>
    </xf>
    <xf numFmtId="0" fontId="1" fillId="0" borderId="12" xfId="0" applyFont="1" applyBorder="1" applyAlignment="1">
      <alignment horizontal="left" vertical="center" wrapText="1"/>
    </xf>
    <xf numFmtId="49" fontId="62" fillId="19" borderId="12" xfId="0" applyNumberFormat="1" applyFont="1" applyFill="1" applyBorder="1" applyAlignment="1">
      <alignment horizontal="center" vertical="center" wrapText="1"/>
    </xf>
    <xf numFmtId="0" fontId="62" fillId="19" borderId="12" xfId="0" applyFont="1" applyFill="1" applyBorder="1" applyAlignment="1">
      <alignment horizontal="center" vertical="center" wrapText="1"/>
    </xf>
    <xf numFmtId="49" fontId="62" fillId="19" borderId="12" xfId="0" applyNumberFormat="1" applyFont="1" applyFill="1" applyBorder="1" applyAlignment="1">
      <alignment horizontal="center" vertical="center"/>
    </xf>
    <xf numFmtId="49" fontId="76" fillId="18" borderId="12" xfId="0" applyNumberFormat="1" applyFont="1" applyFill="1" applyBorder="1" applyAlignment="1">
      <alignment horizontal="center" vertical="center"/>
    </xf>
    <xf numFmtId="49" fontId="77" fillId="18" borderId="12" xfId="0" applyNumberFormat="1" applyFont="1" applyFill="1" applyBorder="1" applyAlignment="1">
      <alignment horizontal="center" vertical="center"/>
    </xf>
    <xf numFmtId="173" fontId="4" fillId="19" borderId="0" xfId="44" applyNumberFormat="1" applyFont="1" applyFill="1" applyAlignment="1">
      <alignment vertical="center"/>
    </xf>
    <xf numFmtId="0" fontId="62" fillId="19" borderId="12" xfId="0" applyFont="1" applyFill="1" applyBorder="1" applyAlignment="1">
      <alignment horizontal="left" vertical="center" wrapText="1"/>
    </xf>
    <xf numFmtId="0" fontId="63" fillId="19" borderId="0" xfId="0" applyFont="1" applyFill="1" applyAlignment="1">
      <alignment vertical="center"/>
    </xf>
    <xf numFmtId="173" fontId="63" fillId="19" borderId="0" xfId="44" applyNumberFormat="1" applyFont="1" applyFill="1" applyAlignment="1">
      <alignment vertical="center"/>
    </xf>
    <xf numFmtId="0" fontId="62" fillId="19" borderId="12" xfId="59" applyFont="1" applyFill="1" applyBorder="1" applyAlignment="1">
      <alignment horizontal="left" vertical="center" wrapText="1"/>
      <protection/>
    </xf>
    <xf numFmtId="49" fontId="73" fillId="19" borderId="12" xfId="0" applyNumberFormat="1" applyFont="1" applyFill="1" applyBorder="1" applyAlignment="1">
      <alignment horizontal="center" vertical="center"/>
    </xf>
    <xf numFmtId="49" fontId="76" fillId="19" borderId="12" xfId="0" applyNumberFormat="1" applyFont="1" applyFill="1" applyBorder="1" applyAlignment="1">
      <alignment horizontal="center"/>
    </xf>
    <xf numFmtId="49" fontId="62" fillId="19" borderId="12" xfId="0" applyNumberFormat="1" applyFont="1" applyFill="1" applyBorder="1" applyAlignment="1">
      <alignment horizontal="center"/>
    </xf>
    <xf numFmtId="49" fontId="78" fillId="19" borderId="12" xfId="0" applyNumberFormat="1" applyFont="1" applyFill="1" applyBorder="1" applyAlignment="1">
      <alignment horizontal="center" vertical="center"/>
    </xf>
    <xf numFmtId="49" fontId="74" fillId="18" borderId="13" xfId="0" applyNumberFormat="1" applyFont="1" applyFill="1" applyBorder="1" applyAlignment="1">
      <alignment horizontal="center" vertical="center"/>
    </xf>
    <xf numFmtId="0" fontId="79" fillId="18" borderId="0" xfId="0" applyFont="1" applyFill="1" applyAlignment="1">
      <alignment vertical="center"/>
    </xf>
    <xf numFmtId="0" fontId="1" fillId="18" borderId="0" xfId="0" applyFont="1" applyFill="1" applyBorder="1" applyAlignment="1">
      <alignment horizontal="left" wrapText="1"/>
    </xf>
    <xf numFmtId="0" fontId="1" fillId="18" borderId="0" xfId="0" applyFont="1" applyFill="1" applyBorder="1" applyAlignment="1" quotePrefix="1">
      <alignment horizontal="left" wrapText="1"/>
    </xf>
    <xf numFmtId="3" fontId="35" fillId="18" borderId="0" xfId="0" applyNumberFormat="1" applyFont="1" applyFill="1" applyBorder="1" applyAlignment="1">
      <alignment horizontal="center"/>
    </xf>
    <xf numFmtId="0" fontId="61" fillId="18" borderId="10" xfId="0" applyFont="1" applyFill="1" applyBorder="1" applyAlignment="1">
      <alignment horizontal="center" vertical="center"/>
    </xf>
    <xf numFmtId="0" fontId="66" fillId="4" borderId="0" xfId="0" applyFont="1" applyFill="1" applyAlignment="1" quotePrefix="1">
      <alignment/>
    </xf>
    <xf numFmtId="49" fontId="63" fillId="18" borderId="16" xfId="0" applyNumberFormat="1" applyFont="1" applyFill="1" applyBorder="1" applyAlignment="1">
      <alignment horizontal="center" vertical="center"/>
    </xf>
    <xf numFmtId="49" fontId="74" fillId="18" borderId="12" xfId="0" applyNumberFormat="1" applyFont="1" applyFill="1" applyBorder="1" applyAlignment="1">
      <alignment horizontal="center" vertical="center"/>
    </xf>
    <xf numFmtId="0" fontId="74" fillId="18" borderId="12" xfId="0" applyFont="1" applyFill="1" applyBorder="1" applyAlignment="1">
      <alignment horizontal="left" vertical="center" wrapText="1"/>
    </xf>
    <xf numFmtId="174" fontId="4" fillId="18" borderId="12" xfId="44" applyNumberFormat="1" applyFont="1" applyFill="1" applyBorder="1" applyAlignment="1">
      <alignment vertical="center"/>
    </xf>
    <xf numFmtId="0" fontId="4" fillId="18" borderId="12" xfId="0" applyFont="1" applyFill="1" applyBorder="1" applyAlignment="1">
      <alignment horizontal="center" vertical="center"/>
    </xf>
    <xf numFmtId="0" fontId="74" fillId="18" borderId="13" xfId="0" applyFont="1" applyFill="1" applyBorder="1" applyAlignment="1">
      <alignment horizontal="left" vertical="center" wrapText="1"/>
    </xf>
    <xf numFmtId="174" fontId="4" fillId="18" borderId="13" xfId="44" applyNumberFormat="1" applyFont="1" applyFill="1" applyBorder="1" applyAlignment="1">
      <alignment vertical="center"/>
    </xf>
    <xf numFmtId="0" fontId="4" fillId="18" borderId="13" xfId="0" applyFont="1" applyFill="1" applyBorder="1" applyAlignment="1">
      <alignment horizontal="center" vertical="center"/>
    </xf>
    <xf numFmtId="49" fontId="80" fillId="18" borderId="12" xfId="0" applyNumberFormat="1" applyFont="1" applyFill="1" applyBorder="1" applyAlignment="1">
      <alignment horizontal="center" vertical="center"/>
    </xf>
    <xf numFmtId="49" fontId="68" fillId="18" borderId="12" xfId="0" applyNumberFormat="1" applyFont="1" applyFill="1" applyBorder="1" applyAlignment="1">
      <alignment horizontal="center" vertical="center"/>
    </xf>
    <xf numFmtId="174" fontId="5" fillId="18" borderId="12" xfId="44" applyNumberFormat="1" applyFont="1" applyFill="1" applyBorder="1" applyAlignment="1">
      <alignment vertical="center"/>
    </xf>
    <xf numFmtId="0" fontId="4" fillId="18" borderId="12" xfId="0" applyFont="1" applyFill="1" applyBorder="1" applyAlignment="1">
      <alignment horizontal="center" vertical="center" wrapText="1"/>
    </xf>
    <xf numFmtId="0" fontId="80" fillId="18" borderId="12" xfId="0" applyFont="1" applyFill="1" applyBorder="1" applyAlignment="1">
      <alignment horizontal="left" vertical="center" wrapText="1"/>
    </xf>
    <xf numFmtId="3" fontId="80" fillId="18" borderId="12" xfId="63" applyNumberFormat="1" applyFont="1" applyFill="1" applyBorder="1" applyAlignment="1">
      <alignment horizontal="left" vertical="center" wrapText="1"/>
      <protection/>
    </xf>
    <xf numFmtId="0" fontId="80" fillId="18" borderId="0" xfId="0" applyFont="1" applyFill="1" applyAlignment="1">
      <alignment vertical="center"/>
    </xf>
    <xf numFmtId="173" fontId="80" fillId="18" borderId="0" xfId="44" applyNumberFormat="1" applyFont="1" applyFill="1" applyAlignment="1">
      <alignment vertical="center"/>
    </xf>
    <xf numFmtId="173" fontId="80" fillId="18" borderId="12" xfId="44" applyNumberFormat="1" applyFont="1" applyFill="1" applyBorder="1" applyAlignment="1">
      <alignment horizontal="center" vertical="center"/>
    </xf>
    <xf numFmtId="0" fontId="80" fillId="18" borderId="12" xfId="62" applyFont="1" applyFill="1" applyBorder="1" applyAlignment="1">
      <alignment horizontal="left" vertical="center" wrapText="1"/>
      <protection/>
    </xf>
    <xf numFmtId="3" fontId="80" fillId="18" borderId="12" xfId="63" applyNumberFormat="1" applyFont="1" applyFill="1" applyBorder="1" applyAlignment="1">
      <alignment vertical="center" wrapText="1"/>
      <protection/>
    </xf>
    <xf numFmtId="173" fontId="5" fillId="18" borderId="12" xfId="44" applyNumberFormat="1" applyFont="1" applyFill="1" applyBorder="1" applyAlignment="1">
      <alignment vertical="center"/>
    </xf>
    <xf numFmtId="0" fontId="5" fillId="18" borderId="17" xfId="0" applyFont="1" applyFill="1" applyBorder="1" applyAlignment="1">
      <alignment horizontal="center" vertical="center" wrapText="1"/>
    </xf>
    <xf numFmtId="0" fontId="63" fillId="18" borderId="12" xfId="0" applyFont="1" applyFill="1" applyBorder="1" applyAlignment="1">
      <alignment horizontal="left" vertical="center" wrapText="1"/>
    </xf>
    <xf numFmtId="3" fontId="63" fillId="18" borderId="12" xfId="63" applyNumberFormat="1" applyFont="1" applyFill="1" applyBorder="1" applyAlignment="1">
      <alignment horizontal="left" vertical="center" wrapText="1"/>
      <protection/>
    </xf>
    <xf numFmtId="3" fontId="62" fillId="18" borderId="12" xfId="63" applyNumberFormat="1" applyFont="1" applyFill="1" applyBorder="1" applyAlignment="1">
      <alignment horizontal="left" vertical="center" wrapText="1"/>
      <protection/>
    </xf>
    <xf numFmtId="173" fontId="4" fillId="18" borderId="12" xfId="44" applyNumberFormat="1" applyFont="1" applyFill="1" applyBorder="1" applyAlignment="1">
      <alignment vertical="center"/>
    </xf>
    <xf numFmtId="0" fontId="4" fillId="18" borderId="17" xfId="0" applyFont="1" applyFill="1" applyBorder="1" applyAlignment="1">
      <alignment horizontal="center" vertical="center" wrapText="1"/>
    </xf>
    <xf numFmtId="3" fontId="75" fillId="20" borderId="12" xfId="63" applyNumberFormat="1" applyFont="1" applyFill="1" applyBorder="1" applyAlignment="1">
      <alignment horizontal="left" vertical="center" wrapText="1"/>
      <protection/>
    </xf>
    <xf numFmtId="173" fontId="42" fillId="20" borderId="12" xfId="44" applyNumberFormat="1" applyFont="1" applyFill="1" applyBorder="1" applyAlignment="1">
      <alignment vertical="center"/>
    </xf>
    <xf numFmtId="0" fontId="42" fillId="20" borderId="17" xfId="0" applyFont="1" applyFill="1" applyBorder="1" applyAlignment="1">
      <alignment horizontal="center" vertical="center" wrapText="1"/>
    </xf>
    <xf numFmtId="0" fontId="75" fillId="20" borderId="12" xfId="0" applyFont="1" applyFill="1" applyBorder="1" applyAlignment="1">
      <alignment horizontal="left" vertical="center" wrapText="1"/>
    </xf>
    <xf numFmtId="0" fontId="75" fillId="18" borderId="12" xfId="0" applyFont="1" applyFill="1" applyBorder="1" applyAlignment="1">
      <alignment horizontal="left" vertical="center" wrapText="1"/>
    </xf>
    <xf numFmtId="173" fontId="42" fillId="18" borderId="12" xfId="44" applyNumberFormat="1" applyFont="1" applyFill="1" applyBorder="1" applyAlignment="1">
      <alignment vertical="center"/>
    </xf>
    <xf numFmtId="0" fontId="76" fillId="19" borderId="12" xfId="0" applyFont="1" applyFill="1" applyBorder="1" applyAlignment="1">
      <alignment horizontal="left" vertical="center" wrapText="1"/>
    </xf>
    <xf numFmtId="173" fontId="4" fillId="19" borderId="12" xfId="44" applyNumberFormat="1" applyFont="1" applyFill="1" applyBorder="1" applyAlignment="1">
      <alignment vertical="center"/>
    </xf>
    <xf numFmtId="0" fontId="5" fillId="19" borderId="17" xfId="0" applyFont="1" applyFill="1" applyBorder="1" applyAlignment="1">
      <alignment horizontal="center" vertical="center" wrapText="1"/>
    </xf>
    <xf numFmtId="0" fontId="76" fillId="19" borderId="12" xfId="0" applyNumberFormat="1" applyFont="1" applyFill="1" applyBorder="1" applyAlignment="1">
      <alignment horizontal="left" vertical="center" wrapText="1"/>
    </xf>
    <xf numFmtId="0" fontId="62" fillId="19" borderId="12" xfId="60" applyFont="1" applyFill="1" applyBorder="1" applyAlignment="1">
      <alignment horizontal="left" vertical="center" wrapText="1"/>
      <protection/>
    </xf>
    <xf numFmtId="0" fontId="62" fillId="19" borderId="12" xfId="0" applyFont="1" applyFill="1" applyBorder="1" applyAlignment="1">
      <alignment wrapText="1"/>
    </xf>
    <xf numFmtId="0" fontId="7" fillId="18" borderId="17" xfId="0" applyFont="1" applyFill="1" applyBorder="1" applyAlignment="1">
      <alignment horizontal="center" vertical="center" wrapText="1"/>
    </xf>
    <xf numFmtId="3" fontId="62" fillId="18" borderId="12" xfId="63" applyNumberFormat="1" applyFont="1" applyFill="1" applyBorder="1" applyAlignment="1">
      <alignment horizontal="justify" vertical="center" wrapText="1"/>
      <protection/>
    </xf>
    <xf numFmtId="3" fontId="76" fillId="18" borderId="12" xfId="63" applyNumberFormat="1" applyFont="1" applyFill="1" applyBorder="1" applyAlignment="1">
      <alignment horizontal="left" vertical="center" wrapText="1"/>
      <protection/>
    </xf>
    <xf numFmtId="173" fontId="80" fillId="18" borderId="12" xfId="44" applyNumberFormat="1" applyFont="1" applyFill="1" applyBorder="1" applyAlignment="1">
      <alignment vertical="center"/>
    </xf>
    <xf numFmtId="0" fontId="80" fillId="18" borderId="17" xfId="0" applyFont="1" applyFill="1" applyBorder="1" applyAlignment="1">
      <alignment horizontal="center" vertical="center" wrapText="1"/>
    </xf>
    <xf numFmtId="3" fontId="78" fillId="18" borderId="12" xfId="63" applyNumberFormat="1" applyFont="1" applyFill="1" applyBorder="1" applyAlignment="1">
      <alignment horizontal="left" vertical="center" wrapText="1"/>
      <protection/>
    </xf>
    <xf numFmtId="3" fontId="75" fillId="18" borderId="12" xfId="63" applyNumberFormat="1" applyFont="1" applyFill="1" applyBorder="1" applyAlignment="1">
      <alignment horizontal="left" vertical="center" wrapText="1"/>
      <protection/>
    </xf>
    <xf numFmtId="3" fontId="62" fillId="0" borderId="12" xfId="63" applyNumberFormat="1" applyFont="1" applyFill="1" applyBorder="1" applyAlignment="1" quotePrefix="1">
      <alignment horizontal="justify" vertical="center" wrapText="1"/>
      <protection/>
    </xf>
    <xf numFmtId="173" fontId="62" fillId="18" borderId="12" xfId="44" applyNumberFormat="1" applyFont="1" applyFill="1" applyBorder="1" applyAlignment="1">
      <alignment vertical="center"/>
    </xf>
    <xf numFmtId="0" fontId="77" fillId="18" borderId="12" xfId="0" applyFont="1" applyFill="1" applyBorder="1" applyAlignment="1">
      <alignment horizontal="left" vertical="center" wrapText="1"/>
    </xf>
    <xf numFmtId="0" fontId="4" fillId="19" borderId="17" xfId="0" applyFont="1" applyFill="1" applyBorder="1" applyAlignment="1">
      <alignment horizontal="center" vertical="center" wrapText="1"/>
    </xf>
    <xf numFmtId="3" fontId="62" fillId="19" borderId="12" xfId="63" applyNumberFormat="1" applyFont="1" applyFill="1" applyBorder="1" applyAlignment="1">
      <alignment horizontal="left" vertical="center" wrapText="1"/>
      <protection/>
    </xf>
    <xf numFmtId="3" fontId="62" fillId="19" borderId="12" xfId="0" applyNumberFormat="1" applyFont="1" applyFill="1" applyBorder="1" applyAlignment="1">
      <alignment horizontal="justify" vertical="center" wrapText="1"/>
    </xf>
    <xf numFmtId="3" fontId="80" fillId="18" borderId="12" xfId="63" applyNumberFormat="1" applyFont="1" applyFill="1" applyBorder="1" applyAlignment="1">
      <alignment horizontal="right" vertical="center" wrapText="1"/>
      <protection/>
    </xf>
    <xf numFmtId="173" fontId="62" fillId="19" borderId="12" xfId="44" applyNumberFormat="1" applyFont="1" applyFill="1" applyBorder="1" applyAlignment="1">
      <alignment vertical="center"/>
    </xf>
    <xf numFmtId="0" fontId="63" fillId="19" borderId="17" xfId="0" applyFont="1" applyFill="1" applyBorder="1" applyAlignment="1">
      <alignment horizontal="center" vertical="center" wrapText="1"/>
    </xf>
    <xf numFmtId="0" fontId="5" fillId="18" borderId="17" xfId="0" applyFont="1" applyFill="1" applyBorder="1" applyAlignment="1">
      <alignment horizontal="center" vertical="center"/>
    </xf>
    <xf numFmtId="0" fontId="4" fillId="19" borderId="17" xfId="0" applyFont="1" applyFill="1" applyBorder="1" applyAlignment="1">
      <alignment horizontal="center" vertical="center"/>
    </xf>
    <xf numFmtId="0" fontId="76" fillId="19" borderId="12" xfId="0" applyFont="1" applyFill="1" applyBorder="1" applyAlignment="1">
      <alignment wrapText="1"/>
    </xf>
    <xf numFmtId="0" fontId="62" fillId="19" borderId="12" xfId="0" applyFont="1" applyFill="1" applyBorder="1" applyAlignment="1">
      <alignment horizontal="left" wrapText="1"/>
    </xf>
    <xf numFmtId="3" fontId="62" fillId="19" borderId="12" xfId="63" applyNumberFormat="1" applyFont="1" applyFill="1" applyBorder="1" applyAlignment="1">
      <alignment vertical="center" wrapText="1"/>
      <protection/>
    </xf>
    <xf numFmtId="0" fontId="78" fillId="19" borderId="12" xfId="0" applyFont="1" applyFill="1" applyBorder="1" applyAlignment="1">
      <alignment horizontal="left" vertical="center" wrapText="1"/>
    </xf>
    <xf numFmtId="3" fontId="63" fillId="18" borderId="12" xfId="0" applyNumberFormat="1" applyFont="1" applyFill="1" applyBorder="1" applyAlignment="1">
      <alignment horizontal="left" vertical="center" wrapText="1"/>
    </xf>
    <xf numFmtId="0" fontId="4" fillId="18" borderId="17" xfId="0" applyFont="1" applyFill="1" applyBorder="1" applyAlignment="1">
      <alignment horizontal="center" vertical="center"/>
    </xf>
    <xf numFmtId="0" fontId="74" fillId="18" borderId="11" xfId="0" applyFont="1" applyFill="1" applyBorder="1" applyAlignment="1">
      <alignment horizontal="center" vertical="center" wrapText="1"/>
    </xf>
    <xf numFmtId="173" fontId="6" fillId="18" borderId="11" xfId="44" applyNumberFormat="1" applyFont="1" applyFill="1" applyBorder="1" applyAlignment="1">
      <alignment vertical="center"/>
    </xf>
    <xf numFmtId="0" fontId="5" fillId="18" borderId="18" xfId="0" applyFont="1" applyFill="1" applyBorder="1" applyAlignment="1">
      <alignment horizontal="center" vertical="center" wrapText="1"/>
    </xf>
    <xf numFmtId="173" fontId="7" fillId="18" borderId="12" xfId="44" applyNumberFormat="1" applyFont="1" applyFill="1" applyBorder="1" applyAlignment="1">
      <alignment vertical="center"/>
    </xf>
    <xf numFmtId="173" fontId="42" fillId="18" borderId="12" xfId="44" applyNumberFormat="1" applyFont="1" applyFill="1" applyBorder="1" applyAlignment="1">
      <alignment vertical="center"/>
    </xf>
    <xf numFmtId="172" fontId="69" fillId="18" borderId="0" xfId="42" applyNumberFormat="1" applyFont="1" applyFill="1" applyAlignment="1">
      <alignment horizontal="center"/>
    </xf>
    <xf numFmtId="172" fontId="2" fillId="18" borderId="10" xfId="46" applyNumberFormat="1" applyFont="1" applyFill="1" applyBorder="1" applyAlignment="1">
      <alignment horizontal="center" vertical="center" wrapText="1"/>
    </xf>
    <xf numFmtId="171" fontId="72" fillId="18" borderId="11" xfId="42" applyFont="1" applyFill="1" applyBorder="1" applyAlignment="1">
      <alignment horizontal="center" vertical="center" wrapText="1"/>
    </xf>
    <xf numFmtId="171" fontId="69" fillId="18" borderId="12" xfId="42" applyNumberFormat="1" applyFont="1" applyFill="1" applyBorder="1" applyAlignment="1">
      <alignment horizontal="center" vertical="center" wrapText="1"/>
    </xf>
    <xf numFmtId="171" fontId="67" fillId="18" borderId="12" xfId="42" applyNumberFormat="1" applyFont="1" applyFill="1" applyBorder="1" applyAlignment="1">
      <alignment horizontal="center" vertical="center" wrapText="1"/>
    </xf>
    <xf numFmtId="171" fontId="72" fillId="18" borderId="12" xfId="42" applyNumberFormat="1" applyFont="1" applyFill="1" applyBorder="1" applyAlignment="1">
      <alignment horizontal="center" vertical="center" wrapText="1"/>
    </xf>
    <xf numFmtId="174" fontId="73" fillId="18" borderId="13" xfId="42" applyNumberFormat="1" applyFont="1" applyFill="1" applyBorder="1" applyAlignment="1">
      <alignment horizontal="right" vertical="center"/>
    </xf>
    <xf numFmtId="0" fontId="81" fillId="18" borderId="0" xfId="0" applyFont="1" applyFill="1" applyBorder="1" applyAlignment="1">
      <alignment horizontal="left" vertical="center" wrapText="1"/>
    </xf>
    <xf numFmtId="0" fontId="82" fillId="18" borderId="0" xfId="0" applyFont="1" applyFill="1" applyBorder="1" applyAlignment="1" quotePrefix="1">
      <alignment horizontal="left" vertical="center" wrapText="1"/>
    </xf>
    <xf numFmtId="0" fontId="68" fillId="18" borderId="0" xfId="0" applyFont="1" applyFill="1" applyAlignment="1">
      <alignment horizontal="left" wrapText="1"/>
    </xf>
    <xf numFmtId="0" fontId="61" fillId="19" borderId="0" xfId="0" applyFont="1" applyFill="1" applyAlignment="1">
      <alignment horizontal="left"/>
    </xf>
    <xf numFmtId="173" fontId="72" fillId="19" borderId="12" xfId="0" applyNumberFormat="1" applyFont="1" applyFill="1" applyBorder="1" applyAlignment="1">
      <alignment horizontal="center" vertical="center" wrapText="1"/>
    </xf>
    <xf numFmtId="173" fontId="37" fillId="19" borderId="12" xfId="46" applyNumberFormat="1" applyFont="1" applyFill="1" applyBorder="1" applyAlignment="1">
      <alignment horizontal="center" vertical="center"/>
    </xf>
    <xf numFmtId="173" fontId="11" fillId="19" borderId="12" xfId="46" applyNumberFormat="1" applyFont="1" applyFill="1" applyBorder="1" applyAlignment="1">
      <alignment horizontal="center" vertical="center"/>
    </xf>
    <xf numFmtId="173" fontId="38" fillId="19" borderId="12" xfId="46" applyNumberFormat="1" applyFont="1" applyFill="1" applyBorder="1" applyAlignment="1">
      <alignment horizontal="center" vertical="center"/>
    </xf>
    <xf numFmtId="173" fontId="10" fillId="19" borderId="12" xfId="46" applyNumberFormat="1" applyFont="1" applyFill="1" applyBorder="1" applyAlignment="1">
      <alignment horizontal="center" vertical="center"/>
    </xf>
    <xf numFmtId="0" fontId="73" fillId="19" borderId="13" xfId="0" applyNumberFormat="1" applyFont="1" applyFill="1" applyBorder="1" applyAlignment="1">
      <alignment/>
    </xf>
    <xf numFmtId="173" fontId="5" fillId="18" borderId="10" xfId="42" applyNumberFormat="1" applyFont="1" applyFill="1" applyBorder="1" applyAlignment="1">
      <alignment horizontal="center" vertical="center" wrapText="1"/>
    </xf>
    <xf numFmtId="173" fontId="5" fillId="18" borderId="19" xfId="42" applyNumberFormat="1" applyFont="1" applyFill="1" applyBorder="1" applyAlignment="1" quotePrefix="1">
      <alignment horizontal="center" vertical="center"/>
    </xf>
    <xf numFmtId="173" fontId="5" fillId="4" borderId="10" xfId="42" applyNumberFormat="1" applyFont="1" applyFill="1" applyBorder="1" applyAlignment="1" quotePrefix="1">
      <alignment horizontal="center" vertical="center" wrapText="1"/>
    </xf>
    <xf numFmtId="173" fontId="5" fillId="18" borderId="10" xfId="42" applyNumberFormat="1" applyFont="1" applyFill="1" applyBorder="1" applyAlignment="1" quotePrefix="1">
      <alignment horizontal="center" vertical="center"/>
    </xf>
    <xf numFmtId="174" fontId="5" fillId="18" borderId="11" xfId="44" applyNumberFormat="1" applyFont="1" applyFill="1" applyBorder="1" applyAlignment="1">
      <alignment vertical="center"/>
    </xf>
    <xf numFmtId="174" fontId="45" fillId="18" borderId="11" xfId="44" applyNumberFormat="1" applyFont="1" applyFill="1" applyBorder="1" applyAlignment="1">
      <alignment vertical="center"/>
    </xf>
    <xf numFmtId="174" fontId="42" fillId="18" borderId="12" xfId="44" applyNumberFormat="1" applyFont="1" applyFill="1" applyBorder="1" applyAlignment="1">
      <alignment vertical="center"/>
    </xf>
    <xf numFmtId="174" fontId="80" fillId="18" borderId="12" xfId="44" applyNumberFormat="1" applyFont="1" applyFill="1" applyBorder="1" applyAlignment="1">
      <alignment vertical="center"/>
    </xf>
    <xf numFmtId="174" fontId="76" fillId="18" borderId="12" xfId="44" applyNumberFormat="1" applyFont="1" applyFill="1" applyBorder="1" applyAlignment="1">
      <alignment vertical="center"/>
    </xf>
    <xf numFmtId="0" fontId="68" fillId="18" borderId="12" xfId="0" applyFont="1" applyFill="1" applyBorder="1" applyAlignment="1">
      <alignment horizontal="left" vertical="center" wrapText="1"/>
    </xf>
    <xf numFmtId="174" fontId="7" fillId="18" borderId="12" xfId="44" applyNumberFormat="1" applyFont="1" applyFill="1" applyBorder="1" applyAlignment="1">
      <alignment vertical="center"/>
    </xf>
    <xf numFmtId="0" fontId="7" fillId="18" borderId="0" xfId="0" applyFont="1" applyFill="1" applyAlignment="1">
      <alignment vertical="center"/>
    </xf>
    <xf numFmtId="173" fontId="7" fillId="18" borderId="0" xfId="44" applyNumberFormat="1" applyFont="1" applyFill="1" applyAlignment="1">
      <alignment vertical="center"/>
    </xf>
    <xf numFmtId="174" fontId="4" fillId="19" borderId="12" xfId="44" applyNumberFormat="1" applyFont="1" applyFill="1" applyBorder="1" applyAlignment="1">
      <alignment vertical="center"/>
    </xf>
    <xf numFmtId="0" fontId="62" fillId="19" borderId="12" xfId="0" applyFont="1" applyFill="1" applyBorder="1" applyAlignment="1">
      <alignment vertical="center" wrapText="1"/>
    </xf>
    <xf numFmtId="0" fontId="42" fillId="18" borderId="17" xfId="0" applyFont="1" applyFill="1" applyBorder="1" applyAlignment="1">
      <alignment horizontal="center" vertical="center" wrapText="1"/>
    </xf>
    <xf numFmtId="0" fontId="42" fillId="18" borderId="0" xfId="0" applyFont="1" applyFill="1" applyAlignment="1">
      <alignment vertical="center"/>
    </xf>
    <xf numFmtId="174" fontId="42" fillId="18" borderId="0" xfId="44" applyNumberFormat="1" applyFont="1" applyFill="1" applyAlignment="1">
      <alignment vertical="center"/>
    </xf>
    <xf numFmtId="173" fontId="42" fillId="18" borderId="0" xfId="44" applyNumberFormat="1" applyFont="1" applyFill="1" applyAlignment="1">
      <alignment vertical="center"/>
    </xf>
    <xf numFmtId="173" fontId="42" fillId="18" borderId="0" xfId="0" applyNumberFormat="1" applyFont="1" applyFill="1" applyAlignment="1">
      <alignment vertical="center"/>
    </xf>
    <xf numFmtId="171" fontId="45" fillId="18" borderId="20" xfId="44" applyNumberFormat="1" applyFont="1" applyFill="1" applyBorder="1" applyAlignment="1">
      <alignment vertical="center"/>
    </xf>
    <xf numFmtId="49" fontId="73" fillId="0" borderId="12" xfId="0" applyNumberFormat="1" applyFont="1" applyFill="1" applyBorder="1" applyAlignment="1">
      <alignment horizontal="center" vertical="center"/>
    </xf>
    <xf numFmtId="0" fontId="63" fillId="18" borderId="16" xfId="0" applyFont="1" applyFill="1" applyBorder="1" applyAlignment="1">
      <alignment horizontal="left" vertical="center" wrapText="1"/>
    </xf>
    <xf numFmtId="173" fontId="5" fillId="18" borderId="16" xfId="44" applyNumberFormat="1" applyFont="1" applyFill="1" applyBorder="1" applyAlignment="1">
      <alignment vertical="center"/>
    </xf>
    <xf numFmtId="174" fontId="5" fillId="18" borderId="16" xfId="44" applyNumberFormat="1" applyFont="1" applyFill="1" applyBorder="1" applyAlignment="1">
      <alignment vertical="center"/>
    </xf>
    <xf numFmtId="0" fontId="5" fillId="18" borderId="16" xfId="0" applyFont="1" applyFill="1" applyBorder="1" applyAlignment="1">
      <alignment horizontal="center" vertical="center"/>
    </xf>
    <xf numFmtId="0" fontId="80" fillId="18" borderId="12" xfId="0" applyFont="1" applyFill="1" applyBorder="1" applyAlignment="1">
      <alignment vertical="center" wrapText="1"/>
    </xf>
    <xf numFmtId="196" fontId="83" fillId="18" borderId="21" xfId="42" applyNumberFormat="1" applyFont="1" applyFill="1" applyBorder="1" applyAlignment="1">
      <alignment horizontal="center" vertical="center" wrapText="1"/>
    </xf>
    <xf numFmtId="173" fontId="80" fillId="18" borderId="12" xfId="42" applyNumberFormat="1" applyFont="1" applyFill="1" applyBorder="1" applyAlignment="1">
      <alignment horizontal="center" vertical="center"/>
    </xf>
    <xf numFmtId="174" fontId="5" fillId="19" borderId="12" xfId="44" applyNumberFormat="1" applyFont="1" applyFill="1" applyBorder="1" applyAlignment="1">
      <alignment vertical="center"/>
    </xf>
    <xf numFmtId="171" fontId="5" fillId="18" borderId="12" xfId="44" applyNumberFormat="1" applyFont="1" applyFill="1" applyBorder="1" applyAlignment="1">
      <alignment vertical="center"/>
    </xf>
    <xf numFmtId="0" fontId="69" fillId="4" borderId="16" xfId="0" applyFont="1" applyFill="1" applyBorder="1" applyAlignment="1">
      <alignment horizontal="center" vertical="center"/>
    </xf>
    <xf numFmtId="0" fontId="69" fillId="4" borderId="16" xfId="0" applyNumberFormat="1" applyFont="1" applyFill="1" applyBorder="1" applyAlignment="1" quotePrefix="1">
      <alignment horizontal="left" vertical="center" wrapText="1"/>
    </xf>
    <xf numFmtId="173" fontId="10" fillId="19" borderId="16" xfId="46" applyNumberFormat="1" applyFont="1" applyFill="1" applyBorder="1" applyAlignment="1">
      <alignment horizontal="center" vertical="center"/>
    </xf>
    <xf numFmtId="173" fontId="69" fillId="18" borderId="16" xfId="42" applyNumberFormat="1" applyFont="1" applyFill="1" applyBorder="1" applyAlignment="1">
      <alignment horizontal="center" vertical="center"/>
    </xf>
    <xf numFmtId="173" fontId="69" fillId="4" borderId="16" xfId="42" applyNumberFormat="1" applyFont="1" applyFill="1" applyBorder="1" applyAlignment="1">
      <alignment horizontal="center" vertical="center"/>
    </xf>
    <xf numFmtId="173" fontId="69" fillId="19" borderId="16" xfId="42" applyNumberFormat="1" applyFont="1" applyFill="1" applyBorder="1" applyAlignment="1">
      <alignment horizontal="center" vertical="center"/>
    </xf>
    <xf numFmtId="171" fontId="73" fillId="18" borderId="16" xfId="42" applyFont="1" applyFill="1" applyBorder="1" applyAlignment="1">
      <alignment horizontal="center" vertical="center" wrapText="1"/>
    </xf>
    <xf numFmtId="171" fontId="73" fillId="4" borderId="16" xfId="42" applyFont="1" applyFill="1" applyBorder="1" applyAlignment="1">
      <alignment horizontal="center" vertical="center" wrapText="1"/>
    </xf>
    <xf numFmtId="171" fontId="69" fillId="4" borderId="16" xfId="42" applyFont="1" applyFill="1" applyBorder="1" applyAlignment="1">
      <alignment horizontal="center" vertical="center" wrapText="1"/>
    </xf>
    <xf numFmtId="173" fontId="69" fillId="18" borderId="16" xfId="0" applyNumberFormat="1" applyFont="1" applyFill="1" applyBorder="1" applyAlignment="1">
      <alignment horizontal="center" vertical="center"/>
    </xf>
    <xf numFmtId="171" fontId="5" fillId="18" borderId="16" xfId="44" applyNumberFormat="1" applyFont="1" applyFill="1" applyBorder="1" applyAlignment="1">
      <alignment vertical="center"/>
    </xf>
    <xf numFmtId="3" fontId="35" fillId="18" borderId="0" xfId="0" applyNumberFormat="1" applyFont="1" applyFill="1" applyBorder="1" applyAlignment="1">
      <alignment horizontal="center"/>
    </xf>
    <xf numFmtId="0" fontId="1" fillId="18" borderId="0" xfId="0" applyFont="1" applyFill="1" applyBorder="1" applyAlignment="1">
      <alignment horizontal="left" wrapText="1"/>
    </xf>
    <xf numFmtId="171" fontId="72" fillId="18" borderId="21" xfId="42" applyFont="1" applyFill="1" applyBorder="1" applyAlignment="1">
      <alignment horizontal="center" vertical="center" wrapText="1"/>
    </xf>
    <xf numFmtId="171" fontId="67" fillId="18" borderId="21" xfId="42" applyFont="1" applyFill="1" applyBorder="1" applyAlignment="1">
      <alignment horizontal="center" vertical="center" wrapText="1"/>
    </xf>
    <xf numFmtId="0" fontId="73" fillId="18" borderId="12" xfId="0" applyFont="1" applyFill="1" applyBorder="1" applyAlignment="1">
      <alignment horizontal="center" vertical="center"/>
    </xf>
    <xf numFmtId="0" fontId="73" fillId="18" borderId="12" xfId="0" applyNumberFormat="1" applyFont="1" applyFill="1" applyBorder="1" applyAlignment="1">
      <alignment horizontal="left" vertical="center" wrapText="1"/>
    </xf>
    <xf numFmtId="171" fontId="73" fillId="18" borderId="12" xfId="42" applyNumberFormat="1" applyFont="1" applyFill="1" applyBorder="1" applyAlignment="1">
      <alignment horizontal="center" vertical="center" wrapText="1"/>
    </xf>
    <xf numFmtId="171" fontId="73" fillId="18" borderId="21" xfId="42" applyFont="1" applyFill="1" applyBorder="1" applyAlignment="1">
      <alignment horizontal="center" vertical="center" wrapText="1"/>
    </xf>
    <xf numFmtId="0" fontId="66" fillId="18" borderId="0" xfId="0" applyFont="1" applyFill="1" applyAlignment="1">
      <alignment/>
    </xf>
    <xf numFmtId="173" fontId="5" fillId="18" borderId="22" xfId="42" applyNumberFormat="1" applyFont="1" applyFill="1" applyBorder="1" applyAlignment="1">
      <alignment horizontal="center" vertical="center" wrapText="1"/>
    </xf>
    <xf numFmtId="171" fontId="5" fillId="18" borderId="11" xfId="44" applyNumberFormat="1" applyFont="1" applyFill="1" applyBorder="1" applyAlignment="1">
      <alignment vertical="center"/>
    </xf>
    <xf numFmtId="173" fontId="76" fillId="18" borderId="12" xfId="44" applyNumberFormat="1" applyFont="1" applyFill="1" applyBorder="1" applyAlignment="1">
      <alignment vertical="center"/>
    </xf>
    <xf numFmtId="171" fontId="4" fillId="18" borderId="12" xfId="44" applyNumberFormat="1" applyFont="1" applyFill="1" applyBorder="1" applyAlignment="1">
      <alignment vertical="center"/>
    </xf>
    <xf numFmtId="171" fontId="7" fillId="18" borderId="12" xfId="44" applyNumberFormat="1" applyFont="1" applyFill="1" applyBorder="1" applyAlignment="1">
      <alignment vertical="center"/>
    </xf>
    <xf numFmtId="174" fontId="7" fillId="18" borderId="0" xfId="44" applyNumberFormat="1" applyFont="1" applyFill="1" applyAlignment="1">
      <alignment vertical="center"/>
    </xf>
    <xf numFmtId="0" fontId="62" fillId="18" borderId="0" xfId="0" applyFont="1" applyFill="1" applyAlignment="1">
      <alignment vertical="center"/>
    </xf>
    <xf numFmtId="173" fontId="62" fillId="18" borderId="0" xfId="44" applyNumberFormat="1" applyFont="1" applyFill="1" applyAlignment="1">
      <alignment vertical="center"/>
    </xf>
    <xf numFmtId="0" fontId="62" fillId="18" borderId="17" xfId="0" applyFont="1" applyFill="1" applyBorder="1" applyAlignment="1">
      <alignment horizontal="center" vertical="center" wrapText="1"/>
    </xf>
    <xf numFmtId="173" fontId="76" fillId="0" borderId="12" xfId="44" applyNumberFormat="1" applyFont="1" applyFill="1" applyBorder="1" applyAlignment="1">
      <alignment horizontal="center" vertical="center" wrapText="1" readingOrder="1"/>
    </xf>
    <xf numFmtId="173" fontId="76" fillId="18" borderId="12" xfId="44" applyNumberFormat="1" applyFont="1" applyFill="1" applyBorder="1" applyAlignment="1">
      <alignment horizontal="center" vertical="center" wrapText="1" readingOrder="1"/>
    </xf>
    <xf numFmtId="174" fontId="80" fillId="18" borderId="0" xfId="44" applyNumberFormat="1" applyFont="1" applyFill="1" applyAlignment="1">
      <alignment vertical="center"/>
    </xf>
    <xf numFmtId="0" fontId="76" fillId="18" borderId="0" xfId="0" applyFont="1" applyFill="1" applyAlignment="1">
      <alignment vertical="center"/>
    </xf>
    <xf numFmtId="173" fontId="76" fillId="18" borderId="0" xfId="44" applyNumberFormat="1" applyFont="1" applyFill="1" applyAlignment="1">
      <alignment vertical="center"/>
    </xf>
    <xf numFmtId="0" fontId="72" fillId="0" borderId="12" xfId="0" applyFont="1" applyBorder="1" applyAlignment="1">
      <alignment/>
    </xf>
    <xf numFmtId="49" fontId="80" fillId="18" borderId="16" xfId="0" applyNumberFormat="1" applyFont="1" applyFill="1" applyBorder="1" applyAlignment="1">
      <alignment horizontal="center" vertical="center"/>
    </xf>
    <xf numFmtId="3" fontId="62" fillId="0" borderId="16" xfId="63" applyNumberFormat="1" applyFont="1" applyFill="1" applyBorder="1" applyAlignment="1" quotePrefix="1">
      <alignment horizontal="justify" vertical="center" wrapText="1"/>
      <protection/>
    </xf>
    <xf numFmtId="173" fontId="80" fillId="18" borderId="16" xfId="44" applyNumberFormat="1" applyFont="1" applyFill="1" applyBorder="1" applyAlignment="1">
      <alignment vertical="center"/>
    </xf>
    <xf numFmtId="174" fontId="80" fillId="18" borderId="16" xfId="44" applyNumberFormat="1" applyFont="1" applyFill="1" applyBorder="1" applyAlignment="1">
      <alignment vertical="center"/>
    </xf>
    <xf numFmtId="174" fontId="7" fillId="18" borderId="16" xfId="44" applyNumberFormat="1" applyFont="1" applyFill="1" applyBorder="1" applyAlignment="1">
      <alignment vertical="center"/>
    </xf>
    <xf numFmtId="171" fontId="7" fillId="18" borderId="16" xfId="44" applyNumberFormat="1" applyFont="1" applyFill="1" applyBorder="1" applyAlignment="1">
      <alignment vertical="center"/>
    </xf>
    <xf numFmtId="0" fontId="80" fillId="18" borderId="23" xfId="0" applyFont="1" applyFill="1" applyBorder="1" applyAlignment="1">
      <alignment horizontal="center" vertical="center" wrapText="1"/>
    </xf>
    <xf numFmtId="49" fontId="63" fillId="18" borderId="21" xfId="0" applyNumberFormat="1" applyFont="1" applyFill="1" applyBorder="1" applyAlignment="1">
      <alignment horizontal="center" vertical="center"/>
    </xf>
    <xf numFmtId="0" fontId="63" fillId="18" borderId="21" xfId="0" applyFont="1" applyFill="1" applyBorder="1" applyAlignment="1">
      <alignment horizontal="left" vertical="center" wrapText="1"/>
    </xf>
    <xf numFmtId="173" fontId="5" fillId="18" borderId="21" xfId="44" applyNumberFormat="1" applyFont="1" applyFill="1" applyBorder="1" applyAlignment="1">
      <alignment vertical="center"/>
    </xf>
    <xf numFmtId="174" fontId="5" fillId="18" borderId="21" xfId="44" applyNumberFormat="1" applyFont="1" applyFill="1" applyBorder="1" applyAlignment="1">
      <alignment vertical="center"/>
    </xf>
    <xf numFmtId="171" fontId="5" fillId="18" borderId="21" xfId="44" applyNumberFormat="1" applyFont="1" applyFill="1" applyBorder="1" applyAlignment="1">
      <alignment vertical="center"/>
    </xf>
    <xf numFmtId="0" fontId="5" fillId="18" borderId="24" xfId="0" applyFont="1" applyFill="1" applyBorder="1" applyAlignment="1">
      <alignment horizontal="center" vertical="center" wrapText="1"/>
    </xf>
    <xf numFmtId="49" fontId="76" fillId="18" borderId="21" xfId="0" applyNumberFormat="1" applyFont="1" applyFill="1" applyBorder="1" applyAlignment="1">
      <alignment horizontal="center" vertical="center"/>
    </xf>
    <xf numFmtId="0" fontId="73" fillId="0" borderId="21" xfId="0" applyFont="1" applyBorder="1" applyAlignment="1">
      <alignment wrapText="1"/>
    </xf>
    <xf numFmtId="173" fontId="76" fillId="18" borderId="21" xfId="44" applyNumberFormat="1" applyFont="1" applyFill="1" applyBorder="1" applyAlignment="1">
      <alignment vertical="center"/>
    </xf>
    <xf numFmtId="174" fontId="76" fillId="18" borderId="21" xfId="44" applyNumberFormat="1" applyFont="1" applyFill="1" applyBorder="1" applyAlignment="1">
      <alignment vertical="center"/>
    </xf>
    <xf numFmtId="174" fontId="4" fillId="18" borderId="21" xfId="44" applyNumberFormat="1" applyFont="1" applyFill="1" applyBorder="1" applyAlignment="1">
      <alignment vertical="center"/>
    </xf>
    <xf numFmtId="171" fontId="4" fillId="18" borderId="21" xfId="44" applyNumberFormat="1" applyFont="1" applyFill="1" applyBorder="1" applyAlignment="1">
      <alignment vertical="center"/>
    </xf>
    <xf numFmtId="0" fontId="76" fillId="18" borderId="24" xfId="0" applyFont="1" applyFill="1" applyBorder="1" applyAlignment="1">
      <alignment horizontal="center" vertical="center" wrapText="1"/>
    </xf>
    <xf numFmtId="49" fontId="74" fillId="21" borderId="21" xfId="0" applyNumberFormat="1" applyFont="1" applyFill="1" applyBorder="1" applyAlignment="1">
      <alignment horizontal="center" vertical="center"/>
    </xf>
    <xf numFmtId="0" fontId="69" fillId="21" borderId="21" xfId="0" applyFont="1" applyFill="1" applyBorder="1" applyAlignment="1">
      <alignment horizontal="left" vertical="center" wrapText="1"/>
    </xf>
    <xf numFmtId="173" fontId="6" fillId="21" borderId="21" xfId="44" applyNumberFormat="1" applyFont="1" applyFill="1" applyBorder="1" applyAlignment="1">
      <alignment vertical="center"/>
    </xf>
    <xf numFmtId="171" fontId="45" fillId="21" borderId="20" xfId="44" applyNumberFormat="1" applyFont="1" applyFill="1" applyBorder="1" applyAlignment="1">
      <alignment vertical="center"/>
    </xf>
    <xf numFmtId="0" fontId="5" fillId="21" borderId="24" xfId="0" applyFont="1" applyFill="1" applyBorder="1" applyAlignment="1">
      <alignment horizontal="center" vertical="center" wrapText="1"/>
    </xf>
    <xf numFmtId="171" fontId="5" fillId="21" borderId="0" xfId="44" applyFont="1" applyFill="1" applyAlignment="1">
      <alignment vertical="center"/>
    </xf>
    <xf numFmtId="174" fontId="5" fillId="21" borderId="0" xfId="44" applyNumberFormat="1" applyFont="1" applyFill="1" applyAlignment="1">
      <alignment vertical="center"/>
    </xf>
    <xf numFmtId="173" fontId="5" fillId="21" borderId="0" xfId="0" applyNumberFormat="1" applyFont="1" applyFill="1" applyAlignment="1">
      <alignment vertical="center"/>
    </xf>
    <xf numFmtId="0" fontId="5" fillId="21" borderId="0" xfId="0" applyFont="1" applyFill="1" applyAlignment="1">
      <alignment vertical="center"/>
    </xf>
    <xf numFmtId="0" fontId="69" fillId="21" borderId="21" xfId="0" applyFont="1" applyFill="1" applyBorder="1" applyAlignment="1">
      <alignment horizontal="center" vertical="center"/>
    </xf>
    <xf numFmtId="173" fontId="70" fillId="21" borderId="21" xfId="0" applyNumberFormat="1" applyFont="1" applyFill="1" applyBorder="1" applyAlignment="1">
      <alignment horizontal="center" vertical="center" wrapText="1"/>
    </xf>
    <xf numFmtId="173" fontId="70" fillId="21" borderId="11" xfId="0" applyNumberFormat="1" applyFont="1" applyFill="1" applyBorder="1" applyAlignment="1">
      <alignment horizontal="center" vertical="center" wrapText="1"/>
    </xf>
    <xf numFmtId="171" fontId="70" fillId="21" borderId="11" xfId="42" applyFont="1" applyFill="1" applyBorder="1" applyAlignment="1">
      <alignment horizontal="center" vertical="center" wrapText="1"/>
    </xf>
    <xf numFmtId="171" fontId="71" fillId="21" borderId="11" xfId="42" applyFont="1" applyFill="1" applyBorder="1" applyAlignment="1">
      <alignment horizontal="center" vertical="center" wrapText="1"/>
    </xf>
    <xf numFmtId="0" fontId="71" fillId="21" borderId="11" xfId="42" applyNumberFormat="1" applyFont="1" applyFill="1" applyBorder="1" applyAlignment="1">
      <alignment horizontal="center" vertical="center" wrapText="1"/>
    </xf>
    <xf numFmtId="171" fontId="71" fillId="21" borderId="21" xfId="42" applyFont="1" applyFill="1" applyBorder="1" applyAlignment="1">
      <alignment horizontal="center" vertical="center" wrapText="1"/>
    </xf>
    <xf numFmtId="173" fontId="66" fillId="21" borderId="0" xfId="42" applyNumberFormat="1" applyFont="1" applyFill="1" applyAlignment="1">
      <alignment/>
    </xf>
    <xf numFmtId="173" fontId="61" fillId="21" borderId="0" xfId="0" applyNumberFormat="1" applyFont="1" applyFill="1" applyAlignment="1">
      <alignment/>
    </xf>
    <xf numFmtId="0" fontId="61" fillId="21" borderId="0" xfId="0" applyFont="1" applyFill="1" applyAlignment="1">
      <alignment/>
    </xf>
    <xf numFmtId="174" fontId="45" fillId="21" borderId="11" xfId="44" applyNumberFormat="1" applyFont="1" applyFill="1" applyBorder="1" applyAlignment="1">
      <alignment vertical="center"/>
    </xf>
    <xf numFmtId="3" fontId="3" fillId="4" borderId="25" xfId="0" applyNumberFormat="1" applyFont="1" applyFill="1" applyBorder="1" applyAlignment="1">
      <alignment horizontal="center" vertical="center" wrapText="1"/>
    </xf>
    <xf numFmtId="3" fontId="3" fillId="4" borderId="26" xfId="0" applyNumberFormat="1" applyFont="1" applyFill="1" applyBorder="1" applyAlignment="1">
      <alignment horizontal="center" vertical="center" wrapText="1"/>
    </xf>
    <xf numFmtId="3" fontId="3" fillId="4" borderId="27" xfId="0" applyNumberFormat="1" applyFont="1" applyFill="1" applyBorder="1" applyAlignment="1">
      <alignment horizontal="center" vertical="center" wrapText="1"/>
    </xf>
    <xf numFmtId="0" fontId="34" fillId="18" borderId="0" xfId="0" applyFont="1" applyFill="1" applyAlignment="1">
      <alignment horizontal="righ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3" fontId="35" fillId="18" borderId="0" xfId="0" applyNumberFormat="1" applyFont="1" applyFill="1" applyBorder="1" applyAlignment="1">
      <alignment horizontal="center"/>
    </xf>
    <xf numFmtId="0" fontId="35" fillId="0" borderId="30" xfId="0" applyFont="1" applyBorder="1" applyAlignment="1">
      <alignment horizontal="right"/>
    </xf>
    <xf numFmtId="172" fontId="69" fillId="4" borderId="0" xfId="42" applyNumberFormat="1" applyFont="1" applyFill="1" applyAlignment="1">
      <alignment horizontal="center"/>
    </xf>
    <xf numFmtId="172" fontId="63" fillId="19" borderId="28" xfId="42" applyNumberFormat="1" applyFont="1" applyFill="1" applyBorder="1" applyAlignment="1">
      <alignment horizontal="center" vertical="center" wrapText="1"/>
    </xf>
    <xf numFmtId="172" fontId="63" fillId="19" borderId="29" xfId="42" applyNumberFormat="1" applyFont="1" applyFill="1" applyBorder="1" applyAlignment="1">
      <alignment horizontal="center" vertical="center" wrapText="1"/>
    </xf>
    <xf numFmtId="172" fontId="63" fillId="18" borderId="28" xfId="42" applyNumberFormat="1" applyFont="1" applyFill="1" applyBorder="1" applyAlignment="1">
      <alignment horizontal="center" vertical="center" wrapText="1"/>
    </xf>
    <xf numFmtId="172" fontId="63" fillId="18" borderId="29" xfId="42" applyNumberFormat="1" applyFont="1" applyFill="1" applyBorder="1" applyAlignment="1">
      <alignment horizontal="center" vertical="center" wrapText="1"/>
    </xf>
    <xf numFmtId="0" fontId="61" fillId="4" borderId="0" xfId="0" applyFont="1" applyFill="1" applyAlignment="1">
      <alignment horizontal="center" wrapText="1"/>
    </xf>
    <xf numFmtId="0" fontId="67" fillId="4" borderId="30" xfId="0" applyFont="1" applyFill="1" applyBorder="1" applyAlignment="1">
      <alignment horizontal="right" vertical="center"/>
    </xf>
    <xf numFmtId="0" fontId="63" fillId="4" borderId="10" xfId="0" applyFont="1" applyFill="1" applyBorder="1" applyAlignment="1">
      <alignment horizontal="center" vertical="center"/>
    </xf>
    <xf numFmtId="172" fontId="63" fillId="4" borderId="28" xfId="42" applyNumberFormat="1" applyFont="1" applyFill="1" applyBorder="1" applyAlignment="1">
      <alignment horizontal="center" vertical="center" wrapText="1"/>
    </xf>
    <xf numFmtId="172" fontId="63" fillId="4" borderId="29" xfId="42" applyNumberFormat="1" applyFont="1" applyFill="1" applyBorder="1" applyAlignment="1">
      <alignment horizontal="center" vertical="center" wrapText="1"/>
    </xf>
    <xf numFmtId="0" fontId="63" fillId="19" borderId="28" xfId="0" applyFont="1" applyFill="1" applyBorder="1" applyAlignment="1">
      <alignment horizontal="center" vertical="center" wrapText="1"/>
    </xf>
    <xf numFmtId="0" fontId="63" fillId="19" borderId="29" xfId="0" applyFont="1" applyFill="1" applyBorder="1" applyAlignment="1">
      <alignment horizontal="center" vertical="center" wrapText="1"/>
    </xf>
    <xf numFmtId="0" fontId="82" fillId="4" borderId="0" xfId="0" applyFont="1" applyFill="1" applyBorder="1" applyAlignment="1" quotePrefix="1">
      <alignment horizontal="left" vertical="center" wrapText="1"/>
    </xf>
    <xf numFmtId="0" fontId="68" fillId="4" borderId="0" xfId="0" applyFont="1" applyFill="1" applyAlignment="1" quotePrefix="1">
      <alignment horizontal="left" wrapText="1"/>
    </xf>
    <xf numFmtId="0" fontId="68" fillId="4" borderId="0" xfId="0" applyFont="1" applyFill="1" applyAlignment="1">
      <alignment horizontal="left" wrapText="1"/>
    </xf>
    <xf numFmtId="0" fontId="81" fillId="4" borderId="26" xfId="0" applyFont="1" applyFill="1" applyBorder="1" applyAlignment="1">
      <alignment horizontal="left" vertical="center" wrapText="1"/>
    </xf>
    <xf numFmtId="172" fontId="63" fillId="4" borderId="25" xfId="42" applyNumberFormat="1" applyFont="1" applyFill="1" applyBorder="1" applyAlignment="1">
      <alignment horizontal="center" vertical="center" wrapText="1"/>
    </xf>
    <xf numFmtId="172" fontId="63" fillId="4" borderId="31" xfId="42" applyNumberFormat="1" applyFont="1" applyFill="1" applyBorder="1" applyAlignment="1">
      <alignment horizontal="center" vertical="center" wrapText="1"/>
    </xf>
    <xf numFmtId="0" fontId="41" fillId="18" borderId="0" xfId="0" applyFont="1" applyFill="1" applyAlignment="1">
      <alignment horizontal="right" vertical="center"/>
    </xf>
    <xf numFmtId="0" fontId="13" fillId="18" borderId="0" xfId="0" applyFont="1" applyFill="1" applyAlignment="1">
      <alignment horizontal="right" vertical="center"/>
    </xf>
    <xf numFmtId="3" fontId="13" fillId="18" borderId="0" xfId="63" applyNumberFormat="1" applyFont="1" applyFill="1" applyBorder="1" applyAlignment="1">
      <alignment horizontal="center" vertical="center"/>
      <protection/>
    </xf>
    <xf numFmtId="171" fontId="5" fillId="4" borderId="32" xfId="44" applyFont="1" applyFill="1" applyBorder="1" applyAlignment="1">
      <alignment horizontal="center" vertical="center" wrapText="1"/>
    </xf>
    <xf numFmtId="171" fontId="5" fillId="4" borderId="33" xfId="44" applyFont="1" applyFill="1" applyBorder="1" applyAlignment="1">
      <alignment horizontal="center" vertical="center" wrapText="1"/>
    </xf>
    <xf numFmtId="171" fontId="5" fillId="4" borderId="34" xfId="44" applyFont="1" applyFill="1" applyBorder="1" applyAlignment="1">
      <alignment horizontal="center" vertical="center" wrapText="1"/>
    </xf>
    <xf numFmtId="171" fontId="5" fillId="4" borderId="35" xfId="44" applyFont="1" applyFill="1" applyBorder="1" applyAlignment="1">
      <alignment horizontal="center" vertical="center" wrapText="1"/>
    </xf>
    <xf numFmtId="171" fontId="5" fillId="4" borderId="36" xfId="44" applyFont="1" applyFill="1" applyBorder="1" applyAlignment="1">
      <alignment horizontal="center" vertical="center" wrapText="1"/>
    </xf>
    <xf numFmtId="172" fontId="3" fillId="18" borderId="25" xfId="46" applyNumberFormat="1" applyFont="1" applyFill="1" applyBorder="1" applyAlignment="1">
      <alignment horizontal="center" vertical="center" wrapText="1"/>
    </xf>
    <xf numFmtId="172" fontId="3" fillId="18" borderId="37" xfId="46" applyNumberFormat="1" applyFont="1" applyFill="1" applyBorder="1" applyAlignment="1">
      <alignment horizontal="center" vertical="center" wrapText="1"/>
    </xf>
    <xf numFmtId="172" fontId="3" fillId="18" borderId="38" xfId="46" applyNumberFormat="1" applyFont="1" applyFill="1" applyBorder="1" applyAlignment="1">
      <alignment horizontal="center" vertical="center" wrapText="1"/>
    </xf>
    <xf numFmtId="0" fontId="5" fillId="4" borderId="32" xfId="0" applyFont="1" applyFill="1" applyBorder="1" applyAlignment="1">
      <alignment horizontal="center" vertical="center"/>
    </xf>
    <xf numFmtId="0" fontId="5" fillId="4" borderId="39" xfId="0" applyFont="1" applyFill="1" applyBorder="1" applyAlignment="1">
      <alignment horizontal="center" vertical="center"/>
    </xf>
    <xf numFmtId="0" fontId="7" fillId="19" borderId="0" xfId="0" applyFont="1" applyFill="1" applyBorder="1" applyAlignment="1">
      <alignment horizontal="center"/>
    </xf>
    <xf numFmtId="3" fontId="36" fillId="19" borderId="0" xfId="0" applyNumberFormat="1" applyFont="1" applyFill="1" applyBorder="1" applyAlignment="1">
      <alignment horizontal="center"/>
    </xf>
    <xf numFmtId="0" fontId="32" fillId="18" borderId="0" xfId="0" applyFont="1" applyFill="1" applyAlignment="1">
      <alignment horizontal="right" vertical="center"/>
    </xf>
    <xf numFmtId="49" fontId="5" fillId="18" borderId="40" xfId="63" applyNumberFormat="1" applyFont="1" applyFill="1" applyBorder="1" applyAlignment="1">
      <alignment horizontal="center" vertical="center" wrapText="1"/>
      <protection/>
    </xf>
    <xf numFmtId="49" fontId="5" fillId="18" borderId="33" xfId="63" applyNumberFormat="1" applyFont="1" applyFill="1" applyBorder="1" applyAlignment="1">
      <alignment horizontal="center" vertical="center" wrapText="1"/>
      <protection/>
    </xf>
    <xf numFmtId="3" fontId="5" fillId="18" borderId="40" xfId="63" applyNumberFormat="1" applyFont="1" applyFill="1" applyBorder="1" applyAlignment="1">
      <alignment horizontal="center" vertical="center"/>
      <protection/>
    </xf>
    <xf numFmtId="3" fontId="5" fillId="18" borderId="33" xfId="63" applyNumberFormat="1" applyFont="1" applyFill="1" applyBorder="1" applyAlignment="1">
      <alignment horizontal="center" vertical="center"/>
      <protection/>
    </xf>
    <xf numFmtId="0" fontId="5" fillId="18" borderId="40" xfId="0" applyFont="1" applyFill="1" applyBorder="1" applyAlignment="1">
      <alignment horizontal="center" vertical="center"/>
    </xf>
    <xf numFmtId="0" fontId="5" fillId="18" borderId="33" xfId="0" applyFont="1" applyFill="1" applyBorder="1" applyAlignment="1">
      <alignment horizontal="center" vertical="center"/>
    </xf>
    <xf numFmtId="171" fontId="5" fillId="4" borderId="41" xfId="44" applyFont="1" applyFill="1" applyBorder="1" applyAlignment="1">
      <alignment horizontal="center" vertical="center" wrapText="1"/>
    </xf>
    <xf numFmtId="0" fontId="84" fillId="18" borderId="26" xfId="0" applyFont="1" applyFill="1" applyBorder="1" applyAlignment="1">
      <alignment horizontal="left" wrapText="1"/>
    </xf>
    <xf numFmtId="49" fontId="85" fillId="18" borderId="0" xfId="0" applyNumberFormat="1" applyFont="1" applyFill="1" applyBorder="1" applyAlignment="1">
      <alignment horizontal="left" vertical="center" wrapText="1"/>
    </xf>
    <xf numFmtId="49" fontId="79" fillId="18" borderId="0" xfId="0" applyNumberFormat="1" applyFont="1" applyFill="1" applyBorder="1" applyAlignment="1">
      <alignment horizontal="left" vertical="center" wrapText="1"/>
    </xf>
    <xf numFmtId="0" fontId="84" fillId="18" borderId="0" xfId="0" applyFont="1" applyFill="1" applyBorder="1" applyAlignment="1" quotePrefix="1">
      <alignment horizontal="left" wrapText="1"/>
    </xf>
    <xf numFmtId="0" fontId="1" fillId="18" borderId="0" xfId="0" applyFont="1" applyFill="1" applyBorder="1" applyAlignment="1" quotePrefix="1">
      <alignment horizontal="left" wrapText="1"/>
    </xf>
    <xf numFmtId="0" fontId="1" fillId="18" borderId="0" xfId="0" applyFont="1" applyFill="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10" xfId="44"/>
    <cellStyle name="Comma 2 3"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1" xfId="58"/>
    <cellStyle name="Normal 2" xfId="59"/>
    <cellStyle name="Normal 2 2 2" xfId="60"/>
    <cellStyle name="Normal 3 2" xfId="61"/>
    <cellStyle name="Normal 9" xfId="62"/>
    <cellStyle name="Normal_Sheet1" xfId="63"/>
    <cellStyle name="Note" xfId="64"/>
    <cellStyle name="Output" xfId="65"/>
    <cellStyle name="Percent" xfId="66"/>
    <cellStyle name="Style 1"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21\PHAN%20BO%20NS%20DAU%20NAM%202021\BC%20trinh%20HDND\Quyet%20dinh%202021\QD%20TH%20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AM%202021\CHUYEN%20NGUON%202020%20SANG%202021\TH%20Chuy&#7875;n%20ngu&#7891;n\TH%20chuy&#7875;n%20ngu&#7891;n%20L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AM%202021\CHUYEN%20NGUON%202020%20SANG%202021\TH%20Chuy&#7875;n%20ngu&#7891;n\TH%20chuy&#7875;n%20ngu&#7891;n%202020%20sang%20n&#259;m%20202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AM%202021\CHUYEN%20NGUON%202020%20SANG%202021\TH%20QUYET%20TOAN%20NS%202020\QTNS%20x&#227;%202020.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 thu 2021"/>
      <sheetName val="04 Chi TH 2021"/>
      <sheetName val="05 Huyen QL"/>
      <sheetName val="06 Thu xa 2021"/>
      <sheetName val="07 Xa 2021"/>
      <sheetName val="08 GD"/>
      <sheetName val="09 Lenh chi"/>
      <sheetName val="Dvi 2021"/>
      <sheetName val="Sheet1"/>
      <sheetName val="Sheet2"/>
    </sheetNames>
    <sheetDataSet>
      <sheetData sheetId="0">
        <row r="12">
          <cell r="E12">
            <v>642003</v>
          </cell>
        </row>
      </sheetData>
      <sheetData sheetId="1">
        <row r="12">
          <cell r="C12">
            <v>642003</v>
          </cell>
        </row>
      </sheetData>
      <sheetData sheetId="4">
        <row r="59">
          <cell r="B59" t="str">
            <v>Kinh phí thực hiện chính sách hỗ trợ để bảo vệ và phát triển đât trồng lúa (Nguồn bổ sung có mục tiêu)</v>
          </cell>
        </row>
      </sheetData>
      <sheetData sheetId="7">
        <row r="80">
          <cell r="B80" t="str">
            <v>Hỗ trợ cho người trồng lúa để áp dụng giống mới, tiến bộ kỹ thuật, công nghệ mới trong sản xuất lúa; hỗ trợ liên kết sản xuất, tiêu thụ sản phẩm.</v>
          </cell>
        </row>
        <row r="82">
          <cell r="B82" t="str">
            <v>Cải tạo, khai hoang, phục hóa đất chưa sử dụng thành đất chuyên trồng lúa xã Mường So (10ha)</v>
          </cell>
        </row>
        <row r="289">
          <cell r="B289" t="str">
            <v>Ngân sách Đảng</v>
          </cell>
        </row>
        <row r="329">
          <cell r="B329" t="str">
            <v>Đoàn thể</v>
          </cell>
        </row>
        <row r="360">
          <cell r="B360" t="str">
            <v>Kinh phí bầu cử HĐND các cấp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TH huyen"/>
      <sheetName val="Bieu sua"/>
      <sheetName val="Sheet3"/>
      <sheetName val="KB TH"/>
      <sheetName val="Sheet1"/>
      <sheetName val="TH CN NS huyen 2021"/>
      <sheetName val="TH CN BC HDND gom ca x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CTH huyen"/>
      <sheetName val="Sheet2"/>
      <sheetName val="Sheet3"/>
      <sheetName val="KB TH"/>
      <sheetName val="Sheet1"/>
      <sheetName val="Sheet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H Chuyển nguon 2020 sang sua"/>
      <sheetName val="TH Chuyển nguon 2020 sang 2021"/>
      <sheetName val="TH nop tra 2020"/>
      <sheetName val="Biểu TH QT 2020"/>
      <sheetName val="BCĐ ton giao"/>
      <sheetName val="135"/>
      <sheetName val="30a"/>
      <sheetName val="PCMT"/>
      <sheetName val="NTM"/>
      <sheetName val="Covid19"/>
      <sheetName val="Chi tiet Von Sn NTM"/>
      <sheetName val="Chi tiet QD 755"/>
      <sheetName val="QD 102 "/>
      <sheetName val="KP thuc hien de an NQ"/>
      <sheetName val="QT chi CTr có mục tiêu"/>
      <sheetName val="quy che dan chu"/>
      <sheetName val="Nguoi uy tin"/>
      <sheetName val="Ton giao"/>
      <sheetName val="Sheet0"/>
      <sheetName val="Sheet1"/>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X66"/>
  <sheetViews>
    <sheetView zoomScalePageLayoutView="0" workbookViewId="0" topLeftCell="A2">
      <selection activeCell="B6" sqref="B6:B7"/>
    </sheetView>
  </sheetViews>
  <sheetFormatPr defaultColWidth="9.140625" defaultRowHeight="12.75"/>
  <cols>
    <col min="1" max="1" width="5.421875" style="11" customWidth="1"/>
    <col min="2" max="2" width="55.140625" style="11" customWidth="1"/>
    <col min="3" max="3" width="9.57421875" style="32" hidden="1" customWidth="1"/>
    <col min="4" max="4" width="11.421875" style="12" customWidth="1"/>
    <col min="5" max="5" width="10.00390625" style="12" customWidth="1"/>
    <col min="6" max="6" width="11.28125" style="32" hidden="1" customWidth="1"/>
    <col min="7" max="7" width="9.7109375" style="11" customWidth="1"/>
    <col min="8" max="8" width="9.7109375" style="12" customWidth="1"/>
    <col min="9" max="9" width="9.7109375" style="12" hidden="1" customWidth="1"/>
    <col min="10" max="10" width="7.8515625" style="11" customWidth="1"/>
    <col min="11" max="11" width="8.57421875" style="11" customWidth="1"/>
    <col min="12" max="12" width="9.421875" style="11" customWidth="1"/>
    <col min="13" max="13" width="9.421875" style="12" customWidth="1"/>
    <col min="14" max="14" width="10.00390625" style="12" hidden="1" customWidth="1"/>
    <col min="15" max="15" width="6.28125" style="11" customWidth="1"/>
    <col min="16" max="16" width="13.00390625" style="87" customWidth="1"/>
    <col min="17" max="17" width="12.28125" style="11" customWidth="1"/>
    <col min="18" max="16384" width="9.140625" style="11" customWidth="1"/>
  </cols>
  <sheetData>
    <row r="1" spans="1:14" ht="8.25" customHeight="1" hidden="1">
      <c r="A1" s="10"/>
      <c r="B1" s="10"/>
      <c r="C1" s="234"/>
      <c r="D1" s="16"/>
      <c r="E1" s="16"/>
      <c r="F1" s="355"/>
      <c r="G1" s="355"/>
      <c r="H1" s="355"/>
      <c r="I1" s="355"/>
      <c r="J1" s="355"/>
      <c r="K1" s="355"/>
      <c r="L1" s="355"/>
      <c r="M1" s="224"/>
      <c r="N1" s="224"/>
    </row>
    <row r="2" spans="1:16" ht="18.75" customHeight="1">
      <c r="A2" s="10"/>
      <c r="B2" s="10"/>
      <c r="C2" s="234"/>
      <c r="D2" s="16"/>
      <c r="E2" s="350" t="s">
        <v>125</v>
      </c>
      <c r="F2" s="350"/>
      <c r="G2" s="350"/>
      <c r="H2" s="350"/>
      <c r="I2" s="350"/>
      <c r="J2" s="350"/>
      <c r="K2" s="350"/>
      <c r="L2" s="350"/>
      <c r="M2" s="350"/>
      <c r="N2" s="350"/>
      <c r="O2" s="350"/>
      <c r="P2" s="101"/>
    </row>
    <row r="3" spans="1:15" ht="35.25" customHeight="1">
      <c r="A3" s="360" t="s">
        <v>303</v>
      </c>
      <c r="B3" s="360"/>
      <c r="C3" s="360"/>
      <c r="D3" s="360"/>
      <c r="E3" s="360"/>
      <c r="F3" s="360"/>
      <c r="G3" s="360"/>
      <c r="H3" s="360"/>
      <c r="I3" s="360"/>
      <c r="J3" s="360"/>
      <c r="K3" s="360"/>
      <c r="L3" s="360"/>
      <c r="M3" s="360"/>
      <c r="N3" s="360"/>
      <c r="O3" s="360"/>
    </row>
    <row r="4" spans="1:24" ht="19.5" customHeight="1">
      <c r="A4" s="353" t="s">
        <v>222</v>
      </c>
      <c r="B4" s="353"/>
      <c r="C4" s="353"/>
      <c r="D4" s="353"/>
      <c r="E4" s="353"/>
      <c r="F4" s="353"/>
      <c r="G4" s="353"/>
      <c r="H4" s="353"/>
      <c r="I4" s="353"/>
      <c r="J4" s="353"/>
      <c r="K4" s="353"/>
      <c r="L4" s="353"/>
      <c r="M4" s="353"/>
      <c r="N4" s="353"/>
      <c r="O4" s="353"/>
      <c r="P4" s="88"/>
      <c r="Q4" s="33"/>
      <c r="R4" s="39"/>
      <c r="S4" s="39"/>
      <c r="T4" s="361" t="s">
        <v>114</v>
      </c>
      <c r="U4" s="361"/>
      <c r="V4" s="361"/>
      <c r="W4" s="361"/>
      <c r="X4" s="361"/>
    </row>
    <row r="5" spans="1:24" ht="18" customHeight="1">
      <c r="A5" s="36"/>
      <c r="B5" s="36"/>
      <c r="C5" s="103"/>
      <c r="D5" s="36"/>
      <c r="E5" s="36"/>
      <c r="F5" s="36"/>
      <c r="G5" s="36"/>
      <c r="H5" s="154"/>
      <c r="I5" s="283"/>
      <c r="J5" s="354" t="s">
        <v>114</v>
      </c>
      <c r="K5" s="354"/>
      <c r="L5" s="354"/>
      <c r="M5" s="354"/>
      <c r="N5" s="354"/>
      <c r="O5" s="354"/>
      <c r="P5" s="89"/>
      <c r="Q5" s="40"/>
      <c r="R5" s="40"/>
      <c r="S5" s="40"/>
      <c r="T5" s="37"/>
      <c r="U5" s="37"/>
      <c r="V5" s="37"/>
      <c r="W5" s="37"/>
      <c r="X5" s="37"/>
    </row>
    <row r="6" spans="1:19" s="29" customFormat="1" ht="17.25" customHeight="1">
      <c r="A6" s="362" t="s">
        <v>20</v>
      </c>
      <c r="B6" s="362" t="s">
        <v>21</v>
      </c>
      <c r="C6" s="365" t="s">
        <v>219</v>
      </c>
      <c r="D6" s="358" t="s">
        <v>68</v>
      </c>
      <c r="E6" s="371" t="s">
        <v>118</v>
      </c>
      <c r="F6" s="356" t="s">
        <v>117</v>
      </c>
      <c r="G6" s="363" t="s">
        <v>220</v>
      </c>
      <c r="H6" s="358" t="s">
        <v>262</v>
      </c>
      <c r="I6" s="358" t="s">
        <v>275</v>
      </c>
      <c r="J6" s="347" t="s">
        <v>120</v>
      </c>
      <c r="K6" s="348"/>
      <c r="L6" s="348"/>
      <c r="M6" s="348"/>
      <c r="N6" s="349"/>
      <c r="O6" s="351" t="s">
        <v>123</v>
      </c>
      <c r="P6" s="90"/>
      <c r="Q6" s="41"/>
      <c r="R6" s="41"/>
      <c r="S6" s="41"/>
    </row>
    <row r="7" spans="1:17" s="29" customFormat="1" ht="66" customHeight="1">
      <c r="A7" s="362"/>
      <c r="B7" s="362"/>
      <c r="C7" s="366"/>
      <c r="D7" s="359"/>
      <c r="E7" s="372"/>
      <c r="F7" s="357"/>
      <c r="G7" s="364"/>
      <c r="H7" s="359"/>
      <c r="I7" s="359"/>
      <c r="J7" s="106" t="s">
        <v>128</v>
      </c>
      <c r="K7" s="106" t="s">
        <v>129</v>
      </c>
      <c r="L7" s="107" t="s">
        <v>221</v>
      </c>
      <c r="M7" s="225" t="s">
        <v>126</v>
      </c>
      <c r="N7" s="225" t="s">
        <v>276</v>
      </c>
      <c r="O7" s="352"/>
      <c r="P7" s="91"/>
      <c r="Q7" s="30"/>
    </row>
    <row r="8" spans="1:17" s="18" customFormat="1" ht="19.5" customHeight="1">
      <c r="A8" s="20" t="s">
        <v>23</v>
      </c>
      <c r="B8" s="20" t="s">
        <v>24</v>
      </c>
      <c r="C8" s="104">
        <v>1</v>
      </c>
      <c r="D8" s="21">
        <v>1</v>
      </c>
      <c r="E8" s="20">
        <v>2</v>
      </c>
      <c r="F8" s="34"/>
      <c r="G8" s="21">
        <v>3</v>
      </c>
      <c r="H8" s="155">
        <v>4</v>
      </c>
      <c r="I8" s="21">
        <v>5</v>
      </c>
      <c r="J8" s="21">
        <v>6</v>
      </c>
      <c r="K8" s="21">
        <v>7</v>
      </c>
      <c r="L8" s="21">
        <v>8</v>
      </c>
      <c r="M8" s="21">
        <v>9</v>
      </c>
      <c r="N8" s="21">
        <v>10</v>
      </c>
      <c r="O8" s="35">
        <v>11</v>
      </c>
      <c r="P8" s="92"/>
      <c r="Q8" s="19"/>
    </row>
    <row r="9" spans="1:17" s="18" customFormat="1" ht="25.5" customHeight="1">
      <c r="A9" s="42"/>
      <c r="B9" s="43" t="s">
        <v>300</v>
      </c>
      <c r="C9" s="105">
        <v>720992.240221</v>
      </c>
      <c r="D9" s="44">
        <f>+D12+D29+D32</f>
        <v>640283</v>
      </c>
      <c r="E9" s="44">
        <f>+E12+E29+E32</f>
        <v>651792</v>
      </c>
      <c r="F9" s="44">
        <f>+F12+F29+F32</f>
        <v>12788</v>
      </c>
      <c r="G9" s="44">
        <f>+G12+G29+G32+G33</f>
        <v>463131.7</v>
      </c>
      <c r="H9" s="44">
        <f>+H12+H29+H32+H33</f>
        <v>774217.7000000001</v>
      </c>
      <c r="I9" s="44">
        <f>+I12+I29+I32+I33</f>
        <v>707215</v>
      </c>
      <c r="J9" s="45">
        <f aca="true" t="shared" si="0" ref="J9:J14">+G9/D9*100</f>
        <v>72.33234366678485</v>
      </c>
      <c r="K9" s="46">
        <f aca="true" t="shared" si="1" ref="K9:K14">+G9/E9*100</f>
        <v>71.05513722169036</v>
      </c>
      <c r="L9" s="46">
        <f aca="true" t="shared" si="2" ref="L9:M11">+G9/C9*100</f>
        <v>64.23532378906602</v>
      </c>
      <c r="M9" s="46">
        <f t="shared" si="2"/>
        <v>120.91804717601437</v>
      </c>
      <c r="N9" s="46">
        <f>+I9/H9*100</f>
        <v>91.3457545597317</v>
      </c>
      <c r="O9" s="46"/>
      <c r="P9" s="93"/>
      <c r="Q9" s="19"/>
    </row>
    <row r="10" spans="1:17" s="345" customFormat="1" ht="35.25" customHeight="1" hidden="1">
      <c r="A10" s="336"/>
      <c r="B10" s="328" t="s">
        <v>301</v>
      </c>
      <c r="C10" s="337"/>
      <c r="D10" s="338">
        <f aca="true" t="shared" si="3" ref="D10:I10">+D12+D29</f>
        <v>640283</v>
      </c>
      <c r="E10" s="338">
        <f t="shared" si="3"/>
        <v>651792</v>
      </c>
      <c r="F10" s="338">
        <f t="shared" si="3"/>
        <v>12788</v>
      </c>
      <c r="G10" s="338">
        <f t="shared" si="3"/>
        <v>341406</v>
      </c>
      <c r="H10" s="338">
        <f t="shared" si="3"/>
        <v>652492</v>
      </c>
      <c r="I10" s="338">
        <f t="shared" si="3"/>
        <v>707215</v>
      </c>
      <c r="J10" s="339">
        <f t="shared" si="0"/>
        <v>53.32110957186119</v>
      </c>
      <c r="K10" s="340">
        <f t="shared" si="1"/>
        <v>52.379593489947716</v>
      </c>
      <c r="L10" s="341" t="e">
        <f t="shared" si="2"/>
        <v>#DIV/0!</v>
      </c>
      <c r="M10" s="340">
        <f t="shared" si="2"/>
        <v>101.9068130810907</v>
      </c>
      <c r="N10" s="340">
        <f>+I10/H10*100</f>
        <v>108.38676949295932</v>
      </c>
      <c r="O10" s="342"/>
      <c r="P10" s="343"/>
      <c r="Q10" s="344"/>
    </row>
    <row r="11" spans="1:20" s="18" customFormat="1" ht="33" customHeight="1">
      <c r="A11" s="47"/>
      <c r="B11" s="86" t="s">
        <v>122</v>
      </c>
      <c r="C11" s="235">
        <v>719969.240221</v>
      </c>
      <c r="D11" s="48">
        <f aca="true" t="shared" si="4" ref="D11:I11">+D13+D29+D32</f>
        <v>636683</v>
      </c>
      <c r="E11" s="48">
        <f t="shared" si="4"/>
        <v>644849</v>
      </c>
      <c r="F11" s="48">
        <f t="shared" si="4"/>
        <v>12371</v>
      </c>
      <c r="G11" s="48">
        <f>+G13+G29+G32+G33</f>
        <v>460288.7</v>
      </c>
      <c r="H11" s="48">
        <f>+H13+H29+H32+H33</f>
        <v>766574.7000000001</v>
      </c>
      <c r="I11" s="48">
        <f t="shared" si="4"/>
        <v>698245</v>
      </c>
      <c r="J11" s="49">
        <f t="shared" si="0"/>
        <v>72.29479976691697</v>
      </c>
      <c r="K11" s="50">
        <f t="shared" si="1"/>
        <v>71.37929964999559</v>
      </c>
      <c r="L11" s="69">
        <f t="shared" si="2"/>
        <v>63.931717396525286</v>
      </c>
      <c r="M11" s="226">
        <f t="shared" si="2"/>
        <v>120.40131431183181</v>
      </c>
      <c r="N11" s="285">
        <f>+I9/H9*100</f>
        <v>91.3457545597317</v>
      </c>
      <c r="O11" s="47"/>
      <c r="P11" s="93">
        <f>+I11</f>
        <v>698245</v>
      </c>
      <c r="Q11" s="19"/>
      <c r="T11" s="19">
        <f>+E11-D11</f>
        <v>8166</v>
      </c>
    </row>
    <row r="12" spans="1:19" s="23" customFormat="1" ht="24.75" customHeight="1">
      <c r="A12" s="51" t="s">
        <v>26</v>
      </c>
      <c r="B12" s="52" t="s">
        <v>56</v>
      </c>
      <c r="C12" s="54">
        <v>18245</v>
      </c>
      <c r="D12" s="53">
        <f aca="true" t="shared" si="5" ref="D12:I12">D15+D16+D17+D18+D21+D24+D25</f>
        <v>37200</v>
      </c>
      <c r="E12" s="53">
        <f t="shared" si="5"/>
        <v>48709</v>
      </c>
      <c r="F12" s="54">
        <f t="shared" si="5"/>
        <v>12788</v>
      </c>
      <c r="G12" s="53">
        <f t="shared" si="5"/>
        <v>28323</v>
      </c>
      <c r="H12" s="53">
        <f t="shared" si="5"/>
        <v>49409</v>
      </c>
      <c r="I12" s="53">
        <f t="shared" si="5"/>
        <v>55970</v>
      </c>
      <c r="J12" s="55">
        <f t="shared" si="0"/>
        <v>76.13709677419355</v>
      </c>
      <c r="K12" s="56">
        <f t="shared" si="1"/>
        <v>58.147364963353795</v>
      </c>
      <c r="L12" s="56">
        <f aca="true" t="shared" si="6" ref="L12:L32">+G12/C12*100</f>
        <v>155.23705124691696</v>
      </c>
      <c r="M12" s="227">
        <f>+H12/D12*100</f>
        <v>132.81989247311827</v>
      </c>
      <c r="N12" s="286">
        <f>+I11/H11*100</f>
        <v>91.08636118567439</v>
      </c>
      <c r="O12" s="57"/>
      <c r="P12" s="95"/>
      <c r="Q12" s="102">
        <f>28323-G12</f>
        <v>0</v>
      </c>
      <c r="R12" s="22"/>
      <c r="S12" s="97">
        <f>100-L12</f>
        <v>-55.23705124691696</v>
      </c>
    </row>
    <row r="13" spans="1:19" s="24" customFormat="1" ht="24.75" customHeight="1">
      <c r="A13" s="58" t="s">
        <v>121</v>
      </c>
      <c r="B13" s="59" t="s">
        <v>57</v>
      </c>
      <c r="C13" s="61">
        <v>17222</v>
      </c>
      <c r="D13" s="60">
        <f aca="true" t="shared" si="7" ref="D13:I13">D15+D16+D17+D20+D23+D24+D28</f>
        <v>33600</v>
      </c>
      <c r="E13" s="60">
        <f t="shared" si="7"/>
        <v>41766</v>
      </c>
      <c r="F13" s="61">
        <f t="shared" si="7"/>
        <v>12371</v>
      </c>
      <c r="G13" s="62">
        <f t="shared" si="7"/>
        <v>25480</v>
      </c>
      <c r="H13" s="60">
        <f t="shared" si="7"/>
        <v>41766</v>
      </c>
      <c r="I13" s="60">
        <f t="shared" si="7"/>
        <v>47000</v>
      </c>
      <c r="J13" s="63">
        <f t="shared" si="0"/>
        <v>75.83333333333333</v>
      </c>
      <c r="K13" s="64">
        <f t="shared" si="1"/>
        <v>61.00656036010152</v>
      </c>
      <c r="L13" s="64">
        <f t="shared" si="6"/>
        <v>147.95029613285334</v>
      </c>
      <c r="M13" s="228">
        <f>+H13/D13*100</f>
        <v>124.30357142857143</v>
      </c>
      <c r="N13" s="286">
        <f aca="true" t="shared" si="8" ref="N13:N33">+I12/H12*100</f>
        <v>113.27895727499038</v>
      </c>
      <c r="O13" s="65"/>
      <c r="P13" s="95">
        <f>+'02 BC chi 2021 '!F12-'01 BC thu 2021'!I11</f>
        <v>0</v>
      </c>
      <c r="Q13" s="102"/>
      <c r="R13" s="25"/>
      <c r="S13" s="96">
        <f>100-L13</f>
        <v>-47.95029613285334</v>
      </c>
    </row>
    <row r="14" spans="1:20" s="291" customFormat="1" ht="35.25" customHeight="1">
      <c r="A14" s="287" t="s">
        <v>127</v>
      </c>
      <c r="B14" s="288" t="s">
        <v>58</v>
      </c>
      <c r="C14" s="67">
        <v>16627</v>
      </c>
      <c r="D14" s="66">
        <f aca="true" t="shared" si="9" ref="D14:I14">D13-D23</f>
        <v>28000</v>
      </c>
      <c r="E14" s="66">
        <f t="shared" si="9"/>
        <v>28366</v>
      </c>
      <c r="F14" s="67">
        <f t="shared" si="9"/>
        <v>11835</v>
      </c>
      <c r="G14" s="66">
        <f t="shared" si="9"/>
        <v>20826</v>
      </c>
      <c r="H14" s="66">
        <f t="shared" si="9"/>
        <v>28366</v>
      </c>
      <c r="I14" s="66">
        <f t="shared" si="9"/>
        <v>30500</v>
      </c>
      <c r="J14" s="68">
        <f t="shared" si="0"/>
        <v>74.37857142857143</v>
      </c>
      <c r="K14" s="69">
        <f t="shared" si="1"/>
        <v>73.41888175985335</v>
      </c>
      <c r="L14" s="69">
        <f t="shared" si="6"/>
        <v>125.25410476935106</v>
      </c>
      <c r="M14" s="289">
        <f>+H14/D14*100</f>
        <v>101.30714285714286</v>
      </c>
      <c r="N14" s="290">
        <f t="shared" si="8"/>
        <v>112.53172436910405</v>
      </c>
      <c r="O14" s="70"/>
      <c r="P14" s="95"/>
      <c r="Q14" s="102"/>
      <c r="S14" s="291">
        <v>20</v>
      </c>
      <c r="T14" s="291">
        <v>7</v>
      </c>
    </row>
    <row r="15" spans="1:20" s="26" customFormat="1" ht="21.75" customHeight="1">
      <c r="A15" s="71">
        <v>1</v>
      </c>
      <c r="B15" s="72" t="s">
        <v>28</v>
      </c>
      <c r="C15" s="236">
        <v>8937</v>
      </c>
      <c r="D15" s="66">
        <v>19000</v>
      </c>
      <c r="E15" s="73">
        <v>19090</v>
      </c>
      <c r="F15" s="67">
        <v>5680</v>
      </c>
      <c r="G15" s="73">
        <f>14896+22</f>
        <v>14918</v>
      </c>
      <c r="H15" s="66">
        <f>+E15</f>
        <v>19090</v>
      </c>
      <c r="I15" s="66">
        <v>20950</v>
      </c>
      <c r="J15" s="68">
        <f aca="true" t="shared" si="10" ref="J15:J28">+G15/D15*100</f>
        <v>78.51578947368421</v>
      </c>
      <c r="K15" s="69">
        <f aca="true" t="shared" si="11" ref="K15:K28">+G15/E15*100</f>
        <v>78.14562598218963</v>
      </c>
      <c r="L15" s="69">
        <f t="shared" si="6"/>
        <v>166.9240237216068</v>
      </c>
      <c r="M15" s="289">
        <f>+H15/D15*100</f>
        <v>100.47368421052632</v>
      </c>
      <c r="N15" s="290">
        <f t="shared" si="8"/>
        <v>107.52309102446591</v>
      </c>
      <c r="O15" s="70"/>
      <c r="P15" s="95"/>
      <c r="Q15" s="102"/>
      <c r="S15" s="26">
        <v>22</v>
      </c>
      <c r="T15" s="26">
        <v>70</v>
      </c>
    </row>
    <row r="16" spans="1:20" s="26" customFormat="1" ht="21.75" customHeight="1">
      <c r="A16" s="71">
        <v>2</v>
      </c>
      <c r="B16" s="72" t="s">
        <v>29</v>
      </c>
      <c r="C16" s="236">
        <v>4200</v>
      </c>
      <c r="D16" s="66">
        <v>3500</v>
      </c>
      <c r="E16" s="73">
        <v>3500</v>
      </c>
      <c r="F16" s="67">
        <v>4381</v>
      </c>
      <c r="G16" s="73">
        <v>2515</v>
      </c>
      <c r="H16" s="66">
        <v>3500</v>
      </c>
      <c r="I16" s="66">
        <v>3850</v>
      </c>
      <c r="J16" s="68">
        <f t="shared" si="10"/>
        <v>71.85714285714285</v>
      </c>
      <c r="K16" s="69">
        <f t="shared" si="11"/>
        <v>71.85714285714285</v>
      </c>
      <c r="L16" s="69">
        <f t="shared" si="6"/>
        <v>59.88095238095238</v>
      </c>
      <c r="M16" s="289">
        <f aca="true" t="shared" si="12" ref="M16:M31">+H16/D16*100</f>
        <v>100</v>
      </c>
      <c r="N16" s="290">
        <f t="shared" si="8"/>
        <v>109.74332111052907</v>
      </c>
      <c r="O16" s="70"/>
      <c r="P16" s="95"/>
      <c r="Q16" s="102"/>
      <c r="S16" s="156" t="s">
        <v>225</v>
      </c>
      <c r="T16" s="26">
        <v>77</v>
      </c>
    </row>
    <row r="17" spans="1:17" s="26" customFormat="1" ht="21" customHeight="1">
      <c r="A17" s="71">
        <v>3</v>
      </c>
      <c r="B17" s="72" t="s">
        <v>30</v>
      </c>
      <c r="C17" s="236">
        <v>980</v>
      </c>
      <c r="D17" s="66">
        <v>1200</v>
      </c>
      <c r="E17" s="73">
        <v>1200</v>
      </c>
      <c r="F17" s="67">
        <v>807</v>
      </c>
      <c r="G17" s="73">
        <v>952</v>
      </c>
      <c r="H17" s="66">
        <v>1200</v>
      </c>
      <c r="I17" s="66">
        <v>1300</v>
      </c>
      <c r="J17" s="68">
        <f t="shared" si="10"/>
        <v>79.33333333333333</v>
      </c>
      <c r="K17" s="69">
        <f t="shared" si="11"/>
        <v>79.33333333333333</v>
      </c>
      <c r="L17" s="69">
        <f t="shared" si="6"/>
        <v>97.14285714285714</v>
      </c>
      <c r="M17" s="289">
        <f t="shared" si="12"/>
        <v>100</v>
      </c>
      <c r="N17" s="290">
        <f t="shared" si="8"/>
        <v>110.00000000000001</v>
      </c>
      <c r="O17" s="70"/>
      <c r="P17" s="95"/>
      <c r="Q17" s="102"/>
    </row>
    <row r="18" spans="1:17" s="26" customFormat="1" ht="22.5" customHeight="1">
      <c r="A18" s="71">
        <v>4</v>
      </c>
      <c r="B18" s="72" t="s">
        <v>31</v>
      </c>
      <c r="C18" s="67">
        <v>758</v>
      </c>
      <c r="D18" s="66">
        <f>D19+D20</f>
        <v>1200</v>
      </c>
      <c r="E18" s="73">
        <f>+E19+E20</f>
        <v>1400</v>
      </c>
      <c r="F18" s="67">
        <f>+F19+F20</f>
        <v>321</v>
      </c>
      <c r="G18" s="73">
        <f>+G19+G20</f>
        <v>814</v>
      </c>
      <c r="H18" s="66">
        <f>+H19+H20</f>
        <v>1400</v>
      </c>
      <c r="I18" s="66">
        <f>+I19+I20</f>
        <v>1200</v>
      </c>
      <c r="J18" s="68">
        <f t="shared" si="10"/>
        <v>67.83333333333333</v>
      </c>
      <c r="K18" s="69">
        <f t="shared" si="11"/>
        <v>58.14285714285714</v>
      </c>
      <c r="L18" s="69">
        <f t="shared" si="6"/>
        <v>107.38786279683377</v>
      </c>
      <c r="M18" s="289">
        <f t="shared" si="12"/>
        <v>116.66666666666667</v>
      </c>
      <c r="N18" s="290">
        <f t="shared" si="8"/>
        <v>108.33333333333333</v>
      </c>
      <c r="O18" s="70"/>
      <c r="P18" s="95"/>
      <c r="Q18" s="102"/>
    </row>
    <row r="19" spans="1:17" s="26" customFormat="1" ht="21.75" customHeight="1">
      <c r="A19" s="71"/>
      <c r="B19" s="74" t="s">
        <v>59</v>
      </c>
      <c r="C19" s="237">
        <v>8</v>
      </c>
      <c r="D19" s="66">
        <v>200</v>
      </c>
      <c r="E19" s="73">
        <v>200</v>
      </c>
      <c r="F19" s="67">
        <v>7</v>
      </c>
      <c r="G19" s="73">
        <v>38</v>
      </c>
      <c r="H19" s="66">
        <v>200</v>
      </c>
      <c r="I19" s="66">
        <v>200</v>
      </c>
      <c r="J19" s="68">
        <f t="shared" si="10"/>
        <v>19</v>
      </c>
      <c r="K19" s="69">
        <f t="shared" si="11"/>
        <v>19</v>
      </c>
      <c r="L19" s="69">
        <f t="shared" si="6"/>
        <v>475</v>
      </c>
      <c r="M19" s="289">
        <f t="shared" si="12"/>
        <v>100</v>
      </c>
      <c r="N19" s="290">
        <f t="shared" si="8"/>
        <v>85.71428571428571</v>
      </c>
      <c r="O19" s="70"/>
      <c r="P19" s="95"/>
      <c r="Q19" s="102"/>
    </row>
    <row r="20" spans="1:17" s="26" customFormat="1" ht="21" customHeight="1">
      <c r="A20" s="71"/>
      <c r="B20" s="74" t="s">
        <v>60</v>
      </c>
      <c r="C20" s="236">
        <v>750</v>
      </c>
      <c r="D20" s="66">
        <v>1000</v>
      </c>
      <c r="E20" s="73">
        <v>1200</v>
      </c>
      <c r="F20" s="67">
        <v>314</v>
      </c>
      <c r="G20" s="73">
        <v>776</v>
      </c>
      <c r="H20" s="66">
        <f>+E20</f>
        <v>1200</v>
      </c>
      <c r="I20" s="66">
        <v>1000</v>
      </c>
      <c r="J20" s="68">
        <f t="shared" si="10"/>
        <v>77.60000000000001</v>
      </c>
      <c r="K20" s="69">
        <f t="shared" si="11"/>
        <v>64.66666666666666</v>
      </c>
      <c r="L20" s="69">
        <f t="shared" si="6"/>
        <v>103.46666666666667</v>
      </c>
      <c r="M20" s="289">
        <f t="shared" si="12"/>
        <v>120</v>
      </c>
      <c r="N20" s="290">
        <f t="shared" si="8"/>
        <v>100</v>
      </c>
      <c r="O20" s="70"/>
      <c r="P20" s="95"/>
      <c r="Q20" s="102"/>
    </row>
    <row r="21" spans="1:19" s="26" customFormat="1" ht="23.25" customHeight="1">
      <c r="A21" s="71">
        <v>5</v>
      </c>
      <c r="B21" s="72" t="s">
        <v>112</v>
      </c>
      <c r="C21" s="67">
        <v>860</v>
      </c>
      <c r="D21" s="66">
        <f>D22+D23</f>
        <v>8000</v>
      </c>
      <c r="E21" s="73">
        <f>+E22+E23</f>
        <v>19143</v>
      </c>
      <c r="F21" s="67">
        <f>+F22+F23</f>
        <v>766</v>
      </c>
      <c r="G21" s="73">
        <f>+G22+G23</f>
        <v>6649</v>
      </c>
      <c r="H21" s="66">
        <f>+H22+H23</f>
        <v>19143</v>
      </c>
      <c r="I21" s="66">
        <f>+I22+I23</f>
        <v>23570</v>
      </c>
      <c r="J21" s="68">
        <f t="shared" si="10"/>
        <v>83.1125</v>
      </c>
      <c r="K21" s="69">
        <f t="shared" si="11"/>
        <v>34.73332288565011</v>
      </c>
      <c r="L21" s="69">
        <f t="shared" si="6"/>
        <v>773.1395348837209</v>
      </c>
      <c r="M21" s="289">
        <f t="shared" si="12"/>
        <v>239.28750000000002</v>
      </c>
      <c r="N21" s="290">
        <f t="shared" si="8"/>
        <v>83.33333333333334</v>
      </c>
      <c r="O21" s="70"/>
      <c r="P21" s="95"/>
      <c r="Q21" s="102"/>
      <c r="S21" s="98">
        <f>100-L21</f>
        <v>-673.1395348837209</v>
      </c>
    </row>
    <row r="22" spans="1:17" s="26" customFormat="1" ht="21.75" customHeight="1">
      <c r="A22" s="71"/>
      <c r="B22" s="74" t="s">
        <v>61</v>
      </c>
      <c r="C22" s="237">
        <v>265</v>
      </c>
      <c r="D22" s="66">
        <v>2400</v>
      </c>
      <c r="E22" s="73">
        <v>5743</v>
      </c>
      <c r="F22" s="67">
        <v>230</v>
      </c>
      <c r="G22" s="73">
        <v>1995</v>
      </c>
      <c r="H22" s="66">
        <v>5743</v>
      </c>
      <c r="I22" s="66">
        <v>7070</v>
      </c>
      <c r="J22" s="68">
        <f t="shared" si="10"/>
        <v>83.125</v>
      </c>
      <c r="K22" s="69">
        <f t="shared" si="11"/>
        <v>34.73794184224273</v>
      </c>
      <c r="L22" s="69">
        <f t="shared" si="6"/>
        <v>752.8301886792452</v>
      </c>
      <c r="M22" s="289">
        <f t="shared" si="12"/>
        <v>239.29166666666669</v>
      </c>
      <c r="N22" s="290">
        <f t="shared" si="8"/>
        <v>123.12594682129239</v>
      </c>
      <c r="O22" s="70"/>
      <c r="P22" s="95"/>
      <c r="Q22" s="102"/>
    </row>
    <row r="23" spans="1:17" s="26" customFormat="1" ht="21" customHeight="1">
      <c r="A23" s="71"/>
      <c r="B23" s="74" t="s">
        <v>62</v>
      </c>
      <c r="C23" s="236">
        <v>595</v>
      </c>
      <c r="D23" s="66">
        <v>5600</v>
      </c>
      <c r="E23" s="73">
        <v>13400</v>
      </c>
      <c r="F23" s="67">
        <v>536</v>
      </c>
      <c r="G23" s="73">
        <v>4654</v>
      </c>
      <c r="H23" s="66">
        <v>13400</v>
      </c>
      <c r="I23" s="66">
        <v>16500</v>
      </c>
      <c r="J23" s="68">
        <f t="shared" si="10"/>
        <v>83.10714285714286</v>
      </c>
      <c r="K23" s="69">
        <f t="shared" si="11"/>
        <v>34.73134328358209</v>
      </c>
      <c r="L23" s="69">
        <f t="shared" si="6"/>
        <v>782.1848739495798</v>
      </c>
      <c r="M23" s="289">
        <f t="shared" si="12"/>
        <v>239.28571428571428</v>
      </c>
      <c r="N23" s="290">
        <f t="shared" si="8"/>
        <v>123.1063903882988</v>
      </c>
      <c r="O23" s="70"/>
      <c r="P23" s="95"/>
      <c r="Q23" s="102"/>
    </row>
    <row r="24" spans="1:17" s="26" customFormat="1" ht="22.5" customHeight="1">
      <c r="A24" s="71">
        <v>6</v>
      </c>
      <c r="B24" s="72" t="s">
        <v>113</v>
      </c>
      <c r="C24" s="236">
        <v>560</v>
      </c>
      <c r="D24" s="66">
        <v>1300</v>
      </c>
      <c r="E24" s="73">
        <v>1300</v>
      </c>
      <c r="F24" s="67">
        <v>399</v>
      </c>
      <c r="G24" s="73">
        <v>545</v>
      </c>
      <c r="H24" s="66">
        <v>1300</v>
      </c>
      <c r="I24" s="66">
        <v>1300</v>
      </c>
      <c r="J24" s="68">
        <f t="shared" si="10"/>
        <v>41.92307692307693</v>
      </c>
      <c r="K24" s="69">
        <f t="shared" si="11"/>
        <v>41.92307692307693</v>
      </c>
      <c r="L24" s="69">
        <f t="shared" si="6"/>
        <v>97.32142857142857</v>
      </c>
      <c r="M24" s="289">
        <f t="shared" si="12"/>
        <v>100</v>
      </c>
      <c r="N24" s="290">
        <f t="shared" si="8"/>
        <v>123.13432835820895</v>
      </c>
      <c r="O24" s="70"/>
      <c r="P24" s="95"/>
      <c r="Q24" s="102"/>
    </row>
    <row r="25" spans="1:19" s="26" customFormat="1" ht="22.5" customHeight="1">
      <c r="A25" s="71">
        <v>7</v>
      </c>
      <c r="B25" s="72" t="s">
        <v>32</v>
      </c>
      <c r="C25" s="67">
        <v>1950</v>
      </c>
      <c r="D25" s="66">
        <v>3000</v>
      </c>
      <c r="E25" s="73">
        <f>+E26+E27+E28</f>
        <v>3076</v>
      </c>
      <c r="F25" s="67">
        <f>+F26+F27+F28</f>
        <v>434</v>
      </c>
      <c r="G25" s="73">
        <f>+G26+G27+G28</f>
        <v>1930</v>
      </c>
      <c r="H25" s="66">
        <f>+H26+H27+H28</f>
        <v>3776</v>
      </c>
      <c r="I25" s="66">
        <f>+I26+I27+I28</f>
        <v>3800</v>
      </c>
      <c r="J25" s="68">
        <f t="shared" si="10"/>
        <v>64.33333333333333</v>
      </c>
      <c r="K25" s="69">
        <f t="shared" si="11"/>
        <v>62.74382314694408</v>
      </c>
      <c r="L25" s="69">
        <f t="shared" si="6"/>
        <v>98.97435897435898</v>
      </c>
      <c r="M25" s="289">
        <f t="shared" si="12"/>
        <v>125.86666666666666</v>
      </c>
      <c r="N25" s="290">
        <f t="shared" si="8"/>
        <v>100</v>
      </c>
      <c r="O25" s="70"/>
      <c r="P25" s="28"/>
      <c r="Q25" s="102"/>
      <c r="S25" s="26">
        <f>5100-1061-110-3219</f>
        <v>710</v>
      </c>
    </row>
    <row r="26" spans="1:19" s="26" customFormat="1" ht="20.25" customHeight="1">
      <c r="A26" s="71"/>
      <c r="B26" s="74" t="s">
        <v>69</v>
      </c>
      <c r="C26" s="237">
        <v>220</v>
      </c>
      <c r="D26" s="66"/>
      <c r="E26" s="73"/>
      <c r="F26" s="67">
        <v>175</v>
      </c>
      <c r="G26" s="73">
        <v>660</v>
      </c>
      <c r="H26" s="66">
        <v>700</v>
      </c>
      <c r="I26" s="66">
        <v>700</v>
      </c>
      <c r="J26" s="68"/>
      <c r="K26" s="69"/>
      <c r="L26" s="69"/>
      <c r="M26" s="289"/>
      <c r="N26" s="290">
        <f t="shared" si="8"/>
        <v>100.63559322033899</v>
      </c>
      <c r="O26" s="70"/>
      <c r="P26" s="28"/>
      <c r="Q26" s="102"/>
      <c r="S26" s="26">
        <v>596</v>
      </c>
    </row>
    <row r="27" spans="1:19" s="26" customFormat="1" ht="20.25" customHeight="1">
      <c r="A27" s="71"/>
      <c r="B27" s="74" t="s">
        <v>61</v>
      </c>
      <c r="C27" s="237">
        <v>530</v>
      </c>
      <c r="D27" s="66">
        <v>1000</v>
      </c>
      <c r="E27" s="73">
        <v>1000</v>
      </c>
      <c r="F27" s="67">
        <v>5</v>
      </c>
      <c r="G27" s="73">
        <v>150</v>
      </c>
      <c r="H27" s="66">
        <v>1000</v>
      </c>
      <c r="I27" s="66">
        <v>1000</v>
      </c>
      <c r="J27" s="68">
        <f t="shared" si="10"/>
        <v>15</v>
      </c>
      <c r="K27" s="69">
        <f t="shared" si="11"/>
        <v>15</v>
      </c>
      <c r="L27" s="69">
        <f t="shared" si="6"/>
        <v>28.30188679245283</v>
      </c>
      <c r="M27" s="289">
        <f t="shared" si="12"/>
        <v>100</v>
      </c>
      <c r="N27" s="290"/>
      <c r="O27" s="70"/>
      <c r="P27" s="28"/>
      <c r="Q27" s="102"/>
      <c r="S27" s="26">
        <f>+S25+S26</f>
        <v>1306</v>
      </c>
    </row>
    <row r="28" spans="1:17" s="26" customFormat="1" ht="20.25" customHeight="1">
      <c r="A28" s="71"/>
      <c r="B28" s="74" t="s">
        <v>63</v>
      </c>
      <c r="C28" s="236">
        <v>1200</v>
      </c>
      <c r="D28" s="66">
        <v>2000</v>
      </c>
      <c r="E28" s="73">
        <v>2076</v>
      </c>
      <c r="F28" s="67">
        <f>204+50</f>
        <v>254</v>
      </c>
      <c r="G28" s="73">
        <v>1120</v>
      </c>
      <c r="H28" s="66">
        <f>+E28</f>
        <v>2076</v>
      </c>
      <c r="I28" s="66">
        <v>2100</v>
      </c>
      <c r="J28" s="68">
        <f t="shared" si="10"/>
        <v>56.00000000000001</v>
      </c>
      <c r="K28" s="69">
        <f t="shared" si="11"/>
        <v>53.94990366088632</v>
      </c>
      <c r="L28" s="69">
        <f t="shared" si="6"/>
        <v>93.33333333333333</v>
      </c>
      <c r="M28" s="289">
        <f t="shared" si="12"/>
        <v>103.8</v>
      </c>
      <c r="N28" s="290">
        <f t="shared" si="8"/>
        <v>100</v>
      </c>
      <c r="O28" s="70"/>
      <c r="P28" s="28"/>
      <c r="Q28" s="102"/>
    </row>
    <row r="29" spans="1:16" s="18" customFormat="1" ht="24.75" customHeight="1">
      <c r="A29" s="47" t="s">
        <v>33</v>
      </c>
      <c r="B29" s="75" t="s">
        <v>115</v>
      </c>
      <c r="C29" s="238">
        <v>608500</v>
      </c>
      <c r="D29" s="53">
        <f aca="true" t="shared" si="13" ref="D29:I29">+D30+D31</f>
        <v>603083</v>
      </c>
      <c r="E29" s="53">
        <f t="shared" si="13"/>
        <v>603083</v>
      </c>
      <c r="F29" s="53">
        <f t="shared" si="13"/>
        <v>0</v>
      </c>
      <c r="G29" s="53">
        <f t="shared" si="13"/>
        <v>313083</v>
      </c>
      <c r="H29" s="53">
        <f t="shared" si="13"/>
        <v>603083</v>
      </c>
      <c r="I29" s="53">
        <f t="shared" si="13"/>
        <v>651245</v>
      </c>
      <c r="J29" s="55">
        <f>+G29/D29*100</f>
        <v>51.913749848694124</v>
      </c>
      <c r="K29" s="56">
        <f>+G29/E29*100</f>
        <v>51.913749848694124</v>
      </c>
      <c r="L29" s="56">
        <f t="shared" si="6"/>
        <v>51.451602300739516</v>
      </c>
      <c r="M29" s="229">
        <f t="shared" si="12"/>
        <v>100</v>
      </c>
      <c r="N29" s="286">
        <f t="shared" si="8"/>
        <v>101.15606936416187</v>
      </c>
      <c r="O29" s="57"/>
      <c r="P29" s="92"/>
    </row>
    <row r="30" spans="1:17" s="26" customFormat="1" ht="21.75" customHeight="1">
      <c r="A30" s="71">
        <v>1</v>
      </c>
      <c r="B30" s="74" t="s">
        <v>119</v>
      </c>
      <c r="C30" s="236">
        <v>373089</v>
      </c>
      <c r="D30" s="66">
        <v>532306</v>
      </c>
      <c r="E30" s="66">
        <v>532306</v>
      </c>
      <c r="F30" s="67"/>
      <c r="G30" s="73">
        <f>144306+98000</f>
        <v>242306</v>
      </c>
      <c r="H30" s="66">
        <f>+D30</f>
        <v>532306</v>
      </c>
      <c r="I30" s="66">
        <v>651245</v>
      </c>
      <c r="J30" s="68">
        <f>+G30/D30*100</f>
        <v>45.52005801174512</v>
      </c>
      <c r="K30" s="69">
        <f>+G30/E30*100</f>
        <v>45.52005801174512</v>
      </c>
      <c r="L30" s="69">
        <f t="shared" si="6"/>
        <v>64.94589762764382</v>
      </c>
      <c r="M30" s="289">
        <f t="shared" si="12"/>
        <v>100</v>
      </c>
      <c r="N30" s="290">
        <f t="shared" si="8"/>
        <v>107.98596544754204</v>
      </c>
      <c r="O30" s="70"/>
      <c r="P30" s="28"/>
      <c r="Q30" s="27">
        <f>144306/5</f>
        <v>28861.2</v>
      </c>
    </row>
    <row r="31" spans="1:17" s="26" customFormat="1" ht="22.5" customHeight="1">
      <c r="A31" s="71">
        <v>2</v>
      </c>
      <c r="B31" s="74" t="s">
        <v>124</v>
      </c>
      <c r="C31" s="236">
        <v>235411</v>
      </c>
      <c r="D31" s="66">
        <f>67931+2846</f>
        <v>70777</v>
      </c>
      <c r="E31" s="66">
        <f>+D31</f>
        <v>70777</v>
      </c>
      <c r="F31" s="67"/>
      <c r="G31" s="73">
        <f>+E31</f>
        <v>70777</v>
      </c>
      <c r="H31" s="66">
        <f>+D31</f>
        <v>70777</v>
      </c>
      <c r="I31" s="66"/>
      <c r="J31" s="68">
        <f>+G31/D31*100</f>
        <v>100</v>
      </c>
      <c r="K31" s="69">
        <f>+G31/E31*100</f>
        <v>100</v>
      </c>
      <c r="L31" s="69">
        <f t="shared" si="6"/>
        <v>30.06529006715914</v>
      </c>
      <c r="M31" s="289">
        <f t="shared" si="12"/>
        <v>100</v>
      </c>
      <c r="N31" s="290">
        <f t="shared" si="8"/>
        <v>122.34410282807258</v>
      </c>
      <c r="O31" s="70"/>
      <c r="P31" s="28"/>
      <c r="Q31" s="28"/>
    </row>
    <row r="32" spans="1:16" s="18" customFormat="1" ht="22.5" customHeight="1">
      <c r="A32" s="47" t="s">
        <v>34</v>
      </c>
      <c r="B32" s="75" t="s">
        <v>116</v>
      </c>
      <c r="C32" s="239">
        <v>50071</v>
      </c>
      <c r="D32" s="53"/>
      <c r="E32" s="76"/>
      <c r="F32" s="54"/>
      <c r="G32" s="76">
        <v>115029.8</v>
      </c>
      <c r="H32" s="53">
        <f>+G32</f>
        <v>115029.8</v>
      </c>
      <c r="I32" s="53">
        <v>0</v>
      </c>
      <c r="J32" s="68"/>
      <c r="K32" s="69"/>
      <c r="L32" s="56">
        <f t="shared" si="6"/>
        <v>229.73337860238462</v>
      </c>
      <c r="M32" s="68">
        <v>0</v>
      </c>
      <c r="N32" s="286">
        <f t="shared" si="8"/>
        <v>0</v>
      </c>
      <c r="O32" s="57"/>
      <c r="P32" s="92"/>
    </row>
    <row r="33" spans="1:16" s="18" customFormat="1" ht="22.5" customHeight="1">
      <c r="A33" s="272" t="s">
        <v>270</v>
      </c>
      <c r="B33" s="273" t="s">
        <v>272</v>
      </c>
      <c r="C33" s="274"/>
      <c r="D33" s="275"/>
      <c r="E33" s="276"/>
      <c r="F33" s="277"/>
      <c r="G33" s="276">
        <v>6695.9</v>
      </c>
      <c r="H33" s="275">
        <f>+G33</f>
        <v>6695.9</v>
      </c>
      <c r="I33" s="275"/>
      <c r="J33" s="278"/>
      <c r="K33" s="279"/>
      <c r="L33" s="280"/>
      <c r="M33" s="278"/>
      <c r="N33" s="286">
        <f t="shared" si="8"/>
        <v>0</v>
      </c>
      <c r="O33" s="281"/>
      <c r="P33" s="92"/>
    </row>
    <row r="34" spans="1:17" s="26" customFormat="1" ht="18.75" customHeight="1">
      <c r="A34" s="77"/>
      <c r="B34" s="78"/>
      <c r="C34" s="240"/>
      <c r="D34" s="79"/>
      <c r="E34" s="79"/>
      <c r="F34" s="80"/>
      <c r="G34" s="81"/>
      <c r="H34" s="79"/>
      <c r="I34" s="79"/>
      <c r="J34" s="82"/>
      <c r="K34" s="83"/>
      <c r="L34" s="84"/>
      <c r="M34" s="230"/>
      <c r="N34" s="230"/>
      <c r="O34" s="85"/>
      <c r="P34" s="28"/>
      <c r="Q34" s="100"/>
    </row>
    <row r="35" spans="1:17" s="18" customFormat="1" ht="17.25" customHeight="1">
      <c r="A35" s="370"/>
      <c r="B35" s="370"/>
      <c r="C35" s="370"/>
      <c r="D35" s="370"/>
      <c r="E35" s="370"/>
      <c r="F35" s="370"/>
      <c r="G35" s="370"/>
      <c r="H35" s="370"/>
      <c r="I35" s="370"/>
      <c r="J35" s="370"/>
      <c r="K35" s="370"/>
      <c r="L35" s="370"/>
      <c r="M35" s="231"/>
      <c r="N35" s="231"/>
      <c r="P35" s="92"/>
      <c r="Q35" s="19"/>
    </row>
    <row r="36" spans="1:16" s="18" customFormat="1" ht="18" customHeight="1">
      <c r="A36" s="367"/>
      <c r="B36" s="367"/>
      <c r="C36" s="367"/>
      <c r="D36" s="367"/>
      <c r="E36" s="367"/>
      <c r="F36" s="367"/>
      <c r="G36" s="367"/>
      <c r="H36" s="367"/>
      <c r="I36" s="367"/>
      <c r="J36" s="367"/>
      <c r="K36" s="367"/>
      <c r="L36" s="367"/>
      <c r="M36" s="232"/>
      <c r="N36" s="232"/>
      <c r="P36" s="92"/>
    </row>
    <row r="37" spans="1:16" s="13" customFormat="1" ht="16.5" customHeight="1">
      <c r="A37" s="368"/>
      <c r="B37" s="369"/>
      <c r="C37" s="369"/>
      <c r="D37" s="369"/>
      <c r="E37" s="369"/>
      <c r="F37" s="369"/>
      <c r="G37" s="369"/>
      <c r="H37" s="369"/>
      <c r="I37" s="369"/>
      <c r="J37" s="369"/>
      <c r="K37" s="369"/>
      <c r="L37" s="369"/>
      <c r="M37" s="233"/>
      <c r="N37" s="233"/>
      <c r="P37" s="94"/>
    </row>
    <row r="38" spans="1:11" ht="12.75">
      <c r="A38" s="14"/>
      <c r="D38" s="17"/>
      <c r="E38" s="17"/>
      <c r="F38" s="31"/>
      <c r="G38" s="15"/>
      <c r="H38" s="17"/>
      <c r="I38" s="17"/>
      <c r="J38" s="15"/>
      <c r="K38" s="15"/>
    </row>
    <row r="39" spans="1:11" ht="12.75">
      <c r="A39" s="14"/>
      <c r="D39" s="17"/>
      <c r="E39" s="17"/>
      <c r="F39" s="31"/>
      <c r="G39" s="15"/>
      <c r="H39" s="17"/>
      <c r="I39" s="17"/>
      <c r="J39" s="15"/>
      <c r="K39" s="15"/>
    </row>
    <row r="40" spans="1:11" ht="12.75">
      <c r="A40" s="14"/>
      <c r="D40" s="17"/>
      <c r="E40" s="17"/>
      <c r="F40" s="31"/>
      <c r="G40" s="15"/>
      <c r="H40" s="17"/>
      <c r="I40" s="17"/>
      <c r="J40" s="15"/>
      <c r="K40" s="15"/>
    </row>
    <row r="41" spans="1:11" ht="12.75">
      <c r="A41" s="14"/>
      <c r="D41" s="17"/>
      <c r="E41" s="17"/>
      <c r="F41" s="31"/>
      <c r="G41" s="15"/>
      <c r="H41" s="17"/>
      <c r="I41" s="17"/>
      <c r="J41" s="15"/>
      <c r="K41" s="15"/>
    </row>
    <row r="42" spans="1:11" ht="12.75">
      <c r="A42" s="14"/>
      <c r="D42" s="17"/>
      <c r="E42" s="17"/>
      <c r="F42" s="31"/>
      <c r="G42" s="15"/>
      <c r="H42" s="17"/>
      <c r="I42" s="17"/>
      <c r="J42" s="15"/>
      <c r="K42" s="15"/>
    </row>
    <row r="43" spans="1:11" ht="12.75">
      <c r="A43" s="14"/>
      <c r="D43" s="17"/>
      <c r="E43" s="17"/>
      <c r="F43" s="31"/>
      <c r="G43" s="15"/>
      <c r="H43" s="17"/>
      <c r="I43" s="17"/>
      <c r="J43" s="15"/>
      <c r="K43" s="15"/>
    </row>
    <row r="44" spans="1:11" ht="12.75">
      <c r="A44" s="14"/>
      <c r="D44" s="17"/>
      <c r="E44" s="17"/>
      <c r="F44" s="31"/>
      <c r="G44" s="15"/>
      <c r="H44" s="17"/>
      <c r="I44" s="17"/>
      <c r="J44" s="15"/>
      <c r="K44" s="15"/>
    </row>
    <row r="45" spans="1:11" ht="12.75">
      <c r="A45" s="14"/>
      <c r="D45" s="17"/>
      <c r="E45" s="17"/>
      <c r="F45" s="31"/>
      <c r="G45" s="15"/>
      <c r="H45" s="17"/>
      <c r="I45" s="17"/>
      <c r="J45" s="15"/>
      <c r="K45" s="15"/>
    </row>
    <row r="46" spans="1:11" ht="12.75">
      <c r="A46" s="14"/>
      <c r="D46" s="17"/>
      <c r="E46" s="17"/>
      <c r="F46" s="31"/>
      <c r="G46" s="15"/>
      <c r="H46" s="17"/>
      <c r="I46" s="17"/>
      <c r="J46" s="15"/>
      <c r="K46" s="15"/>
    </row>
    <row r="47" spans="1:11" ht="12.75">
      <c r="A47" s="14"/>
      <c r="D47" s="17"/>
      <c r="E47" s="17"/>
      <c r="F47" s="31"/>
      <c r="G47" s="15"/>
      <c r="H47" s="17"/>
      <c r="I47" s="17"/>
      <c r="J47" s="15"/>
      <c r="K47" s="15"/>
    </row>
    <row r="48" spans="1:11" ht="12.75">
      <c r="A48" s="14"/>
      <c r="D48" s="17"/>
      <c r="E48" s="17"/>
      <c r="F48" s="31"/>
      <c r="G48" s="15"/>
      <c r="H48" s="17"/>
      <c r="I48" s="17"/>
      <c r="J48" s="15"/>
      <c r="K48" s="15"/>
    </row>
    <row r="49" spans="1:11" ht="12.75">
      <c r="A49" s="14"/>
      <c r="D49" s="17"/>
      <c r="E49" s="17"/>
      <c r="F49" s="31"/>
      <c r="G49" s="15"/>
      <c r="H49" s="17"/>
      <c r="I49" s="17"/>
      <c r="J49" s="15"/>
      <c r="K49" s="15"/>
    </row>
    <row r="50" spans="1:11" ht="12.75">
      <c r="A50" s="14"/>
      <c r="D50" s="17"/>
      <c r="E50" s="17"/>
      <c r="F50" s="31"/>
      <c r="G50" s="15"/>
      <c r="H50" s="17"/>
      <c r="I50" s="17"/>
      <c r="J50" s="15"/>
      <c r="K50" s="15"/>
    </row>
    <row r="51" spans="1:11" ht="12.75">
      <c r="A51" s="14"/>
      <c r="D51" s="17"/>
      <c r="E51" s="17"/>
      <c r="F51" s="31"/>
      <c r="G51" s="15"/>
      <c r="H51" s="17"/>
      <c r="I51" s="17"/>
      <c r="J51" s="15"/>
      <c r="K51" s="15"/>
    </row>
    <row r="52" spans="1:11" ht="12.75">
      <c r="A52" s="14"/>
      <c r="D52" s="17"/>
      <c r="E52" s="17"/>
      <c r="F52" s="31"/>
      <c r="G52" s="15"/>
      <c r="H52" s="17"/>
      <c r="I52" s="17"/>
      <c r="J52" s="15"/>
      <c r="K52" s="15"/>
    </row>
    <row r="53" spans="1:11" ht="12.75">
      <c r="A53" s="14"/>
      <c r="D53" s="17"/>
      <c r="E53" s="17"/>
      <c r="F53" s="31"/>
      <c r="G53" s="15"/>
      <c r="H53" s="17"/>
      <c r="I53" s="17"/>
      <c r="J53" s="15"/>
      <c r="K53" s="15"/>
    </row>
    <row r="54" spans="1:11" ht="12.75">
      <c r="A54" s="14"/>
      <c r="D54" s="17"/>
      <c r="E54" s="17"/>
      <c r="F54" s="31"/>
      <c r="G54" s="15"/>
      <c r="H54" s="17"/>
      <c r="I54" s="17"/>
      <c r="J54" s="15"/>
      <c r="K54" s="15"/>
    </row>
    <row r="55" spans="1:11" ht="12.75">
      <c r="A55" s="14"/>
      <c r="D55" s="17"/>
      <c r="E55" s="17"/>
      <c r="F55" s="31"/>
      <c r="G55" s="15"/>
      <c r="H55" s="17"/>
      <c r="I55" s="17"/>
      <c r="J55" s="15"/>
      <c r="K55" s="15"/>
    </row>
    <row r="56" spans="1:11" ht="12.75">
      <c r="A56" s="14"/>
      <c r="D56" s="17"/>
      <c r="E56" s="17"/>
      <c r="F56" s="31"/>
      <c r="G56" s="15"/>
      <c r="H56" s="17"/>
      <c r="I56" s="17"/>
      <c r="J56" s="15"/>
      <c r="K56" s="15"/>
    </row>
    <row r="57" spans="1:11" ht="12.75">
      <c r="A57" s="14"/>
      <c r="D57" s="17"/>
      <c r="E57" s="17"/>
      <c r="F57" s="31"/>
      <c r="G57" s="15"/>
      <c r="H57" s="17"/>
      <c r="I57" s="17"/>
      <c r="J57" s="15"/>
      <c r="K57" s="15"/>
    </row>
    <row r="58" spans="1:11" ht="12.75">
      <c r="A58" s="14"/>
      <c r="D58" s="17"/>
      <c r="E58" s="17"/>
      <c r="F58" s="31"/>
      <c r="G58" s="15"/>
      <c r="H58" s="17"/>
      <c r="I58" s="17"/>
      <c r="J58" s="15"/>
      <c r="K58" s="15"/>
    </row>
    <row r="59" spans="1:11" ht="12.75">
      <c r="A59" s="14"/>
      <c r="D59" s="17"/>
      <c r="E59" s="17"/>
      <c r="F59" s="31"/>
      <c r="G59" s="15"/>
      <c r="H59" s="17"/>
      <c r="I59" s="17"/>
      <c r="J59" s="15"/>
      <c r="K59" s="15"/>
    </row>
    <row r="60" spans="1:11" ht="12.75">
      <c r="A60" s="14"/>
      <c r="D60" s="17"/>
      <c r="E60" s="17"/>
      <c r="F60" s="31"/>
      <c r="G60" s="15"/>
      <c r="H60" s="17"/>
      <c r="I60" s="17"/>
      <c r="J60" s="15"/>
      <c r="K60" s="15"/>
    </row>
    <row r="61" spans="1:11" ht="12.75">
      <c r="A61" s="14"/>
      <c r="D61" s="17"/>
      <c r="E61" s="17"/>
      <c r="F61" s="31"/>
      <c r="G61" s="15"/>
      <c r="H61" s="17"/>
      <c r="I61" s="17"/>
      <c r="J61" s="15"/>
      <c r="K61" s="15"/>
    </row>
    <row r="62" spans="1:11" ht="12.75">
      <c r="A62" s="14"/>
      <c r="D62" s="17"/>
      <c r="E62" s="17"/>
      <c r="F62" s="31"/>
      <c r="G62" s="15"/>
      <c r="H62" s="17"/>
      <c r="I62" s="17"/>
      <c r="J62" s="15"/>
      <c r="K62" s="15"/>
    </row>
    <row r="63" spans="1:11" ht="12.75">
      <c r="A63" s="14"/>
      <c r="D63" s="17"/>
      <c r="E63" s="17"/>
      <c r="F63" s="31"/>
      <c r="G63" s="15"/>
      <c r="H63" s="17"/>
      <c r="I63" s="17"/>
      <c r="J63" s="15"/>
      <c r="K63" s="15"/>
    </row>
    <row r="64" spans="1:11" ht="12.75">
      <c r="A64" s="14"/>
      <c r="D64" s="17"/>
      <c r="E64" s="17"/>
      <c r="F64" s="31"/>
      <c r="G64" s="15"/>
      <c r="H64" s="17"/>
      <c r="I64" s="17"/>
      <c r="J64" s="15"/>
      <c r="K64" s="15"/>
    </row>
    <row r="65" spans="1:11" ht="12.75">
      <c r="A65" s="14"/>
      <c r="D65" s="17"/>
      <c r="E65" s="17"/>
      <c r="F65" s="31"/>
      <c r="G65" s="15"/>
      <c r="H65" s="17"/>
      <c r="I65" s="17"/>
      <c r="J65" s="15"/>
      <c r="K65" s="15"/>
    </row>
    <row r="66" spans="1:11" ht="12.75">
      <c r="A66" s="14"/>
      <c r="D66" s="17"/>
      <c r="E66" s="17"/>
      <c r="F66" s="31"/>
      <c r="G66" s="15"/>
      <c r="H66" s="17"/>
      <c r="I66" s="17"/>
      <c r="J66" s="15"/>
      <c r="K66" s="15"/>
    </row>
  </sheetData>
  <sheetProtection/>
  <mergeCells count="20">
    <mergeCell ref="T4:X4"/>
    <mergeCell ref="A6:A7"/>
    <mergeCell ref="G6:G7"/>
    <mergeCell ref="C6:C7"/>
    <mergeCell ref="A36:L36"/>
    <mergeCell ref="A37:L37"/>
    <mergeCell ref="B6:B7"/>
    <mergeCell ref="D6:D7"/>
    <mergeCell ref="A35:L35"/>
    <mergeCell ref="E6:E7"/>
    <mergeCell ref="J6:N6"/>
    <mergeCell ref="E2:O2"/>
    <mergeCell ref="O6:O7"/>
    <mergeCell ref="A4:O4"/>
    <mergeCell ref="J5:O5"/>
    <mergeCell ref="F1:L1"/>
    <mergeCell ref="F6:F7"/>
    <mergeCell ref="H6:H7"/>
    <mergeCell ref="I6:I7"/>
    <mergeCell ref="A3:O3"/>
  </mergeCells>
  <printOptions/>
  <pageMargins left="0.4330708661417323" right="0.1968503937007874" top="0.5905511811023623" bottom="0.1968503937007874" header="0.3149606299212598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92D050"/>
  </sheetPr>
  <dimension ref="A1:X226"/>
  <sheetViews>
    <sheetView tabSelected="1" zoomScalePageLayoutView="0" workbookViewId="0" topLeftCell="A2">
      <selection activeCell="B12" sqref="B12"/>
    </sheetView>
  </sheetViews>
  <sheetFormatPr defaultColWidth="9.28125" defaultRowHeight="12.75"/>
  <cols>
    <col min="1" max="1" width="4.28125" style="1" customWidth="1"/>
    <col min="2" max="2" width="59.00390625" style="2" customWidth="1"/>
    <col min="3" max="3" width="14.140625" style="3" customWidth="1"/>
    <col min="4" max="4" width="10.28125" style="3" customWidth="1"/>
    <col min="5" max="5" width="10.57421875" style="3" customWidth="1"/>
    <col min="6" max="6" width="14.7109375" style="3" hidden="1" customWidth="1"/>
    <col min="7" max="8" width="11.28125" style="3" customWidth="1"/>
    <col min="9" max="9" width="11.28125" style="3" hidden="1" customWidth="1"/>
    <col min="10" max="10" width="22.57421875" style="3" customWidth="1"/>
    <col min="11" max="11" width="7.7109375" style="3" customWidth="1"/>
    <col min="12" max="12" width="9.00390625" style="3" customWidth="1"/>
    <col min="13" max="14" width="10.00390625" style="3" customWidth="1"/>
    <col min="15" max="15" width="9.140625" style="3" customWidth="1"/>
    <col min="16" max="16" width="27.140625" style="3" customWidth="1"/>
    <col min="17" max="250" width="9.140625" style="3" customWidth="1"/>
    <col min="251" max="251" width="5.00390625" style="3" customWidth="1"/>
    <col min="252" max="252" width="60.140625" style="3" customWidth="1"/>
    <col min="253" max="253" width="10.421875" style="3" customWidth="1"/>
    <col min="254" max="254" width="9.8515625" style="3" customWidth="1"/>
    <col min="255" max="255" width="10.140625" style="3" customWidth="1"/>
    <col min="256" max="16384" width="9.28125" style="3" customWidth="1"/>
  </cols>
  <sheetData>
    <row r="1" ht="18.75" customHeight="1" hidden="1">
      <c r="J1" s="108"/>
    </row>
    <row r="2" spans="3:12" ht="16.5" customHeight="1">
      <c r="C2" s="373" t="s">
        <v>70</v>
      </c>
      <c r="D2" s="373"/>
      <c r="E2" s="373"/>
      <c r="F2" s="373"/>
      <c r="G2" s="373"/>
      <c r="H2" s="373"/>
      <c r="I2" s="373"/>
      <c r="J2" s="373"/>
      <c r="K2" s="374"/>
      <c r="L2" s="374"/>
    </row>
    <row r="3" spans="1:10" ht="23.25" customHeight="1">
      <c r="A3" s="375" t="s">
        <v>304</v>
      </c>
      <c r="B3" s="375"/>
      <c r="C3" s="375"/>
      <c r="D3" s="375"/>
      <c r="E3" s="375"/>
      <c r="F3" s="375"/>
      <c r="G3" s="375"/>
      <c r="H3" s="375"/>
      <c r="I3" s="375"/>
      <c r="J3" s="375"/>
    </row>
    <row r="4" spans="1:24" s="2" customFormat="1" ht="18.75" customHeight="1">
      <c r="A4" s="353" t="str">
        <f>+'01 BC thu 2021'!A4:O4</f>
        <v>(Kèm theo Báo cáo số:            /BC-UBND ngày       /      /2021 của UBND huyện Phong Thổ)</v>
      </c>
      <c r="B4" s="353"/>
      <c r="C4" s="353"/>
      <c r="D4" s="353"/>
      <c r="E4" s="353"/>
      <c r="F4" s="353"/>
      <c r="G4" s="353"/>
      <c r="H4" s="353"/>
      <c r="I4" s="353"/>
      <c r="J4" s="353"/>
      <c r="K4" s="38"/>
      <c r="L4" s="109"/>
      <c r="M4" s="384" t="s">
        <v>130</v>
      </c>
      <c r="N4" s="378" t="s">
        <v>131</v>
      </c>
      <c r="O4" s="380"/>
      <c r="P4" s="110"/>
      <c r="Q4" s="110"/>
      <c r="R4" s="110"/>
      <c r="S4" s="110"/>
      <c r="T4" s="110"/>
      <c r="U4" s="110"/>
      <c r="V4" s="110"/>
      <c r="W4" s="110"/>
      <c r="X4" s="110"/>
    </row>
    <row r="5" spans="1:24" s="4" customFormat="1" ht="18" customHeight="1" hidden="1">
      <c r="A5" s="386" t="s">
        <v>132</v>
      </c>
      <c r="B5" s="386"/>
      <c r="C5" s="386"/>
      <c r="D5" s="386"/>
      <c r="E5" s="386"/>
      <c r="F5" s="386"/>
      <c r="G5" s="386"/>
      <c r="H5" s="386"/>
      <c r="I5" s="386"/>
      <c r="J5" s="386"/>
      <c r="K5" s="111"/>
      <c r="L5" s="112"/>
      <c r="M5" s="385"/>
      <c r="N5" s="113" t="s">
        <v>133</v>
      </c>
      <c r="O5" s="113" t="s">
        <v>134</v>
      </c>
      <c r="P5" s="112"/>
      <c r="Q5" s="112"/>
      <c r="R5" s="112"/>
      <c r="S5" s="112"/>
      <c r="T5" s="112"/>
      <c r="U5" s="112"/>
      <c r="V5" s="112"/>
      <c r="W5" s="112"/>
      <c r="X5" s="112"/>
    </row>
    <row r="6" spans="1:24" s="4" customFormat="1" ht="18" customHeight="1" hidden="1">
      <c r="A6" s="387" t="s">
        <v>135</v>
      </c>
      <c r="B6" s="387"/>
      <c r="C6" s="387"/>
      <c r="D6" s="387"/>
      <c r="E6" s="387"/>
      <c r="F6" s="387"/>
      <c r="G6" s="387"/>
      <c r="H6" s="387"/>
      <c r="I6" s="387"/>
      <c r="J6" s="387"/>
      <c r="K6" s="114"/>
      <c r="L6" s="112"/>
      <c r="M6" s="112"/>
      <c r="N6" s="112"/>
      <c r="O6" s="112"/>
      <c r="P6" s="112"/>
      <c r="Q6" s="112"/>
      <c r="R6" s="112"/>
      <c r="S6" s="112"/>
      <c r="T6" s="112"/>
      <c r="U6" s="112"/>
      <c r="V6" s="112"/>
      <c r="W6" s="112"/>
      <c r="X6" s="112"/>
    </row>
    <row r="7" spans="1:10" s="2" customFormat="1" ht="18" customHeight="1">
      <c r="A7" s="5"/>
      <c r="B7" s="6"/>
      <c r="C7" s="388" t="s">
        <v>55</v>
      </c>
      <c r="D7" s="388"/>
      <c r="E7" s="388"/>
      <c r="F7" s="388"/>
      <c r="G7" s="388"/>
      <c r="H7" s="388"/>
      <c r="I7" s="388"/>
      <c r="J7" s="388"/>
    </row>
    <row r="8" spans="1:10" s="7" customFormat="1" ht="16.5" customHeight="1">
      <c r="A8" s="389" t="s">
        <v>20</v>
      </c>
      <c r="B8" s="391" t="s">
        <v>64</v>
      </c>
      <c r="C8" s="376" t="s">
        <v>223</v>
      </c>
      <c r="D8" s="376" t="s">
        <v>224</v>
      </c>
      <c r="E8" s="376" t="s">
        <v>260</v>
      </c>
      <c r="F8" s="381" t="s">
        <v>277</v>
      </c>
      <c r="G8" s="378" t="s">
        <v>264</v>
      </c>
      <c r="H8" s="379"/>
      <c r="I8" s="380"/>
      <c r="J8" s="393" t="s">
        <v>136</v>
      </c>
    </row>
    <row r="9" spans="1:10" s="7" customFormat="1" ht="15" customHeight="1">
      <c r="A9" s="390"/>
      <c r="B9" s="392"/>
      <c r="C9" s="377"/>
      <c r="D9" s="377"/>
      <c r="E9" s="377"/>
      <c r="F9" s="382"/>
      <c r="G9" s="377" t="s">
        <v>265</v>
      </c>
      <c r="H9" s="377" t="s">
        <v>263</v>
      </c>
      <c r="I9" s="376" t="s">
        <v>278</v>
      </c>
      <c r="J9" s="394"/>
    </row>
    <row r="10" spans="1:10" s="7" customFormat="1" ht="69.75" customHeight="1">
      <c r="A10" s="390"/>
      <c r="B10" s="392"/>
      <c r="C10" s="377"/>
      <c r="D10" s="377"/>
      <c r="E10" s="377"/>
      <c r="F10" s="383"/>
      <c r="G10" s="377"/>
      <c r="H10" s="377"/>
      <c r="I10" s="395"/>
      <c r="J10" s="394"/>
    </row>
    <row r="11" spans="1:10" s="7" customFormat="1" ht="18.75" customHeight="1">
      <c r="A11" s="241" t="s">
        <v>25</v>
      </c>
      <c r="B11" s="244" t="s">
        <v>45</v>
      </c>
      <c r="C11" s="243" t="s">
        <v>46</v>
      </c>
      <c r="D11" s="243" t="s">
        <v>47</v>
      </c>
      <c r="E11" s="243" t="s">
        <v>48</v>
      </c>
      <c r="F11" s="243" t="s">
        <v>49</v>
      </c>
      <c r="G11" s="241" t="s">
        <v>279</v>
      </c>
      <c r="H11" s="241" t="s">
        <v>280</v>
      </c>
      <c r="I11" s="292" t="s">
        <v>281</v>
      </c>
      <c r="J11" s="242" t="s">
        <v>110</v>
      </c>
    </row>
    <row r="12" spans="1:14" s="7" customFormat="1" ht="27" customHeight="1">
      <c r="A12" s="115"/>
      <c r="B12" s="219" t="s">
        <v>137</v>
      </c>
      <c r="C12" s="220">
        <f>+C14+C210+C213+C214</f>
        <v>766574.7000000001</v>
      </c>
      <c r="D12" s="220">
        <f>+D14+D210+D213+D214</f>
        <v>385137</v>
      </c>
      <c r="E12" s="220">
        <f>+E14+E210+E213+E214</f>
        <v>765937.7000000001</v>
      </c>
      <c r="F12" s="220">
        <f>+F14+F210+F213+F214</f>
        <v>698245</v>
      </c>
      <c r="G12" s="246">
        <f>+D12/C12*100</f>
        <v>50.24128763967817</v>
      </c>
      <c r="H12" s="261">
        <f>+E12/C12*100</f>
        <v>99.91690307546023</v>
      </c>
      <c r="I12" s="261">
        <f>+F12/E12*100</f>
        <v>91.16211409883597</v>
      </c>
      <c r="J12" s="221"/>
      <c r="K12" s="116"/>
      <c r="L12" s="117">
        <f>+C12-'01 BC thu 2021'!E11</f>
        <v>121725.70000000007</v>
      </c>
      <c r="M12" s="9">
        <f>+'[1]03 thu 2021'!E12-'[1]04 Chi TH 2021'!C12</f>
        <v>0</v>
      </c>
      <c r="N12" s="9"/>
    </row>
    <row r="13" spans="1:14" s="335" customFormat="1" ht="22.5" customHeight="1" hidden="1">
      <c r="A13" s="327"/>
      <c r="B13" s="328" t="s">
        <v>302</v>
      </c>
      <c r="C13" s="329">
        <f>+C14+C210</f>
        <v>644849</v>
      </c>
      <c r="D13" s="329">
        <f>+D14+D210</f>
        <v>328795</v>
      </c>
      <c r="E13" s="329">
        <f>+E14+E210</f>
        <v>644212</v>
      </c>
      <c r="F13" s="329">
        <f>+F14+F210</f>
        <v>698245</v>
      </c>
      <c r="G13" s="346">
        <f>+D13/C13*100</f>
        <v>50.98790569575203</v>
      </c>
      <c r="H13" s="330">
        <f>+E13/C13*100</f>
        <v>99.90121718417801</v>
      </c>
      <c r="I13" s="330">
        <f>+F13/E13*100</f>
        <v>108.38745630320454</v>
      </c>
      <c r="J13" s="331"/>
      <c r="K13" s="332"/>
      <c r="L13" s="333"/>
      <c r="M13" s="334"/>
      <c r="N13" s="334"/>
    </row>
    <row r="14" spans="1:13" s="7" customFormat="1" ht="24.75" customHeight="1">
      <c r="A14" s="118" t="s">
        <v>23</v>
      </c>
      <c r="B14" s="178" t="s">
        <v>138</v>
      </c>
      <c r="C14" s="176">
        <v>642003</v>
      </c>
      <c r="D14" s="176">
        <f>+D15+D21+D209</f>
        <v>327317</v>
      </c>
      <c r="E14" s="176">
        <f>+E15+E21+E209</f>
        <v>641366</v>
      </c>
      <c r="F14" s="176">
        <f>+F15+F21+F209</f>
        <v>695745</v>
      </c>
      <c r="G14" s="167">
        <f aca="true" t="shared" si="0" ref="G14:G78">+D14/C14*100</f>
        <v>50.98371814461926</v>
      </c>
      <c r="H14" s="245">
        <f>+E14/C14*100</f>
        <v>99.90077927984761</v>
      </c>
      <c r="I14" s="293">
        <f aca="true" t="shared" si="1" ref="I14:I77">+F14/E14*100</f>
        <v>108.47862219076158</v>
      </c>
      <c r="J14" s="177"/>
      <c r="K14" s="8"/>
      <c r="L14" s="117">
        <f>+E14-C14</f>
        <v>-637</v>
      </c>
      <c r="M14" s="9">
        <f>+M12-C12</f>
        <v>-766574.7000000001</v>
      </c>
    </row>
    <row r="15" spans="1:16" s="7" customFormat="1" ht="16.5" customHeight="1">
      <c r="A15" s="118" t="s">
        <v>26</v>
      </c>
      <c r="B15" s="179" t="s">
        <v>65</v>
      </c>
      <c r="C15" s="176">
        <v>40421</v>
      </c>
      <c r="D15" s="176">
        <f>+D16+D18</f>
        <v>25057</v>
      </c>
      <c r="E15" s="176">
        <f>+E16+E18</f>
        <v>40421</v>
      </c>
      <c r="F15" s="176">
        <f>+F16+F18</f>
        <v>44500</v>
      </c>
      <c r="G15" s="167">
        <f t="shared" si="0"/>
        <v>61.99005467455036</v>
      </c>
      <c r="H15" s="167">
        <f aca="true" t="shared" si="2" ref="H15:H79">+E15/C15*100</f>
        <v>100</v>
      </c>
      <c r="I15" s="271">
        <f t="shared" si="1"/>
        <v>110.09128918136612</v>
      </c>
      <c r="J15" s="177"/>
      <c r="L15" s="117">
        <f aca="true" t="shared" si="3" ref="L15:L79">+E15-C15</f>
        <v>0</v>
      </c>
      <c r="P15" s="119">
        <f>100*27*6</f>
        <v>16200</v>
      </c>
    </row>
    <row r="16" spans="1:16" s="7" customFormat="1" ht="20.25" customHeight="1">
      <c r="A16" s="120">
        <v>1</v>
      </c>
      <c r="B16" s="179" t="s">
        <v>66</v>
      </c>
      <c r="C16" s="176">
        <v>27021</v>
      </c>
      <c r="D16" s="176">
        <v>23080</v>
      </c>
      <c r="E16" s="176">
        <v>27021</v>
      </c>
      <c r="F16" s="176">
        <v>28000</v>
      </c>
      <c r="G16" s="167">
        <f t="shared" si="0"/>
        <v>85.4150475556049</v>
      </c>
      <c r="H16" s="167">
        <f t="shared" si="2"/>
        <v>100</v>
      </c>
      <c r="I16" s="271">
        <f t="shared" si="1"/>
        <v>103.62310795307354</v>
      </c>
      <c r="J16" s="168"/>
      <c r="L16" s="117">
        <f t="shared" si="3"/>
        <v>0</v>
      </c>
      <c r="P16" s="119"/>
    </row>
    <row r="17" spans="1:16" s="2" customFormat="1" ht="18.75" customHeight="1" hidden="1">
      <c r="A17" s="121" t="s">
        <v>27</v>
      </c>
      <c r="B17" s="180" t="s">
        <v>37</v>
      </c>
      <c r="C17" s="181">
        <v>26247</v>
      </c>
      <c r="D17" s="181"/>
      <c r="E17" s="181"/>
      <c r="F17" s="181"/>
      <c r="G17" s="167">
        <f t="shared" si="0"/>
        <v>0</v>
      </c>
      <c r="H17" s="167">
        <f t="shared" si="2"/>
        <v>0</v>
      </c>
      <c r="I17" s="271" t="e">
        <f t="shared" si="1"/>
        <v>#DIV/0!</v>
      </c>
      <c r="J17" s="182"/>
      <c r="L17" s="117">
        <f t="shared" si="3"/>
        <v>-26247</v>
      </c>
      <c r="P17" s="123"/>
    </row>
    <row r="18" spans="1:16" s="7" customFormat="1" ht="20.25" customHeight="1">
      <c r="A18" s="120">
        <v>2</v>
      </c>
      <c r="B18" s="179" t="s">
        <v>67</v>
      </c>
      <c r="C18" s="176">
        <v>13400</v>
      </c>
      <c r="D18" s="176">
        <f>+D19+D20</f>
        <v>1977</v>
      </c>
      <c r="E18" s="176">
        <f>+E19+E20</f>
        <v>13400</v>
      </c>
      <c r="F18" s="176">
        <f>+F19+F20</f>
        <v>16500</v>
      </c>
      <c r="G18" s="167">
        <f t="shared" si="0"/>
        <v>14.753731343283583</v>
      </c>
      <c r="H18" s="167">
        <f t="shared" si="2"/>
        <v>100</v>
      </c>
      <c r="I18" s="271">
        <f t="shared" si="1"/>
        <v>123.13432835820895</v>
      </c>
      <c r="J18" s="182"/>
      <c r="L18" s="117">
        <f t="shared" si="3"/>
        <v>0</v>
      </c>
      <c r="N18" s="7">
        <v>23570</v>
      </c>
      <c r="O18" s="7">
        <f>+N18*70%</f>
        <v>16499</v>
      </c>
      <c r="P18" s="119"/>
    </row>
    <row r="19" spans="1:16" s="125" customFormat="1" ht="21" customHeight="1">
      <c r="A19" s="124" t="s">
        <v>40</v>
      </c>
      <c r="B19" s="183" t="s">
        <v>22</v>
      </c>
      <c r="C19" s="184">
        <v>11700</v>
      </c>
      <c r="D19" s="184">
        <v>806</v>
      </c>
      <c r="E19" s="184">
        <v>11700</v>
      </c>
      <c r="F19" s="184">
        <v>14000</v>
      </c>
      <c r="G19" s="167">
        <f t="shared" si="0"/>
        <v>6.888888888888889</v>
      </c>
      <c r="H19" s="167">
        <f t="shared" si="2"/>
        <v>100</v>
      </c>
      <c r="I19" s="271">
        <f t="shared" si="1"/>
        <v>119.65811965811966</v>
      </c>
      <c r="J19" s="185"/>
      <c r="L19" s="117">
        <f t="shared" si="3"/>
        <v>0</v>
      </c>
      <c r="N19" s="125">
        <f>+N18-16500</f>
        <v>7070</v>
      </c>
      <c r="P19" s="126"/>
    </row>
    <row r="20" spans="1:16" s="125" customFormat="1" ht="74.25" customHeight="1">
      <c r="A20" s="124" t="s">
        <v>41</v>
      </c>
      <c r="B20" s="186" t="s">
        <v>139</v>
      </c>
      <c r="C20" s="184">
        <v>1700</v>
      </c>
      <c r="D20" s="184">
        <f>1061+110</f>
        <v>1171</v>
      </c>
      <c r="E20" s="184">
        <v>1700</v>
      </c>
      <c r="F20" s="184">
        <v>2500</v>
      </c>
      <c r="G20" s="167">
        <f t="shared" si="0"/>
        <v>68.88235294117648</v>
      </c>
      <c r="H20" s="167">
        <f t="shared" si="2"/>
        <v>100</v>
      </c>
      <c r="I20" s="271">
        <f t="shared" si="1"/>
        <v>147.05882352941177</v>
      </c>
      <c r="J20" s="185"/>
      <c r="L20" s="117">
        <f t="shared" si="3"/>
        <v>0</v>
      </c>
      <c r="P20" s="126"/>
    </row>
    <row r="21" spans="1:16" s="7" customFormat="1" ht="24" customHeight="1">
      <c r="A21" s="118" t="s">
        <v>33</v>
      </c>
      <c r="B21" s="179" t="s">
        <v>140</v>
      </c>
      <c r="C21" s="176">
        <f>+C22+C109+C137+C147+C156+C172+C178+C183+C195+C207</f>
        <v>594545</v>
      </c>
      <c r="D21" s="176">
        <f>+D22+D109+D137+D147+D156+D172+D178+D183+D195+D207</f>
        <v>300434</v>
      </c>
      <c r="E21" s="176">
        <f>+E22+E109+E137+E147+E156+E172+E178+E183+E195+E207</f>
        <v>593908</v>
      </c>
      <c r="F21" s="176">
        <f>+F22+F109+F137+F147+F156+F172+F178+F183+F195+F207</f>
        <v>643245</v>
      </c>
      <c r="G21" s="167">
        <f>+D21/C21*100</f>
        <v>50.53175117106359</v>
      </c>
      <c r="H21" s="167">
        <f t="shared" si="2"/>
        <v>99.89285924530523</v>
      </c>
      <c r="I21" s="271">
        <f t="shared" si="1"/>
        <v>108.30717888965968</v>
      </c>
      <c r="J21" s="182"/>
      <c r="L21" s="117">
        <f t="shared" si="3"/>
        <v>-637</v>
      </c>
      <c r="M21" s="9">
        <v>594545</v>
      </c>
      <c r="P21" s="119"/>
    </row>
    <row r="22" spans="1:16" s="7" customFormat="1" ht="21.75" customHeight="1">
      <c r="A22" s="118" t="s">
        <v>25</v>
      </c>
      <c r="B22" s="178" t="s">
        <v>38</v>
      </c>
      <c r="C22" s="176">
        <f>+C23+C59+C81</f>
        <v>73275</v>
      </c>
      <c r="D22" s="176">
        <f>+D23+D59+D81</f>
        <v>38886</v>
      </c>
      <c r="E22" s="176">
        <f>+E23+E59+E81</f>
        <v>73004</v>
      </c>
      <c r="F22" s="176">
        <f>+F23+F59+F81</f>
        <v>94245</v>
      </c>
      <c r="G22" s="167">
        <f t="shared" si="0"/>
        <v>53.06857727737974</v>
      </c>
      <c r="H22" s="167">
        <f t="shared" si="2"/>
        <v>99.6301603548277</v>
      </c>
      <c r="I22" s="271">
        <f t="shared" si="1"/>
        <v>129.0956659909046</v>
      </c>
      <c r="J22" s="177"/>
      <c r="L22" s="117">
        <f t="shared" si="3"/>
        <v>-271</v>
      </c>
      <c r="M22" s="9">
        <f>+M21-C21</f>
        <v>0</v>
      </c>
      <c r="P22" s="119"/>
    </row>
    <row r="23" spans="1:16" s="257" customFormat="1" ht="20.25" customHeight="1">
      <c r="A23" s="127" t="s">
        <v>35</v>
      </c>
      <c r="B23" s="187" t="s">
        <v>141</v>
      </c>
      <c r="C23" s="223">
        <f>+C25+C26+C27+C35+C41+C42+C43+C44+C45</f>
        <v>22894</v>
      </c>
      <c r="D23" s="223">
        <f>+D25+D26+D27+D35+D41+D42+D43+D44+D45</f>
        <v>12632</v>
      </c>
      <c r="E23" s="223">
        <f>+E25+E26+E27+E35+E41+E42+E43+E44+E45</f>
        <v>23044</v>
      </c>
      <c r="F23" s="223">
        <f>+F25+F26+F27+F35+F41+F42+F43+F44+F45</f>
        <v>16500</v>
      </c>
      <c r="G23" s="247">
        <f t="shared" si="0"/>
        <v>55.17602865379575</v>
      </c>
      <c r="H23" s="247">
        <f t="shared" si="2"/>
        <v>100.65519350048046</v>
      </c>
      <c r="I23" s="271">
        <f t="shared" si="1"/>
        <v>71.60215240409651</v>
      </c>
      <c r="J23" s="256"/>
      <c r="L23" s="258">
        <f t="shared" si="3"/>
        <v>150</v>
      </c>
      <c r="P23" s="259"/>
    </row>
    <row r="24" spans="1:16" s="252" customFormat="1" ht="15" customHeight="1">
      <c r="A24" s="166"/>
      <c r="B24" s="250" t="s">
        <v>1</v>
      </c>
      <c r="C24" s="222"/>
      <c r="D24" s="222"/>
      <c r="E24" s="222"/>
      <c r="F24" s="222"/>
      <c r="G24" s="251"/>
      <c r="H24" s="160"/>
      <c r="I24" s="271"/>
      <c r="J24" s="195"/>
      <c r="L24" s="122"/>
      <c r="P24" s="253"/>
    </row>
    <row r="25" spans="1:16" s="2" customFormat="1" ht="18.75" customHeight="1">
      <c r="A25" s="130" t="s">
        <v>27</v>
      </c>
      <c r="B25" s="99" t="s">
        <v>9</v>
      </c>
      <c r="C25" s="181">
        <v>500</v>
      </c>
      <c r="D25" s="181">
        <v>479</v>
      </c>
      <c r="E25" s="181">
        <v>500</v>
      </c>
      <c r="F25" s="181">
        <v>500</v>
      </c>
      <c r="G25" s="160">
        <f t="shared" si="0"/>
        <v>95.8</v>
      </c>
      <c r="H25" s="160">
        <f t="shared" si="2"/>
        <v>100</v>
      </c>
      <c r="I25" s="295">
        <f t="shared" si="1"/>
        <v>100</v>
      </c>
      <c r="J25" s="182" t="s">
        <v>241</v>
      </c>
      <c r="L25" s="122">
        <f t="shared" si="3"/>
        <v>0</v>
      </c>
      <c r="P25" s="123"/>
    </row>
    <row r="26" spans="1:16" s="2" customFormat="1" ht="18.75" customHeight="1">
      <c r="A26" s="130" t="s">
        <v>27</v>
      </c>
      <c r="B26" s="99" t="s">
        <v>71</v>
      </c>
      <c r="C26" s="181">
        <v>3993</v>
      </c>
      <c r="D26" s="181">
        <v>2173</v>
      </c>
      <c r="E26" s="181">
        <v>3993</v>
      </c>
      <c r="F26" s="181">
        <v>4000</v>
      </c>
      <c r="G26" s="160">
        <f t="shared" si="0"/>
        <v>54.42023541197095</v>
      </c>
      <c r="H26" s="160">
        <f t="shared" si="2"/>
        <v>100</v>
      </c>
      <c r="I26" s="295">
        <f t="shared" si="1"/>
        <v>100.17530678687703</v>
      </c>
      <c r="J26" s="182" t="s">
        <v>249</v>
      </c>
      <c r="L26" s="122">
        <f t="shared" si="3"/>
        <v>0</v>
      </c>
      <c r="P26" s="123"/>
    </row>
    <row r="27" spans="1:16" s="2" customFormat="1" ht="18.75" customHeight="1">
      <c r="A27" s="130" t="s">
        <v>27</v>
      </c>
      <c r="B27" s="99" t="s">
        <v>73</v>
      </c>
      <c r="C27" s="181">
        <v>5000</v>
      </c>
      <c r="D27" s="181">
        <v>3350</v>
      </c>
      <c r="E27" s="181">
        <v>5000</v>
      </c>
      <c r="F27" s="181">
        <v>6000</v>
      </c>
      <c r="G27" s="160">
        <f t="shared" si="0"/>
        <v>67</v>
      </c>
      <c r="H27" s="160">
        <f t="shared" si="2"/>
        <v>100</v>
      </c>
      <c r="I27" s="295">
        <f t="shared" si="1"/>
        <v>120</v>
      </c>
      <c r="J27" s="182" t="s">
        <v>261</v>
      </c>
      <c r="L27" s="122">
        <f t="shared" si="3"/>
        <v>0</v>
      </c>
      <c r="P27" s="123"/>
    </row>
    <row r="28" spans="1:16" s="171" customFormat="1" ht="33.75" customHeight="1">
      <c r="A28" s="165" t="s">
        <v>3</v>
      </c>
      <c r="B28" s="170" t="s">
        <v>142</v>
      </c>
      <c r="C28" s="198">
        <v>900</v>
      </c>
      <c r="D28" s="269">
        <v>550</v>
      </c>
      <c r="E28" s="198">
        <f>+C28</f>
        <v>900</v>
      </c>
      <c r="F28" s="198"/>
      <c r="G28" s="248">
        <f t="shared" si="0"/>
        <v>61.111111111111114</v>
      </c>
      <c r="H28" s="248">
        <f t="shared" si="2"/>
        <v>100</v>
      </c>
      <c r="I28" s="295">
        <f t="shared" si="1"/>
        <v>0</v>
      </c>
      <c r="J28" s="199"/>
      <c r="L28" s="303">
        <f t="shared" si="3"/>
        <v>0</v>
      </c>
      <c r="P28" s="172"/>
    </row>
    <row r="29" spans="1:16" s="171" customFormat="1" ht="24" customHeight="1">
      <c r="A29" s="165" t="s">
        <v>3</v>
      </c>
      <c r="B29" s="170" t="s">
        <v>143</v>
      </c>
      <c r="C29" s="198">
        <v>900</v>
      </c>
      <c r="D29" s="269">
        <v>550</v>
      </c>
      <c r="E29" s="198">
        <f aca="true" t="shared" si="4" ref="E29:E34">+C29</f>
        <v>900</v>
      </c>
      <c r="F29" s="198"/>
      <c r="G29" s="248">
        <f t="shared" si="0"/>
        <v>61.111111111111114</v>
      </c>
      <c r="H29" s="248">
        <f t="shared" si="2"/>
        <v>100</v>
      </c>
      <c r="I29" s="295">
        <f t="shared" si="1"/>
        <v>0</v>
      </c>
      <c r="J29" s="199"/>
      <c r="L29" s="303">
        <f t="shared" si="3"/>
        <v>0</v>
      </c>
      <c r="P29" s="172"/>
    </row>
    <row r="30" spans="1:16" s="171" customFormat="1" ht="19.5" customHeight="1">
      <c r="A30" s="165" t="s">
        <v>3</v>
      </c>
      <c r="B30" s="170" t="s">
        <v>144</v>
      </c>
      <c r="C30" s="198">
        <v>950</v>
      </c>
      <c r="D30" s="269">
        <v>550</v>
      </c>
      <c r="E30" s="198">
        <f t="shared" si="4"/>
        <v>950</v>
      </c>
      <c r="F30" s="198"/>
      <c r="G30" s="248">
        <f t="shared" si="0"/>
        <v>57.89473684210527</v>
      </c>
      <c r="H30" s="248">
        <f t="shared" si="2"/>
        <v>100</v>
      </c>
      <c r="I30" s="295">
        <f t="shared" si="1"/>
        <v>0</v>
      </c>
      <c r="J30" s="199"/>
      <c r="L30" s="303">
        <f t="shared" si="3"/>
        <v>0</v>
      </c>
      <c r="P30" s="172"/>
    </row>
    <row r="31" spans="1:16" s="171" customFormat="1" ht="31.5" customHeight="1">
      <c r="A31" s="165" t="s">
        <v>3</v>
      </c>
      <c r="B31" s="170" t="s">
        <v>145</v>
      </c>
      <c r="C31" s="198">
        <v>490</v>
      </c>
      <c r="D31" s="269">
        <v>290</v>
      </c>
      <c r="E31" s="198">
        <f t="shared" si="4"/>
        <v>490</v>
      </c>
      <c r="F31" s="198"/>
      <c r="G31" s="248">
        <f t="shared" si="0"/>
        <v>59.183673469387756</v>
      </c>
      <c r="H31" s="248">
        <f t="shared" si="2"/>
        <v>100</v>
      </c>
      <c r="I31" s="295">
        <f t="shared" si="1"/>
        <v>0</v>
      </c>
      <c r="J31" s="199"/>
      <c r="L31" s="303">
        <f t="shared" si="3"/>
        <v>0</v>
      </c>
      <c r="P31" s="172"/>
    </row>
    <row r="32" spans="1:16" s="171" customFormat="1" ht="34.5" customHeight="1">
      <c r="A32" s="165" t="s">
        <v>3</v>
      </c>
      <c r="B32" s="170" t="s">
        <v>146</v>
      </c>
      <c r="C32" s="198">
        <v>450</v>
      </c>
      <c r="D32" s="269">
        <v>450</v>
      </c>
      <c r="E32" s="198">
        <f t="shared" si="4"/>
        <v>450</v>
      </c>
      <c r="F32" s="198"/>
      <c r="G32" s="248">
        <f t="shared" si="0"/>
        <v>100</v>
      </c>
      <c r="H32" s="248">
        <f t="shared" si="2"/>
        <v>100</v>
      </c>
      <c r="I32" s="295">
        <f t="shared" si="1"/>
        <v>0</v>
      </c>
      <c r="J32" s="199"/>
      <c r="L32" s="303">
        <f t="shared" si="3"/>
        <v>0</v>
      </c>
      <c r="P32" s="172"/>
    </row>
    <row r="33" spans="1:16" s="171" customFormat="1" ht="36" customHeight="1">
      <c r="A33" s="165" t="s">
        <v>3</v>
      </c>
      <c r="B33" s="170" t="s">
        <v>147</v>
      </c>
      <c r="C33" s="198">
        <v>900</v>
      </c>
      <c r="D33" s="269">
        <v>550</v>
      </c>
      <c r="E33" s="198">
        <f t="shared" si="4"/>
        <v>900</v>
      </c>
      <c r="F33" s="198"/>
      <c r="G33" s="248">
        <f t="shared" si="0"/>
        <v>61.111111111111114</v>
      </c>
      <c r="H33" s="248">
        <f t="shared" si="2"/>
        <v>100</v>
      </c>
      <c r="I33" s="295">
        <f t="shared" si="1"/>
        <v>0</v>
      </c>
      <c r="J33" s="199"/>
      <c r="L33" s="303">
        <f t="shared" si="3"/>
        <v>0</v>
      </c>
      <c r="P33" s="172"/>
    </row>
    <row r="34" spans="1:16" s="171" customFormat="1" ht="27.75" customHeight="1">
      <c r="A34" s="165" t="s">
        <v>3</v>
      </c>
      <c r="B34" s="170" t="s">
        <v>148</v>
      </c>
      <c r="C34" s="198">
        <v>410</v>
      </c>
      <c r="D34" s="269">
        <v>410</v>
      </c>
      <c r="E34" s="198">
        <f t="shared" si="4"/>
        <v>410</v>
      </c>
      <c r="F34" s="198"/>
      <c r="G34" s="248">
        <f t="shared" si="0"/>
        <v>100</v>
      </c>
      <c r="H34" s="248">
        <f t="shared" si="2"/>
        <v>100</v>
      </c>
      <c r="I34" s="295">
        <f t="shared" si="1"/>
        <v>0</v>
      </c>
      <c r="J34" s="199"/>
      <c r="L34" s="303">
        <f t="shared" si="3"/>
        <v>0</v>
      </c>
      <c r="P34" s="172"/>
    </row>
    <row r="35" spans="1:16" s="2" customFormat="1" ht="18.75" customHeight="1">
      <c r="A35" s="262" t="s">
        <v>27</v>
      </c>
      <c r="B35" s="99" t="s">
        <v>149</v>
      </c>
      <c r="C35" s="181">
        <v>5000</v>
      </c>
      <c r="D35" s="181">
        <f>SUM(D36:D40)</f>
        <v>2500</v>
      </c>
      <c r="E35" s="181">
        <v>5000</v>
      </c>
      <c r="F35" s="181">
        <v>6000</v>
      </c>
      <c r="G35" s="160">
        <f t="shared" si="0"/>
        <v>50</v>
      </c>
      <c r="H35" s="160">
        <f t="shared" si="2"/>
        <v>100</v>
      </c>
      <c r="I35" s="295">
        <f t="shared" si="1"/>
        <v>120</v>
      </c>
      <c r="J35" s="182" t="s">
        <v>249</v>
      </c>
      <c r="L35" s="122">
        <f t="shared" si="3"/>
        <v>0</v>
      </c>
      <c r="M35" s="2">
        <f>+C35/2</f>
        <v>2500</v>
      </c>
      <c r="P35" s="123"/>
    </row>
    <row r="36" spans="1:16" s="171" customFormat="1" ht="18.75" customHeight="1">
      <c r="A36" s="165" t="s">
        <v>3</v>
      </c>
      <c r="B36" s="267" t="s">
        <v>150</v>
      </c>
      <c r="C36" s="198">
        <v>1100</v>
      </c>
      <c r="D36" s="268">
        <v>550</v>
      </c>
      <c r="E36" s="198">
        <f>+C36</f>
        <v>1100</v>
      </c>
      <c r="F36" s="198"/>
      <c r="G36" s="248">
        <f t="shared" si="0"/>
        <v>50</v>
      </c>
      <c r="H36" s="248">
        <f t="shared" si="2"/>
        <v>100</v>
      </c>
      <c r="I36" s="295">
        <f t="shared" si="1"/>
        <v>0</v>
      </c>
      <c r="J36" s="199"/>
      <c r="L36" s="303">
        <f t="shared" si="3"/>
        <v>0</v>
      </c>
      <c r="P36" s="172"/>
    </row>
    <row r="37" spans="1:16" s="171" customFormat="1" ht="18.75" customHeight="1">
      <c r="A37" s="165" t="s">
        <v>3</v>
      </c>
      <c r="B37" s="267" t="s">
        <v>151</v>
      </c>
      <c r="C37" s="198">
        <v>1200</v>
      </c>
      <c r="D37" s="268">
        <v>600</v>
      </c>
      <c r="E37" s="198">
        <f>+C37</f>
        <v>1200</v>
      </c>
      <c r="F37" s="198"/>
      <c r="G37" s="248">
        <f t="shared" si="0"/>
        <v>50</v>
      </c>
      <c r="H37" s="248">
        <f t="shared" si="2"/>
        <v>100</v>
      </c>
      <c r="I37" s="295">
        <f t="shared" si="1"/>
        <v>0</v>
      </c>
      <c r="J37" s="199"/>
      <c r="L37" s="303">
        <f t="shared" si="3"/>
        <v>0</v>
      </c>
      <c r="P37" s="172"/>
    </row>
    <row r="38" spans="1:16" s="171" customFormat="1" ht="18.75" customHeight="1">
      <c r="A38" s="165" t="s">
        <v>3</v>
      </c>
      <c r="B38" s="267" t="s">
        <v>152</v>
      </c>
      <c r="C38" s="198">
        <v>890</v>
      </c>
      <c r="D38" s="268">
        <v>445</v>
      </c>
      <c r="E38" s="198">
        <f>+C38</f>
        <v>890</v>
      </c>
      <c r="F38" s="198"/>
      <c r="G38" s="248">
        <f t="shared" si="0"/>
        <v>50</v>
      </c>
      <c r="H38" s="248">
        <f t="shared" si="2"/>
        <v>100</v>
      </c>
      <c r="I38" s="295">
        <f t="shared" si="1"/>
        <v>0</v>
      </c>
      <c r="J38" s="199"/>
      <c r="L38" s="303">
        <f t="shared" si="3"/>
        <v>0</v>
      </c>
      <c r="P38" s="172"/>
    </row>
    <row r="39" spans="1:16" s="171" customFormat="1" ht="18.75" customHeight="1">
      <c r="A39" s="165" t="s">
        <v>3</v>
      </c>
      <c r="B39" s="267" t="s">
        <v>153</v>
      </c>
      <c r="C39" s="198">
        <v>820</v>
      </c>
      <c r="D39" s="268">
        <v>410</v>
      </c>
      <c r="E39" s="198">
        <f>+C39</f>
        <v>820</v>
      </c>
      <c r="F39" s="198"/>
      <c r="G39" s="248">
        <f t="shared" si="0"/>
        <v>50</v>
      </c>
      <c r="H39" s="248">
        <f t="shared" si="2"/>
        <v>100</v>
      </c>
      <c r="I39" s="295">
        <f t="shared" si="1"/>
        <v>0</v>
      </c>
      <c r="J39" s="199"/>
      <c r="L39" s="303">
        <f t="shared" si="3"/>
        <v>0</v>
      </c>
      <c r="P39" s="172"/>
    </row>
    <row r="40" spans="1:16" s="171" customFormat="1" ht="18.75" customHeight="1">
      <c r="A40" s="165" t="s">
        <v>3</v>
      </c>
      <c r="B40" s="267" t="s">
        <v>154</v>
      </c>
      <c r="C40" s="198">
        <v>990</v>
      </c>
      <c r="D40" s="268">
        <v>495</v>
      </c>
      <c r="E40" s="198">
        <f>+C40</f>
        <v>990</v>
      </c>
      <c r="F40" s="198"/>
      <c r="G40" s="248">
        <f t="shared" si="0"/>
        <v>50</v>
      </c>
      <c r="H40" s="248">
        <f t="shared" si="2"/>
        <v>100</v>
      </c>
      <c r="I40" s="295">
        <f t="shared" si="1"/>
        <v>0</v>
      </c>
      <c r="J40" s="199"/>
      <c r="L40" s="303">
        <f t="shared" si="3"/>
        <v>0</v>
      </c>
      <c r="P40" s="172"/>
    </row>
    <row r="41" spans="1:16" s="2" customFormat="1" ht="18.75" customHeight="1">
      <c r="A41" s="130" t="s">
        <v>27</v>
      </c>
      <c r="B41" s="99" t="s">
        <v>155</v>
      </c>
      <c r="C41" s="181">
        <v>3000</v>
      </c>
      <c r="D41" s="181">
        <v>1618</v>
      </c>
      <c r="E41" s="181">
        <v>3000</v>
      </c>
      <c r="F41" s="181"/>
      <c r="G41" s="160">
        <f t="shared" si="0"/>
        <v>53.93333333333333</v>
      </c>
      <c r="H41" s="160">
        <f t="shared" si="2"/>
        <v>100</v>
      </c>
      <c r="I41" s="295">
        <f t="shared" si="1"/>
        <v>0</v>
      </c>
      <c r="J41" s="182" t="s">
        <v>266</v>
      </c>
      <c r="L41" s="122">
        <f t="shared" si="3"/>
        <v>0</v>
      </c>
      <c r="P41" s="123"/>
    </row>
    <row r="42" spans="1:16" s="2" customFormat="1" ht="18.75" customHeight="1">
      <c r="A42" s="130" t="s">
        <v>27</v>
      </c>
      <c r="B42" s="135" t="s">
        <v>156</v>
      </c>
      <c r="C42" s="181">
        <v>1000</v>
      </c>
      <c r="D42" s="181">
        <v>416</v>
      </c>
      <c r="E42" s="181">
        <v>1000</v>
      </c>
      <c r="F42" s="181"/>
      <c r="G42" s="160">
        <f t="shared" si="0"/>
        <v>41.6</v>
      </c>
      <c r="H42" s="160">
        <f t="shared" si="2"/>
        <v>100</v>
      </c>
      <c r="I42" s="295">
        <f t="shared" si="1"/>
        <v>0</v>
      </c>
      <c r="J42" s="182" t="s">
        <v>261</v>
      </c>
      <c r="L42" s="122">
        <f t="shared" si="3"/>
        <v>0</v>
      </c>
      <c r="P42" s="123"/>
    </row>
    <row r="43" spans="1:16" s="2" customFormat="1" ht="18.75" customHeight="1">
      <c r="A43" s="130" t="s">
        <v>27</v>
      </c>
      <c r="B43" s="99" t="s">
        <v>157</v>
      </c>
      <c r="C43" s="181">
        <v>500</v>
      </c>
      <c r="D43" s="181">
        <v>273</v>
      </c>
      <c r="E43" s="181">
        <v>650</v>
      </c>
      <c r="F43" s="181"/>
      <c r="G43" s="160">
        <f t="shared" si="0"/>
        <v>54.6</v>
      </c>
      <c r="H43" s="160">
        <f t="shared" si="2"/>
        <v>130</v>
      </c>
      <c r="I43" s="295">
        <f t="shared" si="1"/>
        <v>0</v>
      </c>
      <c r="J43" s="182" t="s">
        <v>245</v>
      </c>
      <c r="L43" s="122">
        <f t="shared" si="3"/>
        <v>150</v>
      </c>
      <c r="P43" s="123"/>
    </row>
    <row r="44" spans="1:16" s="132" customFormat="1" ht="32.25" customHeight="1" hidden="1">
      <c r="A44" s="138" t="s">
        <v>27</v>
      </c>
      <c r="B44" s="142" t="s">
        <v>158</v>
      </c>
      <c r="C44" s="190">
        <v>3166</v>
      </c>
      <c r="D44" s="190">
        <v>1465</v>
      </c>
      <c r="E44" s="190">
        <v>3166</v>
      </c>
      <c r="F44" s="190"/>
      <c r="G44" s="254">
        <f t="shared" si="0"/>
        <v>46.272899557801644</v>
      </c>
      <c r="H44" s="254">
        <f t="shared" si="2"/>
        <v>100</v>
      </c>
      <c r="I44" s="271">
        <f t="shared" si="1"/>
        <v>0</v>
      </c>
      <c r="J44" s="191"/>
      <c r="L44" s="133">
        <f t="shared" si="3"/>
        <v>0</v>
      </c>
      <c r="P44" s="134"/>
    </row>
    <row r="45" spans="1:16" s="4" customFormat="1" ht="21.75" customHeight="1" hidden="1">
      <c r="A45" s="138" t="s">
        <v>27</v>
      </c>
      <c r="B45" s="255" t="s">
        <v>159</v>
      </c>
      <c r="C45" s="190">
        <v>735</v>
      </c>
      <c r="D45" s="190">
        <v>358</v>
      </c>
      <c r="E45" s="190">
        <v>735</v>
      </c>
      <c r="F45" s="190"/>
      <c r="G45" s="254">
        <f t="shared" si="0"/>
        <v>48.707482993197274</v>
      </c>
      <c r="H45" s="254">
        <f t="shared" si="2"/>
        <v>100</v>
      </c>
      <c r="I45" s="271">
        <f t="shared" si="1"/>
        <v>0</v>
      </c>
      <c r="J45" s="205"/>
      <c r="L45" s="133">
        <f t="shared" si="3"/>
        <v>0</v>
      </c>
      <c r="P45" s="141"/>
    </row>
    <row r="46" spans="1:16" s="132" customFormat="1" ht="18.75" customHeight="1" hidden="1">
      <c r="A46" s="131" t="s">
        <v>27</v>
      </c>
      <c r="B46" s="192" t="s">
        <v>15</v>
      </c>
      <c r="C46" s="190">
        <v>60</v>
      </c>
      <c r="D46" s="190"/>
      <c r="E46" s="190"/>
      <c r="F46" s="190"/>
      <c r="G46" s="167">
        <f t="shared" si="0"/>
        <v>0</v>
      </c>
      <c r="H46" s="167">
        <f t="shared" si="2"/>
        <v>0</v>
      </c>
      <c r="I46" s="271" t="e">
        <f t="shared" si="1"/>
        <v>#DIV/0!</v>
      </c>
      <c r="J46" s="191"/>
      <c r="L46" s="117">
        <f t="shared" si="3"/>
        <v>-60</v>
      </c>
      <c r="P46" s="134"/>
    </row>
    <row r="47" spans="1:16" s="132" customFormat="1" ht="18.75" customHeight="1" hidden="1">
      <c r="A47" s="131" t="s">
        <v>27</v>
      </c>
      <c r="B47" s="189" t="s">
        <v>13</v>
      </c>
      <c r="C47" s="190">
        <v>20</v>
      </c>
      <c r="D47" s="190"/>
      <c r="E47" s="190"/>
      <c r="F47" s="190"/>
      <c r="G47" s="167">
        <f t="shared" si="0"/>
        <v>0</v>
      </c>
      <c r="H47" s="167">
        <f t="shared" si="2"/>
        <v>0</v>
      </c>
      <c r="I47" s="271" t="e">
        <f t="shared" si="1"/>
        <v>#DIV/0!</v>
      </c>
      <c r="J47" s="191"/>
      <c r="L47" s="117">
        <f t="shared" si="3"/>
        <v>-20</v>
      </c>
      <c r="P47" s="134"/>
    </row>
    <row r="48" spans="1:16" s="132" customFormat="1" ht="18.75" customHeight="1" hidden="1">
      <c r="A48" s="131" t="s">
        <v>27</v>
      </c>
      <c r="B48" s="189" t="s">
        <v>14</v>
      </c>
      <c r="C48" s="190">
        <v>20</v>
      </c>
      <c r="D48" s="190"/>
      <c r="E48" s="190"/>
      <c r="F48" s="190"/>
      <c r="G48" s="167">
        <f t="shared" si="0"/>
        <v>0</v>
      </c>
      <c r="H48" s="167">
        <f t="shared" si="2"/>
        <v>0</v>
      </c>
      <c r="I48" s="271" t="e">
        <f t="shared" si="1"/>
        <v>#DIV/0!</v>
      </c>
      <c r="J48" s="191"/>
      <c r="L48" s="117">
        <f t="shared" si="3"/>
        <v>-20</v>
      </c>
      <c r="P48" s="134"/>
    </row>
    <row r="49" spans="1:16" s="132" customFormat="1" ht="18.75" customHeight="1" hidden="1">
      <c r="A49" s="136" t="s">
        <v>27</v>
      </c>
      <c r="B49" s="142" t="s">
        <v>18</v>
      </c>
      <c r="C49" s="190">
        <v>10</v>
      </c>
      <c r="D49" s="190"/>
      <c r="E49" s="190"/>
      <c r="F49" s="190"/>
      <c r="G49" s="167">
        <f t="shared" si="0"/>
        <v>0</v>
      </c>
      <c r="H49" s="167">
        <f t="shared" si="2"/>
        <v>0</v>
      </c>
      <c r="I49" s="271" t="e">
        <f t="shared" si="1"/>
        <v>#DIV/0!</v>
      </c>
      <c r="J49" s="191"/>
      <c r="L49" s="117">
        <f t="shared" si="3"/>
        <v>-10</v>
      </c>
      <c r="P49" s="134"/>
    </row>
    <row r="50" spans="1:16" s="132" customFormat="1" ht="18.75" customHeight="1" hidden="1">
      <c r="A50" s="137" t="s">
        <v>96</v>
      </c>
      <c r="B50" s="193" t="s">
        <v>160</v>
      </c>
      <c r="C50" s="190">
        <v>50</v>
      </c>
      <c r="D50" s="190"/>
      <c r="E50" s="190"/>
      <c r="F50" s="190"/>
      <c r="G50" s="167">
        <f t="shared" si="0"/>
        <v>0</v>
      </c>
      <c r="H50" s="167">
        <f t="shared" si="2"/>
        <v>0</v>
      </c>
      <c r="I50" s="271" t="e">
        <f t="shared" si="1"/>
        <v>#DIV/0!</v>
      </c>
      <c r="J50" s="191"/>
      <c r="L50" s="117">
        <f t="shared" si="3"/>
        <v>-50</v>
      </c>
      <c r="P50" s="134"/>
    </row>
    <row r="51" spans="1:16" s="132" customFormat="1" ht="18.75" customHeight="1" hidden="1">
      <c r="A51" s="137" t="s">
        <v>96</v>
      </c>
      <c r="B51" s="142" t="s">
        <v>102</v>
      </c>
      <c r="C51" s="190">
        <v>20</v>
      </c>
      <c r="D51" s="190"/>
      <c r="E51" s="190"/>
      <c r="F51" s="190"/>
      <c r="G51" s="167">
        <f t="shared" si="0"/>
        <v>0</v>
      </c>
      <c r="H51" s="167">
        <f t="shared" si="2"/>
        <v>0</v>
      </c>
      <c r="I51" s="271" t="e">
        <f t="shared" si="1"/>
        <v>#DIV/0!</v>
      </c>
      <c r="J51" s="191"/>
      <c r="L51" s="117">
        <f t="shared" si="3"/>
        <v>-20</v>
      </c>
      <c r="P51" s="134"/>
    </row>
    <row r="52" spans="1:16" s="132" customFormat="1" ht="18.75" customHeight="1" hidden="1">
      <c r="A52" s="137" t="s">
        <v>96</v>
      </c>
      <c r="B52" s="142" t="s">
        <v>103</v>
      </c>
      <c r="C52" s="190">
        <v>20</v>
      </c>
      <c r="D52" s="190"/>
      <c r="E52" s="190"/>
      <c r="F52" s="190"/>
      <c r="G52" s="167">
        <f t="shared" si="0"/>
        <v>0</v>
      </c>
      <c r="H52" s="167">
        <f t="shared" si="2"/>
        <v>0</v>
      </c>
      <c r="I52" s="271" t="e">
        <f t="shared" si="1"/>
        <v>#DIV/0!</v>
      </c>
      <c r="J52" s="191"/>
      <c r="L52" s="117">
        <f t="shared" si="3"/>
        <v>-20</v>
      </c>
      <c r="P52" s="134"/>
    </row>
    <row r="53" spans="1:16" s="132" customFormat="1" ht="18.75" customHeight="1" hidden="1">
      <c r="A53" s="137" t="s">
        <v>96</v>
      </c>
      <c r="B53" s="142" t="s">
        <v>104</v>
      </c>
      <c r="C53" s="190">
        <v>70</v>
      </c>
      <c r="D53" s="190"/>
      <c r="E53" s="190"/>
      <c r="F53" s="190"/>
      <c r="G53" s="167">
        <f t="shared" si="0"/>
        <v>0</v>
      </c>
      <c r="H53" s="167">
        <f t="shared" si="2"/>
        <v>0</v>
      </c>
      <c r="I53" s="271" t="e">
        <f t="shared" si="1"/>
        <v>#DIV/0!</v>
      </c>
      <c r="J53" s="191"/>
      <c r="L53" s="117">
        <f t="shared" si="3"/>
        <v>-70</v>
      </c>
      <c r="P53" s="134"/>
    </row>
    <row r="54" spans="1:16" s="132" customFormat="1" ht="18.75" customHeight="1" hidden="1">
      <c r="A54" s="137" t="s">
        <v>96</v>
      </c>
      <c r="B54" s="142" t="s">
        <v>161</v>
      </c>
      <c r="C54" s="190">
        <v>30</v>
      </c>
      <c r="D54" s="190"/>
      <c r="E54" s="190"/>
      <c r="F54" s="190"/>
      <c r="G54" s="167">
        <f t="shared" si="0"/>
        <v>0</v>
      </c>
      <c r="H54" s="167">
        <f t="shared" si="2"/>
        <v>0</v>
      </c>
      <c r="I54" s="271" t="e">
        <f t="shared" si="1"/>
        <v>#DIV/0!</v>
      </c>
      <c r="J54" s="191"/>
      <c r="L54" s="117">
        <f t="shared" si="3"/>
        <v>-30</v>
      </c>
      <c r="P54" s="134"/>
    </row>
    <row r="55" spans="1:16" s="132" customFormat="1" ht="17.25" customHeight="1" hidden="1">
      <c r="A55" s="138" t="s">
        <v>27</v>
      </c>
      <c r="B55" s="142" t="s">
        <v>101</v>
      </c>
      <c r="C55" s="190">
        <v>5</v>
      </c>
      <c r="D55" s="190"/>
      <c r="E55" s="190"/>
      <c r="F55" s="190"/>
      <c r="G55" s="167">
        <f t="shared" si="0"/>
        <v>0</v>
      </c>
      <c r="H55" s="167">
        <f t="shared" si="2"/>
        <v>0</v>
      </c>
      <c r="I55" s="271" t="e">
        <f t="shared" si="1"/>
        <v>#DIV/0!</v>
      </c>
      <c r="J55" s="191"/>
      <c r="L55" s="117">
        <f t="shared" si="3"/>
        <v>-5</v>
      </c>
      <c r="P55" s="134"/>
    </row>
    <row r="56" spans="1:16" s="132" customFormat="1" ht="18" customHeight="1" hidden="1">
      <c r="A56" s="138" t="s">
        <v>27</v>
      </c>
      <c r="B56" s="194" t="s">
        <v>100</v>
      </c>
      <c r="C56" s="190">
        <v>70</v>
      </c>
      <c r="D56" s="190"/>
      <c r="E56" s="190"/>
      <c r="F56" s="190"/>
      <c r="G56" s="167">
        <f t="shared" si="0"/>
        <v>0</v>
      </c>
      <c r="H56" s="167">
        <f t="shared" si="2"/>
        <v>0</v>
      </c>
      <c r="I56" s="271" t="e">
        <f t="shared" si="1"/>
        <v>#DIV/0!</v>
      </c>
      <c r="J56" s="191"/>
      <c r="L56" s="117">
        <f t="shared" si="3"/>
        <v>-70</v>
      </c>
      <c r="P56" s="134"/>
    </row>
    <row r="57" spans="1:16" s="132" customFormat="1" ht="21" customHeight="1" hidden="1">
      <c r="A57" s="138" t="s">
        <v>27</v>
      </c>
      <c r="B57" s="142" t="s">
        <v>99</v>
      </c>
      <c r="C57" s="190">
        <v>20</v>
      </c>
      <c r="D57" s="190"/>
      <c r="E57" s="190"/>
      <c r="F57" s="190"/>
      <c r="G57" s="167">
        <f t="shared" si="0"/>
        <v>0</v>
      </c>
      <c r="H57" s="167">
        <f t="shared" si="2"/>
        <v>0</v>
      </c>
      <c r="I57" s="271" t="e">
        <f t="shared" si="1"/>
        <v>#DIV/0!</v>
      </c>
      <c r="J57" s="191"/>
      <c r="L57" s="117">
        <f t="shared" si="3"/>
        <v>-20</v>
      </c>
      <c r="P57" s="134"/>
    </row>
    <row r="58" spans="1:16" s="132" customFormat="1" ht="18.75" customHeight="1" hidden="1">
      <c r="A58" s="131" t="s">
        <v>27</v>
      </c>
      <c r="B58" s="189" t="s">
        <v>162</v>
      </c>
      <c r="C58" s="190">
        <v>340</v>
      </c>
      <c r="D58" s="190"/>
      <c r="E58" s="190"/>
      <c r="F58" s="190"/>
      <c r="G58" s="167">
        <f t="shared" si="0"/>
        <v>0</v>
      </c>
      <c r="H58" s="167">
        <f t="shared" si="2"/>
        <v>0</v>
      </c>
      <c r="I58" s="271" t="e">
        <f t="shared" si="1"/>
        <v>#DIV/0!</v>
      </c>
      <c r="J58" s="191"/>
      <c r="L58" s="117">
        <f t="shared" si="3"/>
        <v>-340</v>
      </c>
      <c r="P58" s="134"/>
    </row>
    <row r="59" spans="1:16" s="128" customFormat="1" ht="25.5" customHeight="1">
      <c r="A59" s="127" t="s">
        <v>36</v>
      </c>
      <c r="B59" s="187" t="s">
        <v>163</v>
      </c>
      <c r="C59" s="188">
        <f>+C60+C61+C62+C63+C68+C69</f>
        <v>30386</v>
      </c>
      <c r="D59" s="188">
        <f>+D60+D61+D62+D63+D68+D69</f>
        <v>16103</v>
      </c>
      <c r="E59" s="223">
        <f>+E60+E61+E62+E63+E68+E69</f>
        <v>29965</v>
      </c>
      <c r="F59" s="223">
        <f>+F60+F61+F62+F63+F68+F69</f>
        <v>30532</v>
      </c>
      <c r="G59" s="247">
        <f t="shared" si="0"/>
        <v>52.99480023695122</v>
      </c>
      <c r="H59" s="247">
        <f t="shared" si="2"/>
        <v>98.61449351675114</v>
      </c>
      <c r="I59" s="271">
        <f t="shared" si="1"/>
        <v>101.89220757550474</v>
      </c>
      <c r="J59" s="195"/>
      <c r="L59" s="117">
        <f t="shared" si="3"/>
        <v>-421</v>
      </c>
      <c r="P59" s="129"/>
    </row>
    <row r="60" spans="1:16" s="2" customFormat="1" ht="34.5" customHeight="1">
      <c r="A60" s="130" t="s">
        <v>27</v>
      </c>
      <c r="B60" s="196" t="s">
        <v>164</v>
      </c>
      <c r="C60" s="181">
        <v>7000</v>
      </c>
      <c r="D60" s="181">
        <v>3000</v>
      </c>
      <c r="E60" s="181">
        <v>7000</v>
      </c>
      <c r="F60" s="181">
        <v>7000</v>
      </c>
      <c r="G60" s="160">
        <f t="shared" si="0"/>
        <v>42.857142857142854</v>
      </c>
      <c r="H60" s="160">
        <f t="shared" si="2"/>
        <v>100</v>
      </c>
      <c r="I60" s="295">
        <f t="shared" si="1"/>
        <v>100</v>
      </c>
      <c r="J60" s="182" t="s">
        <v>242</v>
      </c>
      <c r="L60" s="122">
        <f t="shared" si="3"/>
        <v>0</v>
      </c>
      <c r="P60" s="123"/>
    </row>
    <row r="61" spans="1:16" s="2" customFormat="1" ht="33.75" customHeight="1">
      <c r="A61" s="130" t="s">
        <v>27</v>
      </c>
      <c r="B61" s="196" t="s">
        <v>4</v>
      </c>
      <c r="C61" s="181">
        <v>932</v>
      </c>
      <c r="D61" s="181"/>
      <c r="E61" s="181">
        <v>932</v>
      </c>
      <c r="F61" s="181">
        <v>932</v>
      </c>
      <c r="G61" s="160">
        <f t="shared" si="0"/>
        <v>0</v>
      </c>
      <c r="H61" s="160">
        <f t="shared" si="2"/>
        <v>100</v>
      </c>
      <c r="I61" s="295">
        <f t="shared" si="1"/>
        <v>100</v>
      </c>
      <c r="J61" s="182" t="s">
        <v>248</v>
      </c>
      <c r="L61" s="122">
        <f t="shared" si="3"/>
        <v>0</v>
      </c>
      <c r="P61" s="123"/>
    </row>
    <row r="62" spans="1:16" s="2" customFormat="1" ht="22.5" customHeight="1">
      <c r="A62" s="130" t="s">
        <v>27</v>
      </c>
      <c r="B62" s="196" t="s">
        <v>5</v>
      </c>
      <c r="C62" s="181">
        <v>264</v>
      </c>
      <c r="D62" s="181">
        <v>264</v>
      </c>
      <c r="E62" s="181">
        <v>264</v>
      </c>
      <c r="F62" s="181">
        <v>300</v>
      </c>
      <c r="G62" s="160">
        <f t="shared" si="0"/>
        <v>100</v>
      </c>
      <c r="H62" s="160">
        <f t="shared" si="2"/>
        <v>100</v>
      </c>
      <c r="I62" s="295">
        <f t="shared" si="1"/>
        <v>113.63636363636364</v>
      </c>
      <c r="J62" s="182" t="s">
        <v>261</v>
      </c>
      <c r="L62" s="122">
        <f t="shared" si="3"/>
        <v>0</v>
      </c>
      <c r="P62" s="123"/>
    </row>
    <row r="63" spans="1:16" s="2" customFormat="1" ht="23.25" customHeight="1">
      <c r="A63" s="139" t="s">
        <v>27</v>
      </c>
      <c r="B63" s="197" t="s">
        <v>165</v>
      </c>
      <c r="C63" s="181">
        <f>+C64+C65+C66+C67</f>
        <v>3100</v>
      </c>
      <c r="D63" s="181">
        <f>+D64+D65+D66+D67</f>
        <v>2327</v>
      </c>
      <c r="E63" s="181">
        <f>+E64+E65+E66+E67</f>
        <v>3092</v>
      </c>
      <c r="F63" s="181">
        <v>3200</v>
      </c>
      <c r="G63" s="160">
        <f>+D63/C63*100</f>
        <v>75.06451612903226</v>
      </c>
      <c r="H63" s="160">
        <f t="shared" si="2"/>
        <v>99.74193548387098</v>
      </c>
      <c r="I63" s="295">
        <f t="shared" si="1"/>
        <v>103.49288486416559</v>
      </c>
      <c r="J63" s="182"/>
      <c r="L63" s="122">
        <f t="shared" si="3"/>
        <v>-8</v>
      </c>
      <c r="P63" s="123"/>
    </row>
    <row r="64" spans="1:16" s="171" customFormat="1" ht="32.25" customHeight="1">
      <c r="A64" s="165" t="s">
        <v>3</v>
      </c>
      <c r="B64" s="170" t="str">
        <f>+'[1]Dvi 2021'!B80</f>
        <v>Hỗ trợ cho người trồng lúa để áp dụng giống mới, tiến bộ kỹ thuật, công nghệ mới trong sản xuất lúa; hỗ trợ liên kết sản xuất, tiêu thụ sản phẩm.</v>
      </c>
      <c r="C64" s="198">
        <v>1550</v>
      </c>
      <c r="D64" s="198">
        <v>1490</v>
      </c>
      <c r="E64" s="198">
        <v>1550</v>
      </c>
      <c r="F64" s="198"/>
      <c r="G64" s="251">
        <f t="shared" si="0"/>
        <v>96.12903225806451</v>
      </c>
      <c r="H64" s="251">
        <f t="shared" si="2"/>
        <v>100</v>
      </c>
      <c r="I64" s="295">
        <f t="shared" si="1"/>
        <v>0</v>
      </c>
      <c r="J64" s="199" t="s">
        <v>241</v>
      </c>
      <c r="L64" s="297">
        <f t="shared" si="3"/>
        <v>0</v>
      </c>
      <c r="P64" s="172"/>
    </row>
    <row r="65" spans="1:16" s="171" customFormat="1" ht="15" customHeight="1">
      <c r="A65" s="165" t="s">
        <v>3</v>
      </c>
      <c r="B65" s="169" t="s">
        <v>227</v>
      </c>
      <c r="C65" s="198">
        <v>850</v>
      </c>
      <c r="D65" s="198">
        <v>837</v>
      </c>
      <c r="E65" s="198">
        <v>842</v>
      </c>
      <c r="F65" s="198"/>
      <c r="G65" s="251">
        <f t="shared" si="0"/>
        <v>98.47058823529412</v>
      </c>
      <c r="H65" s="251">
        <f t="shared" si="2"/>
        <v>99.05882352941177</v>
      </c>
      <c r="I65" s="295">
        <f t="shared" si="1"/>
        <v>0</v>
      </c>
      <c r="J65" s="199" t="s">
        <v>242</v>
      </c>
      <c r="L65" s="297">
        <f t="shared" si="3"/>
        <v>-8</v>
      </c>
      <c r="P65" s="172"/>
    </row>
    <row r="66" spans="1:16" s="171" customFormat="1" ht="32.25" customHeight="1">
      <c r="A66" s="165" t="s">
        <v>3</v>
      </c>
      <c r="B66" s="170" t="str">
        <f>+'[1]Dvi 2021'!B82</f>
        <v>Cải tạo, khai hoang, phục hóa đất chưa sử dụng thành đất chuyên trồng lúa xã Mường So (10ha)</v>
      </c>
      <c r="C66" s="198">
        <v>100</v>
      </c>
      <c r="D66" s="198"/>
      <c r="E66" s="198">
        <v>100</v>
      </c>
      <c r="F66" s="198"/>
      <c r="G66" s="251">
        <f t="shared" si="0"/>
        <v>0</v>
      </c>
      <c r="H66" s="251">
        <f t="shared" si="2"/>
        <v>100</v>
      </c>
      <c r="I66" s="295">
        <f t="shared" si="1"/>
        <v>0</v>
      </c>
      <c r="J66" s="199" t="s">
        <v>242</v>
      </c>
      <c r="L66" s="297">
        <f t="shared" si="3"/>
        <v>0</v>
      </c>
      <c r="P66" s="172"/>
    </row>
    <row r="67" spans="1:16" s="171" customFormat="1" ht="32.25" customHeight="1">
      <c r="A67" s="165" t="s">
        <v>3</v>
      </c>
      <c r="B67" s="170" t="str">
        <f>+'[1]07 Xa 2021'!B59</f>
        <v>Kinh phí thực hiện chính sách hỗ trợ để bảo vệ và phát triển đât trồng lúa (Nguồn bổ sung có mục tiêu)</v>
      </c>
      <c r="C67" s="198">
        <v>600</v>
      </c>
      <c r="D67" s="198">
        <v>0</v>
      </c>
      <c r="E67" s="198">
        <v>600</v>
      </c>
      <c r="F67" s="198"/>
      <c r="G67" s="251">
        <f t="shared" si="0"/>
        <v>0</v>
      </c>
      <c r="H67" s="251">
        <f t="shared" si="2"/>
        <v>100</v>
      </c>
      <c r="I67" s="295">
        <f t="shared" si="1"/>
        <v>0</v>
      </c>
      <c r="J67" s="199" t="s">
        <v>243</v>
      </c>
      <c r="L67" s="297">
        <f t="shared" si="3"/>
        <v>0</v>
      </c>
      <c r="P67" s="172"/>
    </row>
    <row r="68" spans="1:16" s="2" customFormat="1" ht="35.25" customHeight="1">
      <c r="A68" s="139" t="s">
        <v>27</v>
      </c>
      <c r="B68" s="200" t="s">
        <v>228</v>
      </c>
      <c r="C68" s="181">
        <v>2090</v>
      </c>
      <c r="D68" s="181">
        <v>0</v>
      </c>
      <c r="E68" s="181">
        <v>2090</v>
      </c>
      <c r="F68" s="181">
        <v>2100</v>
      </c>
      <c r="G68" s="160">
        <f t="shared" si="0"/>
        <v>0</v>
      </c>
      <c r="H68" s="160">
        <f t="shared" si="2"/>
        <v>100</v>
      </c>
      <c r="I68" s="295">
        <f t="shared" si="1"/>
        <v>100.47846889952152</v>
      </c>
      <c r="J68" s="182" t="s">
        <v>244</v>
      </c>
      <c r="L68" s="122">
        <f t="shared" si="3"/>
        <v>0</v>
      </c>
      <c r="P68" s="123"/>
    </row>
    <row r="69" spans="1:16" s="2" customFormat="1" ht="48" customHeight="1">
      <c r="A69" s="130" t="s">
        <v>27</v>
      </c>
      <c r="B69" s="180" t="s">
        <v>166</v>
      </c>
      <c r="C69" s="181">
        <f>SUM(C70:C80)</f>
        <v>17000</v>
      </c>
      <c r="D69" s="181">
        <f>SUM(D70:D80)</f>
        <v>10512</v>
      </c>
      <c r="E69" s="181">
        <f>SUM(E70:E80)</f>
        <v>16587</v>
      </c>
      <c r="F69" s="181">
        <v>17000</v>
      </c>
      <c r="G69" s="160">
        <f t="shared" si="0"/>
        <v>61.83529411764705</v>
      </c>
      <c r="H69" s="160">
        <f t="shared" si="2"/>
        <v>97.57058823529412</v>
      </c>
      <c r="I69" s="295">
        <f t="shared" si="1"/>
        <v>102.4899017302707</v>
      </c>
      <c r="J69" s="182"/>
      <c r="L69" s="122">
        <f t="shared" si="3"/>
        <v>-413</v>
      </c>
      <c r="P69" s="123"/>
    </row>
    <row r="70" spans="1:16" s="171" customFormat="1" ht="30.75" customHeight="1">
      <c r="A70" s="165" t="s">
        <v>3</v>
      </c>
      <c r="B70" s="170" t="s">
        <v>229</v>
      </c>
      <c r="C70" s="198">
        <f>3211+1859</f>
        <v>5070</v>
      </c>
      <c r="D70" s="198">
        <v>4657</v>
      </c>
      <c r="E70" s="198">
        <v>4657</v>
      </c>
      <c r="F70" s="198"/>
      <c r="G70" s="160">
        <f t="shared" si="0"/>
        <v>91.85404339250493</v>
      </c>
      <c r="H70" s="160">
        <f t="shared" si="2"/>
        <v>91.85404339250493</v>
      </c>
      <c r="I70" s="295">
        <f t="shared" si="1"/>
        <v>0</v>
      </c>
      <c r="J70" s="199"/>
      <c r="L70" s="122">
        <f t="shared" si="3"/>
        <v>-413</v>
      </c>
      <c r="P70" s="172"/>
    </row>
    <row r="71" spans="1:16" s="171" customFormat="1" ht="20.25" customHeight="1">
      <c r="A71" s="165" t="s">
        <v>3</v>
      </c>
      <c r="B71" s="169" t="s">
        <v>230</v>
      </c>
      <c r="C71" s="173">
        <v>500</v>
      </c>
      <c r="D71" s="301">
        <v>500</v>
      </c>
      <c r="E71" s="198">
        <f>+C71</f>
        <v>500</v>
      </c>
      <c r="F71" s="198"/>
      <c r="G71" s="249">
        <f t="shared" si="0"/>
        <v>100</v>
      </c>
      <c r="H71" s="160">
        <f t="shared" si="2"/>
        <v>100</v>
      </c>
      <c r="I71" s="295">
        <f t="shared" si="1"/>
        <v>0</v>
      </c>
      <c r="J71" s="199" t="s">
        <v>242</v>
      </c>
      <c r="L71" s="122">
        <f t="shared" si="3"/>
        <v>0</v>
      </c>
      <c r="P71" s="172"/>
    </row>
    <row r="72" spans="1:16" s="171" customFormat="1" ht="20.25" customHeight="1">
      <c r="A72" s="165" t="s">
        <v>3</v>
      </c>
      <c r="B72" s="169" t="s">
        <v>231</v>
      </c>
      <c r="C72" s="173">
        <v>2000</v>
      </c>
      <c r="D72" s="301">
        <v>900</v>
      </c>
      <c r="E72" s="198">
        <f>+C72</f>
        <v>2000</v>
      </c>
      <c r="F72" s="198"/>
      <c r="G72" s="249">
        <f t="shared" si="0"/>
        <v>45</v>
      </c>
      <c r="H72" s="160">
        <f t="shared" si="2"/>
        <v>100</v>
      </c>
      <c r="I72" s="295">
        <f t="shared" si="1"/>
        <v>0</v>
      </c>
      <c r="J72" s="199" t="s">
        <v>242</v>
      </c>
      <c r="L72" s="122">
        <f t="shared" si="3"/>
        <v>0</v>
      </c>
      <c r="P72" s="172"/>
    </row>
    <row r="73" spans="1:16" s="171" customFormat="1" ht="20.25" customHeight="1">
      <c r="A73" s="165" t="s">
        <v>3</v>
      </c>
      <c r="B73" s="174" t="s">
        <v>232</v>
      </c>
      <c r="C73" s="173">
        <v>1000</v>
      </c>
      <c r="D73" s="301">
        <v>500</v>
      </c>
      <c r="E73" s="198">
        <f>+C73</f>
        <v>1000</v>
      </c>
      <c r="F73" s="198"/>
      <c r="G73" s="249">
        <f t="shared" si="0"/>
        <v>50</v>
      </c>
      <c r="H73" s="160">
        <f t="shared" si="2"/>
        <v>100</v>
      </c>
      <c r="I73" s="295">
        <f t="shared" si="1"/>
        <v>0</v>
      </c>
      <c r="J73" s="199" t="s">
        <v>242</v>
      </c>
      <c r="L73" s="122">
        <f t="shared" si="3"/>
        <v>0</v>
      </c>
      <c r="P73" s="172"/>
    </row>
    <row r="74" spans="1:16" s="171" customFormat="1" ht="21.75" customHeight="1">
      <c r="A74" s="165" t="s">
        <v>3</v>
      </c>
      <c r="B74" s="169" t="s">
        <v>233</v>
      </c>
      <c r="C74" s="173">
        <v>3000</v>
      </c>
      <c r="D74" s="302">
        <v>1400</v>
      </c>
      <c r="E74" s="198">
        <f>+C74</f>
        <v>3000</v>
      </c>
      <c r="F74" s="198"/>
      <c r="G74" s="249">
        <f t="shared" si="0"/>
        <v>46.666666666666664</v>
      </c>
      <c r="H74" s="160">
        <f t="shared" si="2"/>
        <v>100</v>
      </c>
      <c r="I74" s="295">
        <f t="shared" si="1"/>
        <v>0</v>
      </c>
      <c r="J74" s="199" t="s">
        <v>242</v>
      </c>
      <c r="L74" s="122">
        <f t="shared" si="3"/>
        <v>0</v>
      </c>
      <c r="P74" s="172"/>
    </row>
    <row r="75" spans="1:16" s="171" customFormat="1" ht="21.75" customHeight="1">
      <c r="A75" s="165" t="s">
        <v>3</v>
      </c>
      <c r="B75" s="174" t="s">
        <v>234</v>
      </c>
      <c r="C75" s="173">
        <v>1400</v>
      </c>
      <c r="D75" s="198">
        <v>500</v>
      </c>
      <c r="E75" s="198">
        <f>+C75</f>
        <v>1400</v>
      </c>
      <c r="F75" s="198"/>
      <c r="G75" s="249">
        <f t="shared" si="0"/>
        <v>35.714285714285715</v>
      </c>
      <c r="H75" s="160">
        <f t="shared" si="2"/>
        <v>100</v>
      </c>
      <c r="I75" s="295">
        <f t="shared" si="1"/>
        <v>0</v>
      </c>
      <c r="J75" s="199" t="s">
        <v>242</v>
      </c>
      <c r="L75" s="122">
        <f t="shared" si="3"/>
        <v>0</v>
      </c>
      <c r="P75" s="172"/>
    </row>
    <row r="76" spans="1:16" s="171" customFormat="1" ht="20.25" customHeight="1">
      <c r="A76" s="165" t="s">
        <v>3</v>
      </c>
      <c r="B76" s="169" t="s">
        <v>237</v>
      </c>
      <c r="C76" s="173">
        <v>1500</v>
      </c>
      <c r="D76" s="198">
        <f>+C76/2</f>
        <v>750</v>
      </c>
      <c r="E76" s="198">
        <v>1500</v>
      </c>
      <c r="F76" s="198"/>
      <c r="G76" s="248">
        <f t="shared" si="0"/>
        <v>50</v>
      </c>
      <c r="H76" s="160">
        <f t="shared" si="2"/>
        <v>100</v>
      </c>
      <c r="I76" s="295">
        <f t="shared" si="1"/>
        <v>0</v>
      </c>
      <c r="J76" s="199" t="s">
        <v>245</v>
      </c>
      <c r="L76" s="122">
        <f t="shared" si="3"/>
        <v>0</v>
      </c>
      <c r="P76" s="172"/>
    </row>
    <row r="77" spans="1:16" s="171" customFormat="1" ht="22.5" customHeight="1">
      <c r="A77" s="165" t="s">
        <v>3</v>
      </c>
      <c r="B77" s="169" t="s">
        <v>238</v>
      </c>
      <c r="C77" s="173">
        <v>1100</v>
      </c>
      <c r="D77" s="198">
        <f>+C77/2</f>
        <v>550</v>
      </c>
      <c r="E77" s="198">
        <v>1100</v>
      </c>
      <c r="F77" s="198"/>
      <c r="G77" s="248">
        <f t="shared" si="0"/>
        <v>50</v>
      </c>
      <c r="H77" s="160">
        <f t="shared" si="2"/>
        <v>100</v>
      </c>
      <c r="I77" s="295">
        <f t="shared" si="1"/>
        <v>0</v>
      </c>
      <c r="J77" s="199" t="s">
        <v>246</v>
      </c>
      <c r="L77" s="122">
        <f t="shared" si="3"/>
        <v>0</v>
      </c>
      <c r="P77" s="172"/>
    </row>
    <row r="78" spans="1:16" s="171" customFormat="1" ht="21" customHeight="1">
      <c r="A78" s="165" t="s">
        <v>3</v>
      </c>
      <c r="B78" s="169" t="s">
        <v>239</v>
      </c>
      <c r="C78" s="173">
        <v>910</v>
      </c>
      <c r="D78" s="198">
        <f>+C78/2</f>
        <v>455</v>
      </c>
      <c r="E78" s="198">
        <v>910</v>
      </c>
      <c r="F78" s="198"/>
      <c r="G78" s="248">
        <f t="shared" si="0"/>
        <v>50</v>
      </c>
      <c r="H78" s="160">
        <f t="shared" si="2"/>
        <v>100</v>
      </c>
      <c r="I78" s="295">
        <f aca="true" t="shared" si="5" ref="I78:I158">+F78/E78*100</f>
        <v>0</v>
      </c>
      <c r="J78" s="199" t="s">
        <v>243</v>
      </c>
      <c r="L78" s="122">
        <f t="shared" si="3"/>
        <v>0</v>
      </c>
      <c r="P78" s="172"/>
    </row>
    <row r="79" spans="1:16" s="171" customFormat="1" ht="30.75" customHeight="1">
      <c r="A79" s="165" t="s">
        <v>3</v>
      </c>
      <c r="B79" s="169" t="s">
        <v>235</v>
      </c>
      <c r="C79" s="173">
        <v>300</v>
      </c>
      <c r="D79" s="198">
        <v>300</v>
      </c>
      <c r="E79" s="198">
        <v>300</v>
      </c>
      <c r="F79" s="198"/>
      <c r="G79" s="249">
        <f aca="true" t="shared" si="6" ref="G79:G160">+D79/C79*100</f>
        <v>100</v>
      </c>
      <c r="H79" s="160">
        <f t="shared" si="2"/>
        <v>100</v>
      </c>
      <c r="I79" s="295">
        <f t="shared" si="5"/>
        <v>0</v>
      </c>
      <c r="J79" s="199" t="s">
        <v>247</v>
      </c>
      <c r="L79" s="122">
        <f t="shared" si="3"/>
        <v>0</v>
      </c>
      <c r="P79" s="172"/>
    </row>
    <row r="80" spans="1:16" s="171" customFormat="1" ht="28.5" customHeight="1">
      <c r="A80" s="165" t="s">
        <v>3</v>
      </c>
      <c r="B80" s="169" t="s">
        <v>236</v>
      </c>
      <c r="C80" s="173">
        <v>220</v>
      </c>
      <c r="D80" s="198"/>
      <c r="E80" s="198">
        <v>220</v>
      </c>
      <c r="F80" s="198"/>
      <c r="G80" s="160">
        <f t="shared" si="6"/>
        <v>0</v>
      </c>
      <c r="H80" s="160">
        <f aca="true" t="shared" si="7" ref="H80:H160">+E80/C80*100</f>
        <v>100</v>
      </c>
      <c r="I80" s="295">
        <f t="shared" si="5"/>
        <v>0</v>
      </c>
      <c r="J80" s="199" t="s">
        <v>248</v>
      </c>
      <c r="L80" s="122">
        <f aca="true" t="shared" si="8" ref="L80:L160">+E80-C80</f>
        <v>0</v>
      </c>
      <c r="P80" s="172"/>
    </row>
    <row r="81" spans="1:16" s="257" customFormat="1" ht="27" customHeight="1">
      <c r="A81" s="127" t="s">
        <v>39</v>
      </c>
      <c r="B81" s="201" t="s">
        <v>167</v>
      </c>
      <c r="C81" s="223">
        <f>+C82+C85+C88+C89</f>
        <v>19995</v>
      </c>
      <c r="D81" s="223">
        <f>+D82+D85+D88+D89</f>
        <v>10151</v>
      </c>
      <c r="E81" s="223">
        <f>+E82+E85+E88+E89</f>
        <v>19995</v>
      </c>
      <c r="F81" s="223">
        <f>+F82+F85+F88+F89+F92+F102+F106+F107+F108</f>
        <v>47213</v>
      </c>
      <c r="G81" s="247">
        <f t="shared" si="6"/>
        <v>50.76769192298074</v>
      </c>
      <c r="H81" s="247">
        <f t="shared" si="7"/>
        <v>100</v>
      </c>
      <c r="I81" s="271">
        <f t="shared" si="5"/>
        <v>236.1240310077519</v>
      </c>
      <c r="J81" s="195"/>
      <c r="L81" s="258">
        <f t="shared" si="8"/>
        <v>0</v>
      </c>
      <c r="M81" s="259"/>
      <c r="N81" s="259"/>
      <c r="P81" s="259"/>
    </row>
    <row r="82" spans="1:16" s="2" customFormat="1" ht="33.75" customHeight="1">
      <c r="A82" s="130" t="s">
        <v>27</v>
      </c>
      <c r="B82" s="180" t="s">
        <v>168</v>
      </c>
      <c r="C82" s="181">
        <f>+C83+C84</f>
        <v>13338</v>
      </c>
      <c r="D82" s="181">
        <f>+D83+D84</f>
        <v>7201</v>
      </c>
      <c r="E82" s="181">
        <f>+E83+E84</f>
        <v>13338</v>
      </c>
      <c r="F82" s="181">
        <f>+F83+F84</f>
        <v>10825</v>
      </c>
      <c r="G82" s="160">
        <f t="shared" si="6"/>
        <v>53.98860398860399</v>
      </c>
      <c r="H82" s="160">
        <f t="shared" si="7"/>
        <v>100</v>
      </c>
      <c r="I82" s="295">
        <f t="shared" si="5"/>
        <v>81.15909431698906</v>
      </c>
      <c r="J82" s="182"/>
      <c r="L82" s="122">
        <f t="shared" si="8"/>
        <v>0</v>
      </c>
      <c r="P82" s="123"/>
    </row>
    <row r="83" spans="1:16" s="171" customFormat="1" ht="33.75" customHeight="1">
      <c r="A83" s="165" t="s">
        <v>3</v>
      </c>
      <c r="B83" s="170" t="s">
        <v>168</v>
      </c>
      <c r="C83" s="198">
        <v>12494</v>
      </c>
      <c r="D83" s="198">
        <v>7201</v>
      </c>
      <c r="E83" s="198">
        <v>12494</v>
      </c>
      <c r="F83" s="198">
        <f>60*150</f>
        <v>9000</v>
      </c>
      <c r="G83" s="160">
        <f t="shared" si="6"/>
        <v>57.63566511925724</v>
      </c>
      <c r="H83" s="160">
        <f t="shared" si="7"/>
        <v>100</v>
      </c>
      <c r="I83" s="295">
        <f t="shared" si="5"/>
        <v>72.03457659676646</v>
      </c>
      <c r="J83" s="199" t="s">
        <v>249</v>
      </c>
      <c r="L83" s="122">
        <f t="shared" si="8"/>
        <v>0</v>
      </c>
      <c r="P83" s="172"/>
    </row>
    <row r="84" spans="1:16" s="171" customFormat="1" ht="33.75" customHeight="1">
      <c r="A84" s="165" t="s">
        <v>3</v>
      </c>
      <c r="B84" s="170" t="s">
        <v>282</v>
      </c>
      <c r="C84" s="198">
        <v>844</v>
      </c>
      <c r="D84" s="198">
        <v>0</v>
      </c>
      <c r="E84" s="198">
        <v>844</v>
      </c>
      <c r="F84" s="198">
        <f>1025+800</f>
        <v>1825</v>
      </c>
      <c r="G84" s="160">
        <f t="shared" si="6"/>
        <v>0</v>
      </c>
      <c r="H84" s="160">
        <f t="shared" si="7"/>
        <v>100</v>
      </c>
      <c r="I84" s="295">
        <f t="shared" si="5"/>
        <v>216.23222748815166</v>
      </c>
      <c r="J84" s="199" t="s">
        <v>250</v>
      </c>
      <c r="L84" s="122">
        <f t="shared" si="8"/>
        <v>0</v>
      </c>
      <c r="P84" s="172"/>
    </row>
    <row r="85" spans="1:16" s="2" customFormat="1" ht="34.5" customHeight="1">
      <c r="A85" s="130" t="s">
        <v>27</v>
      </c>
      <c r="B85" s="180" t="s">
        <v>6</v>
      </c>
      <c r="C85" s="181">
        <f>+C86+C87</f>
        <v>3993</v>
      </c>
      <c r="D85" s="181">
        <f>+D86+D87</f>
        <v>2950</v>
      </c>
      <c r="E85" s="181">
        <f>+E86+E87</f>
        <v>3993</v>
      </c>
      <c r="F85" s="181">
        <f>+F86+F87</f>
        <v>0</v>
      </c>
      <c r="G85" s="160">
        <f t="shared" si="6"/>
        <v>73.87928875532181</v>
      </c>
      <c r="H85" s="160">
        <f t="shared" si="7"/>
        <v>100</v>
      </c>
      <c r="I85" s="295">
        <f t="shared" si="5"/>
        <v>0</v>
      </c>
      <c r="J85" s="182"/>
      <c r="L85" s="122">
        <f t="shared" si="8"/>
        <v>0</v>
      </c>
      <c r="P85" s="123"/>
    </row>
    <row r="86" spans="1:16" s="171" customFormat="1" ht="24" customHeight="1">
      <c r="A86" s="165" t="s">
        <v>3</v>
      </c>
      <c r="B86" s="169" t="s">
        <v>71</v>
      </c>
      <c r="C86" s="198">
        <v>757</v>
      </c>
      <c r="D86" s="198"/>
      <c r="E86" s="198">
        <v>757</v>
      </c>
      <c r="F86" s="198"/>
      <c r="G86" s="251">
        <f t="shared" si="6"/>
        <v>0</v>
      </c>
      <c r="H86" s="251">
        <f t="shared" si="7"/>
        <v>100</v>
      </c>
      <c r="I86" s="296">
        <f t="shared" si="5"/>
        <v>0</v>
      </c>
      <c r="J86" s="199" t="s">
        <v>249</v>
      </c>
      <c r="L86" s="297">
        <f t="shared" si="8"/>
        <v>0</v>
      </c>
      <c r="P86" s="172"/>
    </row>
    <row r="87" spans="1:16" s="171" customFormat="1" ht="32.25" customHeight="1">
      <c r="A87" s="165" t="s">
        <v>3</v>
      </c>
      <c r="B87" s="175" t="s">
        <v>251</v>
      </c>
      <c r="C87" s="173">
        <f>3993-757</f>
        <v>3236</v>
      </c>
      <c r="D87" s="198">
        <v>2950</v>
      </c>
      <c r="E87" s="198">
        <v>3236</v>
      </c>
      <c r="F87" s="198"/>
      <c r="G87" s="251">
        <f t="shared" si="6"/>
        <v>91.1619283065513</v>
      </c>
      <c r="H87" s="251">
        <f t="shared" si="7"/>
        <v>100</v>
      </c>
      <c r="I87" s="296">
        <f t="shared" si="5"/>
        <v>0</v>
      </c>
      <c r="J87" s="199" t="s">
        <v>252</v>
      </c>
      <c r="L87" s="297">
        <f t="shared" si="8"/>
        <v>0</v>
      </c>
      <c r="P87" s="172"/>
    </row>
    <row r="88" spans="1:16" s="298" customFormat="1" ht="45.75" customHeight="1">
      <c r="A88" s="130" t="s">
        <v>27</v>
      </c>
      <c r="B88" s="202" t="s">
        <v>271</v>
      </c>
      <c r="C88" s="203">
        <v>1264</v>
      </c>
      <c r="D88" s="203"/>
      <c r="E88" s="203">
        <v>1264</v>
      </c>
      <c r="F88" s="203">
        <v>0</v>
      </c>
      <c r="G88" s="160">
        <f t="shared" si="6"/>
        <v>0</v>
      </c>
      <c r="H88" s="160">
        <f t="shared" si="7"/>
        <v>100</v>
      </c>
      <c r="I88" s="295">
        <f t="shared" si="5"/>
        <v>0</v>
      </c>
      <c r="J88" s="199" t="s">
        <v>250</v>
      </c>
      <c r="L88" s="122">
        <f t="shared" si="8"/>
        <v>0</v>
      </c>
      <c r="P88" s="299"/>
    </row>
    <row r="89" spans="1:16" s="298" customFormat="1" ht="35.25" customHeight="1">
      <c r="A89" s="130" t="s">
        <v>27</v>
      </c>
      <c r="B89" s="180" t="s">
        <v>169</v>
      </c>
      <c r="C89" s="203">
        <f>+C90+C91</f>
        <v>1400</v>
      </c>
      <c r="D89" s="203">
        <f>+D90+D91</f>
        <v>0</v>
      </c>
      <c r="E89" s="203">
        <f>+E90+E91</f>
        <v>1400</v>
      </c>
      <c r="F89" s="203">
        <v>3000</v>
      </c>
      <c r="G89" s="160">
        <f t="shared" si="6"/>
        <v>0</v>
      </c>
      <c r="H89" s="160">
        <f t="shared" si="7"/>
        <v>100</v>
      </c>
      <c r="I89" s="295">
        <f t="shared" si="5"/>
        <v>214.28571428571428</v>
      </c>
      <c r="J89" s="300"/>
      <c r="L89" s="122">
        <f t="shared" si="8"/>
        <v>0</v>
      </c>
      <c r="P89" s="299"/>
    </row>
    <row r="90" spans="1:16" s="171" customFormat="1" ht="36" customHeight="1">
      <c r="A90" s="165" t="s">
        <v>3</v>
      </c>
      <c r="B90" s="170" t="s">
        <v>253</v>
      </c>
      <c r="C90" s="198">
        <v>700</v>
      </c>
      <c r="D90" s="198"/>
      <c r="E90" s="198">
        <v>700</v>
      </c>
      <c r="F90" s="198">
        <v>1500</v>
      </c>
      <c r="G90" s="248">
        <f t="shared" si="6"/>
        <v>0</v>
      </c>
      <c r="H90" s="251">
        <f t="shared" si="7"/>
        <v>100</v>
      </c>
      <c r="I90" s="296">
        <f t="shared" si="5"/>
        <v>214.28571428571428</v>
      </c>
      <c r="J90" s="199" t="s">
        <v>254</v>
      </c>
      <c r="L90" s="297">
        <f t="shared" si="8"/>
        <v>0</v>
      </c>
      <c r="P90" s="172"/>
    </row>
    <row r="91" spans="1:16" s="171" customFormat="1" ht="38.25" customHeight="1">
      <c r="A91" s="165" t="s">
        <v>3</v>
      </c>
      <c r="B91" s="170" t="s">
        <v>253</v>
      </c>
      <c r="C91" s="198">
        <v>700</v>
      </c>
      <c r="D91" s="198"/>
      <c r="E91" s="198">
        <v>700</v>
      </c>
      <c r="F91" s="198">
        <v>1500</v>
      </c>
      <c r="G91" s="248">
        <f t="shared" si="6"/>
        <v>0</v>
      </c>
      <c r="H91" s="251">
        <f t="shared" si="7"/>
        <v>100</v>
      </c>
      <c r="I91" s="296">
        <f t="shared" si="5"/>
        <v>214.28571428571428</v>
      </c>
      <c r="J91" s="199" t="s">
        <v>255</v>
      </c>
      <c r="L91" s="297">
        <f t="shared" si="8"/>
        <v>0</v>
      </c>
      <c r="P91" s="172"/>
    </row>
    <row r="92" spans="1:16" s="171" customFormat="1" ht="44.25" customHeight="1">
      <c r="A92" s="130" t="s">
        <v>27</v>
      </c>
      <c r="B92" s="202" t="s">
        <v>296</v>
      </c>
      <c r="C92" s="198"/>
      <c r="D92" s="198"/>
      <c r="E92" s="198"/>
      <c r="F92" s="294">
        <f>SUM(F93:F101)</f>
        <v>23967</v>
      </c>
      <c r="G92" s="249"/>
      <c r="H92" s="160"/>
      <c r="I92" s="295"/>
      <c r="J92" s="199"/>
      <c r="L92" s="122"/>
      <c r="P92" s="172"/>
    </row>
    <row r="93" spans="1:16" s="171" customFormat="1" ht="21" customHeight="1">
      <c r="A93" s="165" t="s">
        <v>3</v>
      </c>
      <c r="B93" s="306" t="s">
        <v>283</v>
      </c>
      <c r="C93" s="198"/>
      <c r="D93" s="198"/>
      <c r="E93" s="198"/>
      <c r="F93" s="198">
        <v>352</v>
      </c>
      <c r="G93" s="248"/>
      <c r="H93" s="251"/>
      <c r="I93" s="296"/>
      <c r="J93" s="199"/>
      <c r="L93" s="297"/>
      <c r="P93" s="172"/>
    </row>
    <row r="94" spans="1:16" s="171" customFormat="1" ht="21" customHeight="1">
      <c r="A94" s="165" t="s">
        <v>3</v>
      </c>
      <c r="B94" s="306" t="s">
        <v>284</v>
      </c>
      <c r="C94" s="198"/>
      <c r="D94" s="198"/>
      <c r="E94" s="198"/>
      <c r="F94" s="198">
        <v>9000</v>
      </c>
      <c r="G94" s="248"/>
      <c r="H94" s="251"/>
      <c r="I94" s="296"/>
      <c r="J94" s="199"/>
      <c r="L94" s="297"/>
      <c r="P94" s="172"/>
    </row>
    <row r="95" spans="1:16" s="171" customFormat="1" ht="21" customHeight="1">
      <c r="A95" s="165" t="s">
        <v>3</v>
      </c>
      <c r="B95" s="306" t="s">
        <v>285</v>
      </c>
      <c r="C95" s="198"/>
      <c r="D95" s="198"/>
      <c r="E95" s="198"/>
      <c r="F95" s="198">
        <v>1825</v>
      </c>
      <c r="G95" s="248"/>
      <c r="H95" s="251"/>
      <c r="I95" s="296"/>
      <c r="J95" s="199"/>
      <c r="L95" s="297"/>
      <c r="P95" s="172"/>
    </row>
    <row r="96" spans="1:16" s="171" customFormat="1" ht="21" customHeight="1">
      <c r="A96" s="165" t="s">
        <v>3</v>
      </c>
      <c r="B96" s="306" t="s">
        <v>286</v>
      </c>
      <c r="C96" s="198"/>
      <c r="D96" s="198"/>
      <c r="E96" s="198"/>
      <c r="F96" s="198">
        <v>8000</v>
      </c>
      <c r="G96" s="248"/>
      <c r="H96" s="251"/>
      <c r="I96" s="296"/>
      <c r="J96" s="199"/>
      <c r="L96" s="297"/>
      <c r="P96" s="172"/>
    </row>
    <row r="97" spans="1:16" s="171" customFormat="1" ht="21" customHeight="1">
      <c r="A97" s="165" t="s">
        <v>3</v>
      </c>
      <c r="B97" s="306" t="s">
        <v>294</v>
      </c>
      <c r="C97" s="198"/>
      <c r="D97" s="198"/>
      <c r="E97" s="198"/>
      <c r="F97" s="198">
        <v>220</v>
      </c>
      <c r="G97" s="248"/>
      <c r="H97" s="251"/>
      <c r="I97" s="296"/>
      <c r="J97" s="199"/>
      <c r="L97" s="297"/>
      <c r="P97" s="172"/>
    </row>
    <row r="98" spans="1:16" s="171" customFormat="1" ht="21" customHeight="1">
      <c r="A98" s="165" t="s">
        <v>3</v>
      </c>
      <c r="B98" s="306" t="s">
        <v>287</v>
      </c>
      <c r="C98" s="198"/>
      <c r="D98" s="198"/>
      <c r="E98" s="198"/>
      <c r="F98" s="198">
        <v>1500</v>
      </c>
      <c r="G98" s="248"/>
      <c r="H98" s="251"/>
      <c r="I98" s="296"/>
      <c r="J98" s="199"/>
      <c r="L98" s="297"/>
      <c r="P98" s="172"/>
    </row>
    <row r="99" spans="1:16" s="171" customFormat="1" ht="21" customHeight="1">
      <c r="A99" s="165" t="s">
        <v>3</v>
      </c>
      <c r="B99" s="306" t="s">
        <v>288</v>
      </c>
      <c r="C99" s="198"/>
      <c r="D99" s="198"/>
      <c r="E99" s="198"/>
      <c r="F99" s="198">
        <v>600</v>
      </c>
      <c r="G99" s="248"/>
      <c r="H99" s="251"/>
      <c r="I99" s="296"/>
      <c r="J99" s="199"/>
      <c r="L99" s="297"/>
      <c r="P99" s="172"/>
    </row>
    <row r="100" spans="1:16" s="171" customFormat="1" ht="21" customHeight="1">
      <c r="A100" s="165" t="s">
        <v>3</v>
      </c>
      <c r="B100" s="306" t="s">
        <v>289</v>
      </c>
      <c r="C100" s="198"/>
      <c r="D100" s="198"/>
      <c r="E100" s="198"/>
      <c r="F100" s="198">
        <v>1920</v>
      </c>
      <c r="G100" s="248"/>
      <c r="H100" s="251"/>
      <c r="I100" s="296"/>
      <c r="J100" s="199"/>
      <c r="L100" s="297"/>
      <c r="P100" s="172"/>
    </row>
    <row r="101" spans="1:16" s="171" customFormat="1" ht="21" customHeight="1">
      <c r="A101" s="165" t="s">
        <v>3</v>
      </c>
      <c r="B101" s="306" t="s">
        <v>290</v>
      </c>
      <c r="C101" s="198"/>
      <c r="D101" s="198"/>
      <c r="E101" s="198"/>
      <c r="F101" s="198">
        <v>550</v>
      </c>
      <c r="G101" s="248"/>
      <c r="H101" s="251"/>
      <c r="I101" s="296"/>
      <c r="J101" s="199"/>
      <c r="L101" s="297"/>
      <c r="P101" s="172"/>
    </row>
    <row r="102" spans="1:16" s="171" customFormat="1" ht="49.5" customHeight="1">
      <c r="A102" s="307" t="s">
        <v>27</v>
      </c>
      <c r="B102" s="308" t="s">
        <v>295</v>
      </c>
      <c r="C102" s="309"/>
      <c r="D102" s="309"/>
      <c r="E102" s="309"/>
      <c r="F102" s="309">
        <f>+F103+F104+F105</f>
        <v>4421</v>
      </c>
      <c r="G102" s="310"/>
      <c r="H102" s="311"/>
      <c r="I102" s="312"/>
      <c r="J102" s="313"/>
      <c r="L102" s="297"/>
      <c r="P102" s="172"/>
    </row>
    <row r="103" spans="1:16" s="171" customFormat="1" ht="21" customHeight="1">
      <c r="A103" s="165" t="s">
        <v>3</v>
      </c>
      <c r="B103" s="306" t="s">
        <v>291</v>
      </c>
      <c r="C103" s="198"/>
      <c r="D103" s="198"/>
      <c r="E103" s="198"/>
      <c r="F103" s="198">
        <v>3250</v>
      </c>
      <c r="G103" s="248"/>
      <c r="H103" s="251"/>
      <c r="I103" s="296"/>
      <c r="J103" s="199"/>
      <c r="L103" s="297"/>
      <c r="P103" s="172"/>
    </row>
    <row r="104" spans="1:16" s="171" customFormat="1" ht="21" customHeight="1">
      <c r="A104" s="165" t="s">
        <v>3</v>
      </c>
      <c r="B104" s="306" t="s">
        <v>292</v>
      </c>
      <c r="C104" s="198"/>
      <c r="D104" s="198"/>
      <c r="E104" s="198"/>
      <c r="F104" s="198">
        <v>330</v>
      </c>
      <c r="G104" s="248"/>
      <c r="H104" s="251"/>
      <c r="I104" s="296"/>
      <c r="J104" s="199"/>
      <c r="L104" s="297"/>
      <c r="P104" s="172"/>
    </row>
    <row r="105" spans="1:16" s="171" customFormat="1" ht="21" customHeight="1">
      <c r="A105" s="165" t="s">
        <v>3</v>
      </c>
      <c r="B105" s="306" t="s">
        <v>293</v>
      </c>
      <c r="C105" s="198"/>
      <c r="D105" s="198"/>
      <c r="E105" s="198"/>
      <c r="F105" s="198">
        <v>841</v>
      </c>
      <c r="G105" s="248"/>
      <c r="H105" s="251"/>
      <c r="I105" s="296"/>
      <c r="J105" s="199"/>
      <c r="L105" s="297"/>
      <c r="P105" s="172"/>
    </row>
    <row r="106" spans="1:16" s="304" customFormat="1" ht="51" customHeight="1">
      <c r="A106" s="320" t="s">
        <v>27</v>
      </c>
      <c r="B106" s="321" t="s">
        <v>297</v>
      </c>
      <c r="C106" s="322"/>
      <c r="D106" s="322"/>
      <c r="E106" s="322"/>
      <c r="F106" s="322">
        <v>1500</v>
      </c>
      <c r="G106" s="323"/>
      <c r="H106" s="324"/>
      <c r="I106" s="325"/>
      <c r="J106" s="326"/>
      <c r="L106" s="122"/>
      <c r="P106" s="305"/>
    </row>
    <row r="107" spans="1:16" s="304" customFormat="1" ht="66" customHeight="1">
      <c r="A107" s="320" t="s">
        <v>27</v>
      </c>
      <c r="B107" s="321" t="s">
        <v>298</v>
      </c>
      <c r="C107" s="322"/>
      <c r="D107" s="322"/>
      <c r="E107" s="322"/>
      <c r="F107" s="322">
        <v>1500</v>
      </c>
      <c r="G107" s="323"/>
      <c r="H107" s="324"/>
      <c r="I107" s="325"/>
      <c r="J107" s="326"/>
      <c r="L107" s="122"/>
      <c r="P107" s="305"/>
    </row>
    <row r="108" spans="1:16" s="304" customFormat="1" ht="52.5" customHeight="1">
      <c r="A108" s="320" t="s">
        <v>27</v>
      </c>
      <c r="B108" s="321" t="s">
        <v>299</v>
      </c>
      <c r="C108" s="322"/>
      <c r="D108" s="322"/>
      <c r="E108" s="322"/>
      <c r="F108" s="322">
        <v>2000</v>
      </c>
      <c r="G108" s="323"/>
      <c r="H108" s="324"/>
      <c r="I108" s="325"/>
      <c r="J108" s="326"/>
      <c r="L108" s="122"/>
      <c r="P108" s="305"/>
    </row>
    <row r="109" spans="1:16" s="7" customFormat="1" ht="20.25" customHeight="1">
      <c r="A109" s="314" t="s">
        <v>45</v>
      </c>
      <c r="B109" s="315" t="s">
        <v>170</v>
      </c>
      <c r="C109" s="316">
        <f>+C110+C124</f>
        <v>368863</v>
      </c>
      <c r="D109" s="316">
        <f>+D110+D124</f>
        <v>177821</v>
      </c>
      <c r="E109" s="316">
        <f>+E110+E124</f>
        <v>368863</v>
      </c>
      <c r="F109" s="316">
        <f>+F110+F124</f>
        <v>388500</v>
      </c>
      <c r="G109" s="317">
        <f t="shared" si="6"/>
        <v>48.20787121505817</v>
      </c>
      <c r="H109" s="317">
        <f t="shared" si="7"/>
        <v>100</v>
      </c>
      <c r="I109" s="318">
        <f t="shared" si="5"/>
        <v>105.3236567506093</v>
      </c>
      <c r="J109" s="319"/>
      <c r="L109" s="117">
        <f t="shared" si="8"/>
        <v>0</v>
      </c>
      <c r="P109" s="119"/>
    </row>
    <row r="110" spans="1:16" s="257" customFormat="1" ht="22.5" customHeight="1">
      <c r="A110" s="140" t="s">
        <v>40</v>
      </c>
      <c r="B110" s="204" t="s">
        <v>0</v>
      </c>
      <c r="C110" s="223">
        <v>360717</v>
      </c>
      <c r="D110" s="223">
        <v>173848</v>
      </c>
      <c r="E110" s="223">
        <v>360717</v>
      </c>
      <c r="F110" s="223">
        <v>380000</v>
      </c>
      <c r="G110" s="247">
        <f t="shared" si="6"/>
        <v>48.19512249214758</v>
      </c>
      <c r="H110" s="247">
        <f t="shared" si="7"/>
        <v>100</v>
      </c>
      <c r="I110" s="271">
        <f t="shared" si="5"/>
        <v>105.34574195283284</v>
      </c>
      <c r="J110" s="256"/>
      <c r="L110" s="258">
        <f t="shared" si="8"/>
        <v>0</v>
      </c>
      <c r="P110" s="259"/>
    </row>
    <row r="111" spans="1:16" s="4" customFormat="1" ht="15" customHeight="1" hidden="1">
      <c r="A111" s="138"/>
      <c r="B111" s="194" t="s">
        <v>1</v>
      </c>
      <c r="C111" s="190">
        <v>0</v>
      </c>
      <c r="D111" s="190"/>
      <c r="E111" s="190"/>
      <c r="F111" s="190"/>
      <c r="G111" s="167" t="e">
        <f t="shared" si="6"/>
        <v>#DIV/0!</v>
      </c>
      <c r="H111" s="167" t="e">
        <f t="shared" si="7"/>
        <v>#DIV/0!</v>
      </c>
      <c r="I111" s="271" t="e">
        <f t="shared" si="5"/>
        <v>#DIV/0!</v>
      </c>
      <c r="J111" s="205"/>
      <c r="L111" s="117">
        <f t="shared" si="8"/>
        <v>0</v>
      </c>
      <c r="P111" s="141"/>
    </row>
    <row r="112" spans="1:16" s="132" customFormat="1" ht="18.75" customHeight="1" hidden="1">
      <c r="A112" s="138" t="s">
        <v>27</v>
      </c>
      <c r="B112" s="142" t="s">
        <v>74</v>
      </c>
      <c r="C112" s="190">
        <v>0</v>
      </c>
      <c r="D112" s="190"/>
      <c r="E112" s="190"/>
      <c r="F112" s="190"/>
      <c r="G112" s="167" t="e">
        <f t="shared" si="6"/>
        <v>#DIV/0!</v>
      </c>
      <c r="H112" s="167" t="e">
        <f t="shared" si="7"/>
        <v>#DIV/0!</v>
      </c>
      <c r="I112" s="271" t="e">
        <f t="shared" si="5"/>
        <v>#DIV/0!</v>
      </c>
      <c r="J112" s="191"/>
      <c r="L112" s="117">
        <f t="shared" si="8"/>
        <v>0</v>
      </c>
      <c r="P112" s="134"/>
    </row>
    <row r="113" spans="1:16" s="132" customFormat="1" ht="18.75" customHeight="1" hidden="1">
      <c r="A113" s="138" t="s">
        <v>27</v>
      </c>
      <c r="B113" s="142" t="s">
        <v>7</v>
      </c>
      <c r="C113" s="190">
        <v>28913</v>
      </c>
      <c r="D113" s="190"/>
      <c r="E113" s="190"/>
      <c r="F113" s="190"/>
      <c r="G113" s="167">
        <f t="shared" si="6"/>
        <v>0</v>
      </c>
      <c r="H113" s="167">
        <f t="shared" si="7"/>
        <v>0</v>
      </c>
      <c r="I113" s="271" t="e">
        <f t="shared" si="5"/>
        <v>#DIV/0!</v>
      </c>
      <c r="J113" s="191"/>
      <c r="L113" s="117">
        <f t="shared" si="8"/>
        <v>-28913</v>
      </c>
      <c r="P113" s="134"/>
    </row>
    <row r="114" spans="1:16" s="132" customFormat="1" ht="46.5" customHeight="1" hidden="1">
      <c r="A114" s="138" t="s">
        <v>27</v>
      </c>
      <c r="B114" s="142" t="s">
        <v>75</v>
      </c>
      <c r="C114" s="190">
        <v>2328</v>
      </c>
      <c r="D114" s="190"/>
      <c r="E114" s="190"/>
      <c r="F114" s="190"/>
      <c r="G114" s="167">
        <f t="shared" si="6"/>
        <v>0</v>
      </c>
      <c r="H114" s="167">
        <f t="shared" si="7"/>
        <v>0</v>
      </c>
      <c r="I114" s="271" t="e">
        <f t="shared" si="5"/>
        <v>#DIV/0!</v>
      </c>
      <c r="J114" s="191"/>
      <c r="L114" s="117">
        <f t="shared" si="8"/>
        <v>-2328</v>
      </c>
      <c r="P114" s="134"/>
    </row>
    <row r="115" spans="1:16" s="132" customFormat="1" ht="18.75" customHeight="1" hidden="1">
      <c r="A115" s="138" t="s">
        <v>27</v>
      </c>
      <c r="B115" s="206" t="s">
        <v>171</v>
      </c>
      <c r="C115" s="190">
        <v>6807</v>
      </c>
      <c r="D115" s="190"/>
      <c r="E115" s="190"/>
      <c r="F115" s="190"/>
      <c r="G115" s="167">
        <f t="shared" si="6"/>
        <v>0</v>
      </c>
      <c r="H115" s="167">
        <f t="shared" si="7"/>
        <v>0</v>
      </c>
      <c r="I115" s="271" t="e">
        <f t="shared" si="5"/>
        <v>#DIV/0!</v>
      </c>
      <c r="J115" s="191"/>
      <c r="L115" s="117">
        <f t="shared" si="8"/>
        <v>-6807</v>
      </c>
      <c r="P115" s="134"/>
    </row>
    <row r="116" spans="1:16" s="132" customFormat="1" ht="18.75" customHeight="1" hidden="1">
      <c r="A116" s="138" t="s">
        <v>27</v>
      </c>
      <c r="B116" s="142" t="s">
        <v>8</v>
      </c>
      <c r="C116" s="190">
        <v>6719</v>
      </c>
      <c r="D116" s="190"/>
      <c r="E116" s="190"/>
      <c r="F116" s="190"/>
      <c r="G116" s="167">
        <f t="shared" si="6"/>
        <v>0</v>
      </c>
      <c r="H116" s="167">
        <f t="shared" si="7"/>
        <v>0</v>
      </c>
      <c r="I116" s="271" t="e">
        <f t="shared" si="5"/>
        <v>#DIV/0!</v>
      </c>
      <c r="J116" s="191"/>
      <c r="L116" s="117">
        <f t="shared" si="8"/>
        <v>-6719</v>
      </c>
      <c r="P116" s="134"/>
    </row>
    <row r="117" spans="1:16" s="132" customFormat="1" ht="18.75" customHeight="1" hidden="1">
      <c r="A117" s="138" t="s">
        <v>27</v>
      </c>
      <c r="B117" s="142" t="s">
        <v>76</v>
      </c>
      <c r="C117" s="190">
        <v>1033</v>
      </c>
      <c r="D117" s="190"/>
      <c r="E117" s="190"/>
      <c r="F117" s="190"/>
      <c r="G117" s="167">
        <f t="shared" si="6"/>
        <v>0</v>
      </c>
      <c r="H117" s="167">
        <f t="shared" si="7"/>
        <v>0</v>
      </c>
      <c r="I117" s="271" t="e">
        <f t="shared" si="5"/>
        <v>#DIV/0!</v>
      </c>
      <c r="J117" s="191"/>
      <c r="L117" s="117">
        <f t="shared" si="8"/>
        <v>-1033</v>
      </c>
      <c r="P117" s="134"/>
    </row>
    <row r="118" spans="1:16" s="132" customFormat="1" ht="18.75" customHeight="1" hidden="1">
      <c r="A118" s="138" t="s">
        <v>27</v>
      </c>
      <c r="B118" s="142" t="s">
        <v>77</v>
      </c>
      <c r="C118" s="190">
        <v>54</v>
      </c>
      <c r="D118" s="190"/>
      <c r="E118" s="190"/>
      <c r="F118" s="190"/>
      <c r="G118" s="167">
        <f t="shared" si="6"/>
        <v>0</v>
      </c>
      <c r="H118" s="167">
        <f t="shared" si="7"/>
        <v>0</v>
      </c>
      <c r="I118" s="271" t="e">
        <f t="shared" si="5"/>
        <v>#DIV/0!</v>
      </c>
      <c r="J118" s="191"/>
      <c r="L118" s="117">
        <f t="shared" si="8"/>
        <v>-54</v>
      </c>
      <c r="P118" s="134"/>
    </row>
    <row r="119" spans="1:16" s="132" customFormat="1" ht="18.75" customHeight="1" hidden="1">
      <c r="A119" s="138" t="s">
        <v>27</v>
      </c>
      <c r="B119" s="142" t="s">
        <v>172</v>
      </c>
      <c r="C119" s="190">
        <v>5129</v>
      </c>
      <c r="D119" s="190"/>
      <c r="E119" s="190"/>
      <c r="F119" s="190"/>
      <c r="G119" s="167">
        <f t="shared" si="6"/>
        <v>0</v>
      </c>
      <c r="H119" s="167">
        <f t="shared" si="7"/>
        <v>0</v>
      </c>
      <c r="I119" s="271" t="e">
        <f t="shared" si="5"/>
        <v>#DIV/0!</v>
      </c>
      <c r="J119" s="191"/>
      <c r="L119" s="117">
        <f t="shared" si="8"/>
        <v>-5129</v>
      </c>
      <c r="P119" s="134"/>
    </row>
    <row r="120" spans="1:16" s="132" customFormat="1" ht="35.25" customHeight="1" hidden="1">
      <c r="A120" s="138" t="s">
        <v>27</v>
      </c>
      <c r="B120" s="207" t="s">
        <v>2</v>
      </c>
      <c r="C120" s="190">
        <v>2580</v>
      </c>
      <c r="D120" s="190"/>
      <c r="E120" s="190"/>
      <c r="F120" s="190"/>
      <c r="G120" s="167">
        <f t="shared" si="6"/>
        <v>0</v>
      </c>
      <c r="H120" s="167">
        <f t="shared" si="7"/>
        <v>0</v>
      </c>
      <c r="I120" s="271" t="e">
        <f t="shared" si="5"/>
        <v>#DIV/0!</v>
      </c>
      <c r="J120" s="191"/>
      <c r="L120" s="117">
        <f t="shared" si="8"/>
        <v>-2580</v>
      </c>
      <c r="P120" s="134"/>
    </row>
    <row r="121" spans="1:16" s="132" customFormat="1" ht="18.75" customHeight="1" hidden="1">
      <c r="A121" s="138" t="s">
        <v>27</v>
      </c>
      <c r="B121" s="207" t="s">
        <v>78</v>
      </c>
      <c r="C121" s="190">
        <v>9</v>
      </c>
      <c r="D121" s="190"/>
      <c r="E121" s="190"/>
      <c r="F121" s="190"/>
      <c r="G121" s="167">
        <f t="shared" si="6"/>
        <v>0</v>
      </c>
      <c r="H121" s="167">
        <f t="shared" si="7"/>
        <v>0</v>
      </c>
      <c r="I121" s="271" t="e">
        <f t="shared" si="5"/>
        <v>#DIV/0!</v>
      </c>
      <c r="J121" s="191"/>
      <c r="L121" s="117">
        <f t="shared" si="8"/>
        <v>-9</v>
      </c>
      <c r="P121" s="134"/>
    </row>
    <row r="122" spans="1:16" s="132" customFormat="1" ht="18.75" customHeight="1" hidden="1">
      <c r="A122" s="138" t="s">
        <v>27</v>
      </c>
      <c r="B122" s="207" t="s">
        <v>173</v>
      </c>
      <c r="C122" s="190">
        <v>400</v>
      </c>
      <c r="D122" s="190"/>
      <c r="E122" s="190"/>
      <c r="F122" s="190"/>
      <c r="G122" s="167">
        <f t="shared" si="6"/>
        <v>0</v>
      </c>
      <c r="H122" s="167">
        <f t="shared" si="7"/>
        <v>0</v>
      </c>
      <c r="I122" s="271" t="e">
        <f t="shared" si="5"/>
        <v>#DIV/0!</v>
      </c>
      <c r="J122" s="191"/>
      <c r="L122" s="117">
        <f t="shared" si="8"/>
        <v>-400</v>
      </c>
      <c r="P122" s="134"/>
    </row>
    <row r="123" spans="1:16" s="7" customFormat="1" ht="48" customHeight="1">
      <c r="A123" s="130" t="s">
        <v>27</v>
      </c>
      <c r="B123" s="180" t="s">
        <v>174</v>
      </c>
      <c r="C123" s="181">
        <v>17550</v>
      </c>
      <c r="D123" s="181">
        <v>7535</v>
      </c>
      <c r="E123" s="181">
        <v>17550</v>
      </c>
      <c r="F123" s="181">
        <v>19000</v>
      </c>
      <c r="G123" s="160">
        <f t="shared" si="6"/>
        <v>42.934472934472936</v>
      </c>
      <c r="H123" s="160">
        <f t="shared" si="7"/>
        <v>100</v>
      </c>
      <c r="I123" s="295">
        <f t="shared" si="5"/>
        <v>108.26210826210827</v>
      </c>
      <c r="J123" s="182"/>
      <c r="L123" s="117">
        <f t="shared" si="8"/>
        <v>0</v>
      </c>
      <c r="N123" s="7">
        <v>12395</v>
      </c>
      <c r="P123" s="119"/>
    </row>
    <row r="124" spans="1:16" s="257" customFormat="1" ht="19.5" customHeight="1">
      <c r="A124" s="127" t="s">
        <v>41</v>
      </c>
      <c r="B124" s="187" t="s">
        <v>79</v>
      </c>
      <c r="C124" s="223">
        <v>8146</v>
      </c>
      <c r="D124" s="223">
        <v>3973</v>
      </c>
      <c r="E124" s="223">
        <v>8146</v>
      </c>
      <c r="F124" s="223">
        <v>8500</v>
      </c>
      <c r="G124" s="247">
        <f t="shared" si="6"/>
        <v>48.772403633685244</v>
      </c>
      <c r="H124" s="247">
        <f t="shared" si="7"/>
        <v>100</v>
      </c>
      <c r="I124" s="271">
        <f t="shared" si="5"/>
        <v>104.34569113675423</v>
      </c>
      <c r="J124" s="256"/>
      <c r="L124" s="258">
        <f t="shared" si="8"/>
        <v>0</v>
      </c>
      <c r="N124" s="260">
        <f>+N123-C123</f>
        <v>-5155</v>
      </c>
      <c r="P124" s="259"/>
    </row>
    <row r="125" spans="1:16" s="4" customFormat="1" ht="18.75" customHeight="1" hidden="1">
      <c r="A125" s="138" t="s">
        <v>127</v>
      </c>
      <c r="B125" s="142" t="s">
        <v>175</v>
      </c>
      <c r="C125" s="190">
        <v>2708</v>
      </c>
      <c r="D125" s="190"/>
      <c r="E125" s="190"/>
      <c r="F125" s="190"/>
      <c r="G125" s="167">
        <f t="shared" si="6"/>
        <v>0</v>
      </c>
      <c r="H125" s="167">
        <f t="shared" si="7"/>
        <v>0</v>
      </c>
      <c r="I125" s="271" t="e">
        <f t="shared" si="5"/>
        <v>#DIV/0!</v>
      </c>
      <c r="J125" s="205"/>
      <c r="L125" s="117">
        <f t="shared" si="8"/>
        <v>-2708</v>
      </c>
      <c r="P125" s="141"/>
    </row>
    <row r="126" spans="1:16" s="4" customFormat="1" ht="31.5" customHeight="1" hidden="1">
      <c r="A126" s="138" t="s">
        <v>27</v>
      </c>
      <c r="B126" s="142" t="s">
        <v>176</v>
      </c>
      <c r="C126" s="190">
        <v>1837</v>
      </c>
      <c r="D126" s="190"/>
      <c r="E126" s="190"/>
      <c r="F126" s="190"/>
      <c r="G126" s="167">
        <f t="shared" si="6"/>
        <v>0</v>
      </c>
      <c r="H126" s="167">
        <f t="shared" si="7"/>
        <v>0</v>
      </c>
      <c r="I126" s="271" t="e">
        <f t="shared" si="5"/>
        <v>#DIV/0!</v>
      </c>
      <c r="J126" s="205"/>
      <c r="L126" s="117">
        <f t="shared" si="8"/>
        <v>-1837</v>
      </c>
      <c r="P126" s="141"/>
    </row>
    <row r="127" spans="1:16" s="4" customFormat="1" ht="18.75" customHeight="1" hidden="1">
      <c r="A127" s="138" t="s">
        <v>27</v>
      </c>
      <c r="B127" s="142" t="s">
        <v>10</v>
      </c>
      <c r="C127" s="190">
        <v>402</v>
      </c>
      <c r="D127" s="190"/>
      <c r="E127" s="190"/>
      <c r="F127" s="190"/>
      <c r="G127" s="167">
        <f t="shared" si="6"/>
        <v>0</v>
      </c>
      <c r="H127" s="167">
        <f t="shared" si="7"/>
        <v>0</v>
      </c>
      <c r="I127" s="271" t="e">
        <f t="shared" si="5"/>
        <v>#DIV/0!</v>
      </c>
      <c r="J127" s="205"/>
      <c r="L127" s="117">
        <f t="shared" si="8"/>
        <v>-402</v>
      </c>
      <c r="P127" s="141"/>
    </row>
    <row r="128" spans="1:16" s="4" customFormat="1" ht="18.75" customHeight="1" hidden="1">
      <c r="A128" s="138" t="s">
        <v>27</v>
      </c>
      <c r="B128" s="142" t="s">
        <v>177</v>
      </c>
      <c r="C128" s="190">
        <v>426</v>
      </c>
      <c r="D128" s="190"/>
      <c r="E128" s="190"/>
      <c r="F128" s="190"/>
      <c r="G128" s="167">
        <f t="shared" si="6"/>
        <v>0</v>
      </c>
      <c r="H128" s="167">
        <f t="shared" si="7"/>
        <v>0</v>
      </c>
      <c r="I128" s="271" t="e">
        <f t="shared" si="5"/>
        <v>#DIV/0!</v>
      </c>
      <c r="J128" s="205"/>
      <c r="L128" s="117">
        <f t="shared" si="8"/>
        <v>-426</v>
      </c>
      <c r="P128" s="141"/>
    </row>
    <row r="129" spans="1:16" s="4" customFormat="1" ht="18.75" customHeight="1" hidden="1">
      <c r="A129" s="138" t="s">
        <v>27</v>
      </c>
      <c r="B129" s="142" t="s">
        <v>72</v>
      </c>
      <c r="C129" s="190">
        <v>43</v>
      </c>
      <c r="D129" s="190"/>
      <c r="E129" s="190"/>
      <c r="F129" s="190"/>
      <c r="G129" s="167">
        <f t="shared" si="6"/>
        <v>0</v>
      </c>
      <c r="H129" s="167">
        <f t="shared" si="7"/>
        <v>0</v>
      </c>
      <c r="I129" s="271" t="e">
        <f t="shared" si="5"/>
        <v>#DIV/0!</v>
      </c>
      <c r="J129" s="205"/>
      <c r="L129" s="117">
        <f t="shared" si="8"/>
        <v>-43</v>
      </c>
      <c r="P129" s="141"/>
    </row>
    <row r="130" spans="1:16" s="2" customFormat="1" ht="18.75" customHeight="1">
      <c r="A130" s="130"/>
      <c r="B130" s="99" t="s">
        <v>1</v>
      </c>
      <c r="C130" s="181"/>
      <c r="D130" s="181"/>
      <c r="E130" s="181"/>
      <c r="F130" s="181"/>
      <c r="G130" s="167"/>
      <c r="H130" s="167"/>
      <c r="I130" s="271"/>
      <c r="J130" s="182"/>
      <c r="L130" s="117">
        <f t="shared" si="8"/>
        <v>0</v>
      </c>
      <c r="N130" s="2">
        <f>2385+5150</f>
        <v>7535</v>
      </c>
      <c r="P130" s="123"/>
    </row>
    <row r="131" spans="1:16" s="2" customFormat="1" ht="26.25" customHeight="1">
      <c r="A131" s="130" t="s">
        <v>27</v>
      </c>
      <c r="B131" s="99" t="s">
        <v>80</v>
      </c>
      <c r="C131" s="181">
        <f>+C132+C133</f>
        <v>1200</v>
      </c>
      <c r="D131" s="181">
        <f>+D132+D133</f>
        <v>660</v>
      </c>
      <c r="E131" s="181">
        <f>+E132+E133</f>
        <v>1200</v>
      </c>
      <c r="F131" s="181">
        <v>1200</v>
      </c>
      <c r="G131" s="160">
        <f t="shared" si="6"/>
        <v>55.00000000000001</v>
      </c>
      <c r="H131" s="160">
        <f t="shared" si="7"/>
        <v>100</v>
      </c>
      <c r="I131" s="295">
        <f t="shared" si="5"/>
        <v>100</v>
      </c>
      <c r="J131" s="182"/>
      <c r="L131" s="117">
        <f t="shared" si="8"/>
        <v>0</v>
      </c>
      <c r="P131" s="123"/>
    </row>
    <row r="132" spans="1:16" s="171" customFormat="1" ht="22.5" customHeight="1">
      <c r="A132" s="165" t="s">
        <v>3</v>
      </c>
      <c r="B132" s="169" t="s">
        <v>178</v>
      </c>
      <c r="C132" s="198">
        <v>600</v>
      </c>
      <c r="D132" s="198">
        <v>310</v>
      </c>
      <c r="E132" s="198">
        <v>600</v>
      </c>
      <c r="F132" s="198"/>
      <c r="G132" s="248">
        <f t="shared" si="6"/>
        <v>51.66666666666667</v>
      </c>
      <c r="H132" s="160">
        <f t="shared" si="7"/>
        <v>100</v>
      </c>
      <c r="I132" s="271">
        <f t="shared" si="5"/>
        <v>0</v>
      </c>
      <c r="J132" s="199" t="s">
        <v>258</v>
      </c>
      <c r="L132" s="117">
        <f t="shared" si="8"/>
        <v>0</v>
      </c>
      <c r="P132" s="172"/>
    </row>
    <row r="133" spans="1:16" s="171" customFormat="1" ht="33" customHeight="1">
      <c r="A133" s="165" t="s">
        <v>3</v>
      </c>
      <c r="B133" s="169" t="s">
        <v>81</v>
      </c>
      <c r="C133" s="198">
        <v>600</v>
      </c>
      <c r="D133" s="198">
        <v>350</v>
      </c>
      <c r="E133" s="198">
        <v>600</v>
      </c>
      <c r="F133" s="198"/>
      <c r="G133" s="248">
        <f t="shared" si="6"/>
        <v>58.333333333333336</v>
      </c>
      <c r="H133" s="160">
        <f t="shared" si="7"/>
        <v>100</v>
      </c>
      <c r="I133" s="271">
        <f t="shared" si="5"/>
        <v>0</v>
      </c>
      <c r="J133" s="199" t="s">
        <v>259</v>
      </c>
      <c r="L133" s="117">
        <f t="shared" si="8"/>
        <v>0</v>
      </c>
      <c r="P133" s="172"/>
    </row>
    <row r="134" spans="1:16" s="2" customFormat="1" ht="31.5" customHeight="1">
      <c r="A134" s="130" t="s">
        <v>27</v>
      </c>
      <c r="B134" s="180" t="s">
        <v>82</v>
      </c>
      <c r="C134" s="181">
        <f>+C135+C136</f>
        <v>2702</v>
      </c>
      <c r="D134" s="181">
        <f>+D135+D136</f>
        <v>669</v>
      </c>
      <c r="E134" s="181">
        <f>+E135+E136</f>
        <v>2702</v>
      </c>
      <c r="F134" s="181">
        <v>3000</v>
      </c>
      <c r="G134" s="160">
        <f t="shared" si="6"/>
        <v>24.759437453737974</v>
      </c>
      <c r="H134" s="160">
        <f t="shared" si="7"/>
        <v>100</v>
      </c>
      <c r="I134" s="295">
        <f t="shared" si="5"/>
        <v>111.02886750555146</v>
      </c>
      <c r="J134" s="182"/>
      <c r="L134" s="117">
        <f t="shared" si="8"/>
        <v>0</v>
      </c>
      <c r="P134" s="123"/>
    </row>
    <row r="135" spans="1:16" s="171" customFormat="1" ht="33" customHeight="1">
      <c r="A135" s="165" t="s">
        <v>3</v>
      </c>
      <c r="B135" s="170" t="s">
        <v>82</v>
      </c>
      <c r="C135" s="208">
        <v>1319</v>
      </c>
      <c r="D135" s="198">
        <v>669</v>
      </c>
      <c r="E135" s="198">
        <v>1319</v>
      </c>
      <c r="F135" s="198"/>
      <c r="G135" s="160">
        <f t="shared" si="6"/>
        <v>50.72024260803639</v>
      </c>
      <c r="H135" s="160">
        <f t="shared" si="7"/>
        <v>100</v>
      </c>
      <c r="I135" s="271">
        <f t="shared" si="5"/>
        <v>0</v>
      </c>
      <c r="J135" s="199" t="s">
        <v>256</v>
      </c>
      <c r="L135" s="117">
        <f t="shared" si="8"/>
        <v>0</v>
      </c>
      <c r="P135" s="172"/>
    </row>
    <row r="136" spans="1:16" s="171" customFormat="1" ht="38.25" customHeight="1">
      <c r="A136" s="165" t="s">
        <v>3</v>
      </c>
      <c r="B136" s="170" t="s">
        <v>82</v>
      </c>
      <c r="C136" s="198">
        <v>1383</v>
      </c>
      <c r="D136" s="198"/>
      <c r="E136" s="198">
        <v>1383</v>
      </c>
      <c r="F136" s="198"/>
      <c r="G136" s="160">
        <f t="shared" si="6"/>
        <v>0</v>
      </c>
      <c r="H136" s="160">
        <f t="shared" si="7"/>
        <v>100</v>
      </c>
      <c r="I136" s="271">
        <f t="shared" si="5"/>
        <v>0</v>
      </c>
      <c r="J136" s="199" t="s">
        <v>257</v>
      </c>
      <c r="L136" s="117">
        <f t="shared" si="8"/>
        <v>0</v>
      </c>
      <c r="P136" s="172"/>
    </row>
    <row r="137" spans="1:16" s="7" customFormat="1" ht="18.75" customHeight="1">
      <c r="A137" s="118" t="s">
        <v>46</v>
      </c>
      <c r="B137" s="178" t="s">
        <v>84</v>
      </c>
      <c r="C137" s="176">
        <v>3071</v>
      </c>
      <c r="D137" s="176">
        <v>1547</v>
      </c>
      <c r="E137" s="176">
        <v>3071</v>
      </c>
      <c r="F137" s="176">
        <v>3500</v>
      </c>
      <c r="G137" s="167">
        <f>+D137/C137*100</f>
        <v>50.37447085639857</v>
      </c>
      <c r="H137" s="167">
        <f t="shared" si="7"/>
        <v>100</v>
      </c>
      <c r="I137" s="271">
        <f t="shared" si="5"/>
        <v>113.96939107782482</v>
      </c>
      <c r="J137" s="177"/>
      <c r="L137" s="117">
        <f t="shared" si="8"/>
        <v>0</v>
      </c>
      <c r="P137" s="119"/>
    </row>
    <row r="138" spans="1:16" s="132" customFormat="1" ht="18.75" customHeight="1" hidden="1">
      <c r="A138" s="138" t="s">
        <v>53</v>
      </c>
      <c r="B138" s="142" t="s">
        <v>176</v>
      </c>
      <c r="C138" s="190">
        <v>286</v>
      </c>
      <c r="D138" s="190"/>
      <c r="E138" s="190"/>
      <c r="F138" s="190"/>
      <c r="G138" s="167">
        <f t="shared" si="6"/>
        <v>0</v>
      </c>
      <c r="H138" s="167">
        <f t="shared" si="7"/>
        <v>0</v>
      </c>
      <c r="I138" s="271" t="e">
        <f t="shared" si="5"/>
        <v>#DIV/0!</v>
      </c>
      <c r="J138" s="191"/>
      <c r="L138" s="117">
        <f t="shared" si="8"/>
        <v>-286</v>
      </c>
      <c r="P138" s="134"/>
    </row>
    <row r="139" spans="1:16" s="132" customFormat="1" ht="18.75" customHeight="1" hidden="1">
      <c r="A139" s="138" t="s">
        <v>54</v>
      </c>
      <c r="B139" s="142" t="s">
        <v>10</v>
      </c>
      <c r="C139" s="190">
        <v>81</v>
      </c>
      <c r="D139" s="190"/>
      <c r="E139" s="190"/>
      <c r="F139" s="190"/>
      <c r="G139" s="167">
        <f t="shared" si="6"/>
        <v>0</v>
      </c>
      <c r="H139" s="167">
        <f t="shared" si="7"/>
        <v>0</v>
      </c>
      <c r="I139" s="271" t="e">
        <f t="shared" si="5"/>
        <v>#DIV/0!</v>
      </c>
      <c r="J139" s="191"/>
      <c r="L139" s="117">
        <f t="shared" si="8"/>
        <v>-81</v>
      </c>
      <c r="P139" s="134"/>
    </row>
    <row r="140" spans="1:16" s="132" customFormat="1" ht="18.75" customHeight="1" hidden="1">
      <c r="A140" s="138" t="s">
        <v>11</v>
      </c>
      <c r="B140" s="142" t="s">
        <v>177</v>
      </c>
      <c r="C140" s="190">
        <v>66</v>
      </c>
      <c r="D140" s="190"/>
      <c r="E140" s="190"/>
      <c r="F140" s="190"/>
      <c r="G140" s="167">
        <f t="shared" si="6"/>
        <v>0</v>
      </c>
      <c r="H140" s="167">
        <f t="shared" si="7"/>
        <v>0</v>
      </c>
      <c r="I140" s="271" t="e">
        <f t="shared" si="5"/>
        <v>#DIV/0!</v>
      </c>
      <c r="J140" s="191"/>
      <c r="L140" s="117">
        <f t="shared" si="8"/>
        <v>-66</v>
      </c>
      <c r="P140" s="134"/>
    </row>
    <row r="141" spans="1:16" s="132" customFormat="1" ht="18.75" customHeight="1" hidden="1">
      <c r="A141" s="138" t="s">
        <v>98</v>
      </c>
      <c r="B141" s="142" t="s">
        <v>72</v>
      </c>
      <c r="C141" s="190">
        <v>0</v>
      </c>
      <c r="D141" s="190"/>
      <c r="E141" s="190"/>
      <c r="F141" s="190"/>
      <c r="G141" s="167" t="e">
        <f t="shared" si="6"/>
        <v>#DIV/0!</v>
      </c>
      <c r="H141" s="167" t="e">
        <f t="shared" si="7"/>
        <v>#DIV/0!</v>
      </c>
      <c r="I141" s="271" t="e">
        <f t="shared" si="5"/>
        <v>#DIV/0!</v>
      </c>
      <c r="J141" s="191"/>
      <c r="L141" s="117">
        <f t="shared" si="8"/>
        <v>0</v>
      </c>
      <c r="P141" s="134"/>
    </row>
    <row r="142" spans="1:16" s="132" customFormat="1" ht="30.75" customHeight="1" hidden="1">
      <c r="A142" s="138" t="s">
        <v>105</v>
      </c>
      <c r="B142" s="142" t="s">
        <v>85</v>
      </c>
      <c r="C142" s="190">
        <v>2040</v>
      </c>
      <c r="D142" s="190"/>
      <c r="E142" s="190"/>
      <c r="F142" s="190"/>
      <c r="G142" s="167">
        <f t="shared" si="6"/>
        <v>0</v>
      </c>
      <c r="H142" s="167">
        <f t="shared" si="7"/>
        <v>0</v>
      </c>
      <c r="I142" s="271" t="e">
        <f t="shared" si="5"/>
        <v>#DIV/0!</v>
      </c>
      <c r="J142" s="191"/>
      <c r="L142" s="117">
        <f t="shared" si="8"/>
        <v>-2040</v>
      </c>
      <c r="P142" s="134"/>
    </row>
    <row r="143" spans="1:16" s="132" customFormat="1" ht="18.75" customHeight="1" hidden="1">
      <c r="A143" s="138" t="s">
        <v>83</v>
      </c>
      <c r="B143" s="142" t="s">
        <v>12</v>
      </c>
      <c r="C143" s="190">
        <v>300</v>
      </c>
      <c r="D143" s="190"/>
      <c r="E143" s="190"/>
      <c r="F143" s="190"/>
      <c r="G143" s="167">
        <f t="shared" si="6"/>
        <v>0</v>
      </c>
      <c r="H143" s="167">
        <f t="shared" si="7"/>
        <v>0</v>
      </c>
      <c r="I143" s="271" t="e">
        <f t="shared" si="5"/>
        <v>#DIV/0!</v>
      </c>
      <c r="J143" s="191"/>
      <c r="L143" s="117">
        <f t="shared" si="8"/>
        <v>-300</v>
      </c>
      <c r="P143" s="134"/>
    </row>
    <row r="144" spans="1:16" s="132" customFormat="1" ht="18.75" customHeight="1" hidden="1">
      <c r="A144" s="138" t="s">
        <v>27</v>
      </c>
      <c r="B144" s="142" t="s">
        <v>179</v>
      </c>
      <c r="C144" s="190">
        <v>50</v>
      </c>
      <c r="D144" s="190"/>
      <c r="E144" s="190"/>
      <c r="F144" s="190"/>
      <c r="G144" s="167">
        <f t="shared" si="6"/>
        <v>0</v>
      </c>
      <c r="H144" s="167">
        <f t="shared" si="7"/>
        <v>0</v>
      </c>
      <c r="I144" s="271" t="e">
        <f t="shared" si="5"/>
        <v>#DIV/0!</v>
      </c>
      <c r="J144" s="191"/>
      <c r="L144" s="117">
        <f t="shared" si="8"/>
        <v>-50</v>
      </c>
      <c r="P144" s="134"/>
    </row>
    <row r="145" spans="1:16" s="132" customFormat="1" ht="18.75" customHeight="1" hidden="1">
      <c r="A145" s="138" t="s">
        <v>27</v>
      </c>
      <c r="B145" s="142" t="s">
        <v>86</v>
      </c>
      <c r="C145" s="190">
        <v>250</v>
      </c>
      <c r="D145" s="190"/>
      <c r="E145" s="190"/>
      <c r="F145" s="190"/>
      <c r="G145" s="167">
        <f t="shared" si="6"/>
        <v>0</v>
      </c>
      <c r="H145" s="167">
        <f t="shared" si="7"/>
        <v>0</v>
      </c>
      <c r="I145" s="271" t="e">
        <f t="shared" si="5"/>
        <v>#DIV/0!</v>
      </c>
      <c r="J145" s="191"/>
      <c r="L145" s="117">
        <f t="shared" si="8"/>
        <v>-250</v>
      </c>
      <c r="P145" s="134"/>
    </row>
    <row r="146" spans="1:16" s="132" customFormat="1" ht="44.25" customHeight="1" hidden="1">
      <c r="A146" s="138" t="s">
        <v>106</v>
      </c>
      <c r="B146" s="142" t="s">
        <v>180</v>
      </c>
      <c r="C146" s="190">
        <v>298</v>
      </c>
      <c r="D146" s="190"/>
      <c r="E146" s="190"/>
      <c r="F146" s="190"/>
      <c r="G146" s="167">
        <f t="shared" si="6"/>
        <v>0</v>
      </c>
      <c r="H146" s="167">
        <f t="shared" si="7"/>
        <v>0</v>
      </c>
      <c r="I146" s="271" t="e">
        <f t="shared" si="5"/>
        <v>#DIV/0!</v>
      </c>
      <c r="J146" s="191"/>
      <c r="L146" s="117">
        <f t="shared" si="8"/>
        <v>-298</v>
      </c>
      <c r="P146" s="134"/>
    </row>
    <row r="147" spans="1:16" s="7" customFormat="1" ht="18.75" customHeight="1">
      <c r="A147" s="118" t="s">
        <v>47</v>
      </c>
      <c r="B147" s="178" t="s">
        <v>87</v>
      </c>
      <c r="C147" s="176">
        <v>832</v>
      </c>
      <c r="D147" s="176">
        <v>258</v>
      </c>
      <c r="E147" s="176">
        <v>832</v>
      </c>
      <c r="F147" s="176">
        <v>1000</v>
      </c>
      <c r="G147" s="167">
        <f t="shared" si="6"/>
        <v>31.009615384615387</v>
      </c>
      <c r="H147" s="167">
        <f t="shared" si="7"/>
        <v>100</v>
      </c>
      <c r="I147" s="271">
        <f t="shared" si="5"/>
        <v>120.1923076923077</v>
      </c>
      <c r="J147" s="177"/>
      <c r="L147" s="117">
        <f t="shared" si="8"/>
        <v>0</v>
      </c>
      <c r="P147" s="119"/>
    </row>
    <row r="148" spans="1:16" s="132" customFormat="1" ht="31.5" customHeight="1" hidden="1">
      <c r="A148" s="138" t="s">
        <v>27</v>
      </c>
      <c r="B148" s="142" t="s">
        <v>176</v>
      </c>
      <c r="C148" s="190">
        <v>123</v>
      </c>
      <c r="D148" s="190"/>
      <c r="E148" s="190"/>
      <c r="F148" s="190"/>
      <c r="G148" s="167">
        <f t="shared" si="6"/>
        <v>0</v>
      </c>
      <c r="H148" s="167">
        <f t="shared" si="7"/>
        <v>0</v>
      </c>
      <c r="I148" s="271" t="e">
        <f t="shared" si="5"/>
        <v>#DIV/0!</v>
      </c>
      <c r="J148" s="191"/>
      <c r="L148" s="117">
        <f t="shared" si="8"/>
        <v>-123</v>
      </c>
      <c r="P148" s="134"/>
    </row>
    <row r="149" spans="1:16" s="132" customFormat="1" ht="18.75" customHeight="1" hidden="1">
      <c r="A149" s="138" t="s">
        <v>27</v>
      </c>
      <c r="B149" s="142" t="s">
        <v>10</v>
      </c>
      <c r="C149" s="190">
        <v>32</v>
      </c>
      <c r="D149" s="190"/>
      <c r="E149" s="190"/>
      <c r="F149" s="190"/>
      <c r="G149" s="167">
        <f t="shared" si="6"/>
        <v>0</v>
      </c>
      <c r="H149" s="167">
        <f t="shared" si="7"/>
        <v>0</v>
      </c>
      <c r="I149" s="271" t="e">
        <f t="shared" si="5"/>
        <v>#DIV/0!</v>
      </c>
      <c r="J149" s="191"/>
      <c r="L149" s="117">
        <f t="shared" si="8"/>
        <v>-32</v>
      </c>
      <c r="P149" s="134"/>
    </row>
    <row r="150" spans="1:16" s="132" customFormat="1" ht="18.75" customHeight="1" hidden="1">
      <c r="A150" s="138" t="s">
        <v>27</v>
      </c>
      <c r="B150" s="142" t="s">
        <v>177</v>
      </c>
      <c r="C150" s="190">
        <v>29</v>
      </c>
      <c r="D150" s="190"/>
      <c r="E150" s="190"/>
      <c r="F150" s="190"/>
      <c r="G150" s="167">
        <f t="shared" si="6"/>
        <v>0</v>
      </c>
      <c r="H150" s="167">
        <f t="shared" si="7"/>
        <v>0</v>
      </c>
      <c r="I150" s="271" t="e">
        <f t="shared" si="5"/>
        <v>#DIV/0!</v>
      </c>
      <c r="J150" s="191"/>
      <c r="L150" s="117">
        <f t="shared" si="8"/>
        <v>-29</v>
      </c>
      <c r="P150" s="134"/>
    </row>
    <row r="151" spans="1:16" s="132" customFormat="1" ht="18.75" customHeight="1" hidden="1">
      <c r="A151" s="138" t="s">
        <v>27</v>
      </c>
      <c r="B151" s="142" t="s">
        <v>72</v>
      </c>
      <c r="C151" s="190">
        <v>0</v>
      </c>
      <c r="D151" s="190"/>
      <c r="E151" s="190"/>
      <c r="F151" s="190"/>
      <c r="G151" s="167" t="e">
        <f t="shared" si="6"/>
        <v>#DIV/0!</v>
      </c>
      <c r="H151" s="167" t="e">
        <f t="shared" si="7"/>
        <v>#DIV/0!</v>
      </c>
      <c r="I151" s="271" t="e">
        <f t="shared" si="5"/>
        <v>#DIV/0!</v>
      </c>
      <c r="J151" s="191"/>
      <c r="L151" s="117">
        <f t="shared" si="8"/>
        <v>0</v>
      </c>
      <c r="P151" s="134"/>
    </row>
    <row r="152" spans="1:16" s="132" customFormat="1" ht="25.5" hidden="1">
      <c r="A152" s="138" t="s">
        <v>27</v>
      </c>
      <c r="B152" s="194" t="s">
        <v>181</v>
      </c>
      <c r="C152" s="190">
        <v>600</v>
      </c>
      <c r="D152" s="190"/>
      <c r="E152" s="190"/>
      <c r="F152" s="190"/>
      <c r="G152" s="167">
        <f t="shared" si="6"/>
        <v>0</v>
      </c>
      <c r="H152" s="167">
        <f t="shared" si="7"/>
        <v>0</v>
      </c>
      <c r="I152" s="271" t="e">
        <f t="shared" si="5"/>
        <v>#DIV/0!</v>
      </c>
      <c r="J152" s="191"/>
      <c r="L152" s="117">
        <f t="shared" si="8"/>
        <v>-600</v>
      </c>
      <c r="P152" s="134"/>
    </row>
    <row r="153" spans="1:16" s="132" customFormat="1" ht="18.75" customHeight="1" hidden="1">
      <c r="A153" s="138" t="s">
        <v>27</v>
      </c>
      <c r="B153" s="194" t="s">
        <v>182</v>
      </c>
      <c r="C153" s="190">
        <v>25</v>
      </c>
      <c r="D153" s="190"/>
      <c r="E153" s="190"/>
      <c r="F153" s="190"/>
      <c r="G153" s="167">
        <f t="shared" si="6"/>
        <v>0</v>
      </c>
      <c r="H153" s="167">
        <f t="shared" si="7"/>
        <v>0</v>
      </c>
      <c r="I153" s="271" t="e">
        <f t="shared" si="5"/>
        <v>#DIV/0!</v>
      </c>
      <c r="J153" s="191"/>
      <c r="L153" s="117">
        <f t="shared" si="8"/>
        <v>-25</v>
      </c>
      <c r="P153" s="134"/>
    </row>
    <row r="154" spans="1:16" s="132" customFormat="1" ht="18.75" customHeight="1" hidden="1">
      <c r="A154" s="138" t="s">
        <v>27</v>
      </c>
      <c r="B154" s="194" t="s">
        <v>183</v>
      </c>
      <c r="C154" s="190">
        <v>3</v>
      </c>
      <c r="D154" s="190"/>
      <c r="E154" s="190"/>
      <c r="F154" s="190"/>
      <c r="G154" s="167">
        <f t="shared" si="6"/>
        <v>0</v>
      </c>
      <c r="H154" s="167">
        <f t="shared" si="7"/>
        <v>0</v>
      </c>
      <c r="I154" s="271" t="e">
        <f t="shared" si="5"/>
        <v>#DIV/0!</v>
      </c>
      <c r="J154" s="191"/>
      <c r="L154" s="117">
        <f t="shared" si="8"/>
        <v>-3</v>
      </c>
      <c r="P154" s="134"/>
    </row>
    <row r="155" spans="1:16" s="132" customFormat="1" ht="18.75" customHeight="1" hidden="1">
      <c r="A155" s="138" t="s">
        <v>27</v>
      </c>
      <c r="B155" s="194" t="s">
        <v>184</v>
      </c>
      <c r="C155" s="190">
        <v>20</v>
      </c>
      <c r="D155" s="190"/>
      <c r="E155" s="190"/>
      <c r="F155" s="190"/>
      <c r="G155" s="167">
        <f t="shared" si="6"/>
        <v>0</v>
      </c>
      <c r="H155" s="167">
        <f t="shared" si="7"/>
        <v>0</v>
      </c>
      <c r="I155" s="271" t="e">
        <f t="shared" si="5"/>
        <v>#DIV/0!</v>
      </c>
      <c r="J155" s="191"/>
      <c r="L155" s="117">
        <f t="shared" si="8"/>
        <v>-20</v>
      </c>
      <c r="P155" s="134"/>
    </row>
    <row r="156" spans="1:16" s="7" customFormat="1" ht="18.75" customHeight="1">
      <c r="A156" s="118" t="s">
        <v>48</v>
      </c>
      <c r="B156" s="178" t="s">
        <v>88</v>
      </c>
      <c r="C156" s="176">
        <v>3161</v>
      </c>
      <c r="D156" s="176">
        <v>1247</v>
      </c>
      <c r="E156" s="176">
        <v>3161</v>
      </c>
      <c r="F156" s="176">
        <v>4000</v>
      </c>
      <c r="G156" s="167">
        <f t="shared" si="6"/>
        <v>39.44954128440367</v>
      </c>
      <c r="H156" s="167">
        <f t="shared" si="7"/>
        <v>100</v>
      </c>
      <c r="I156" s="271">
        <f t="shared" si="5"/>
        <v>126.54223347042075</v>
      </c>
      <c r="J156" s="177"/>
      <c r="L156" s="117">
        <f t="shared" si="8"/>
        <v>0</v>
      </c>
      <c r="P156" s="119"/>
    </row>
    <row r="157" spans="1:16" s="132" customFormat="1" ht="18.75" customHeight="1" hidden="1">
      <c r="A157" s="138" t="s">
        <v>53</v>
      </c>
      <c r="B157" s="142" t="s">
        <v>176</v>
      </c>
      <c r="C157" s="190">
        <v>1670</v>
      </c>
      <c r="D157" s="190"/>
      <c r="E157" s="190"/>
      <c r="F157" s="190"/>
      <c r="G157" s="167">
        <f t="shared" si="6"/>
        <v>0</v>
      </c>
      <c r="H157" s="167">
        <f t="shared" si="7"/>
        <v>0</v>
      </c>
      <c r="I157" s="271" t="e">
        <f t="shared" si="5"/>
        <v>#DIV/0!</v>
      </c>
      <c r="J157" s="191"/>
      <c r="L157" s="117">
        <f t="shared" si="8"/>
        <v>-1670</v>
      </c>
      <c r="P157" s="134"/>
    </row>
    <row r="158" spans="1:16" s="132" customFormat="1" ht="18.75" customHeight="1" hidden="1">
      <c r="A158" s="138" t="s">
        <v>54</v>
      </c>
      <c r="B158" s="142" t="s">
        <v>10</v>
      </c>
      <c r="C158" s="190">
        <v>373</v>
      </c>
      <c r="D158" s="190"/>
      <c r="E158" s="190"/>
      <c r="F158" s="190"/>
      <c r="G158" s="167">
        <f t="shared" si="6"/>
        <v>0</v>
      </c>
      <c r="H158" s="167">
        <f t="shared" si="7"/>
        <v>0</v>
      </c>
      <c r="I158" s="271" t="e">
        <f t="shared" si="5"/>
        <v>#DIV/0!</v>
      </c>
      <c r="J158" s="191"/>
      <c r="L158" s="117">
        <f t="shared" si="8"/>
        <v>-373</v>
      </c>
      <c r="P158" s="134"/>
    </row>
    <row r="159" spans="1:16" s="132" customFormat="1" ht="18.75" customHeight="1" hidden="1">
      <c r="A159" s="138" t="s">
        <v>11</v>
      </c>
      <c r="B159" s="142" t="s">
        <v>177</v>
      </c>
      <c r="C159" s="190">
        <v>387</v>
      </c>
      <c r="D159" s="190"/>
      <c r="E159" s="190"/>
      <c r="F159" s="190"/>
      <c r="G159" s="167">
        <f t="shared" si="6"/>
        <v>0</v>
      </c>
      <c r="H159" s="167">
        <f t="shared" si="7"/>
        <v>0</v>
      </c>
      <c r="I159" s="271" t="e">
        <f aca="true" t="shared" si="9" ref="I159:I214">+F159/E159*100</f>
        <v>#DIV/0!</v>
      </c>
      <c r="J159" s="191"/>
      <c r="L159" s="117">
        <f t="shared" si="8"/>
        <v>-387</v>
      </c>
      <c r="P159" s="134"/>
    </row>
    <row r="160" spans="1:16" s="132" customFormat="1" ht="18.75" customHeight="1" hidden="1">
      <c r="A160" s="138" t="s">
        <v>98</v>
      </c>
      <c r="B160" s="142" t="s">
        <v>72</v>
      </c>
      <c r="C160" s="190">
        <v>0</v>
      </c>
      <c r="D160" s="190"/>
      <c r="E160" s="190"/>
      <c r="F160" s="190"/>
      <c r="G160" s="167" t="e">
        <f t="shared" si="6"/>
        <v>#DIV/0!</v>
      </c>
      <c r="H160" s="167" t="e">
        <f t="shared" si="7"/>
        <v>#DIV/0!</v>
      </c>
      <c r="I160" s="271" t="e">
        <f t="shared" si="9"/>
        <v>#DIV/0!</v>
      </c>
      <c r="J160" s="191"/>
      <c r="L160" s="117">
        <f t="shared" si="8"/>
        <v>0</v>
      </c>
      <c r="P160" s="134"/>
    </row>
    <row r="161" spans="1:16" s="132" customFormat="1" ht="18.75" customHeight="1" hidden="1">
      <c r="A161" s="138" t="s">
        <v>105</v>
      </c>
      <c r="B161" s="142" t="s">
        <v>12</v>
      </c>
      <c r="C161" s="190">
        <v>731</v>
      </c>
      <c r="D161" s="190"/>
      <c r="E161" s="190"/>
      <c r="F161" s="190"/>
      <c r="G161" s="167">
        <f aca="true" t="shared" si="10" ref="G161:G212">+D161/C161*100</f>
        <v>0</v>
      </c>
      <c r="H161" s="167">
        <f aca="true" t="shared" si="11" ref="H161:H212">+E161/C161*100</f>
        <v>0</v>
      </c>
      <c r="I161" s="271" t="e">
        <f t="shared" si="9"/>
        <v>#DIV/0!</v>
      </c>
      <c r="J161" s="191"/>
      <c r="L161" s="117">
        <f aca="true" t="shared" si="12" ref="L161:L215">+E161-C161</f>
        <v>-731</v>
      </c>
      <c r="P161" s="134"/>
    </row>
    <row r="162" spans="1:16" s="132" customFormat="1" ht="18.75" customHeight="1" hidden="1">
      <c r="A162" s="138" t="s">
        <v>27</v>
      </c>
      <c r="B162" s="142" t="s">
        <v>89</v>
      </c>
      <c r="C162" s="190">
        <v>16</v>
      </c>
      <c r="D162" s="190"/>
      <c r="E162" s="190"/>
      <c r="F162" s="190"/>
      <c r="G162" s="167">
        <f t="shared" si="10"/>
        <v>0</v>
      </c>
      <c r="H162" s="167">
        <f t="shared" si="11"/>
        <v>0</v>
      </c>
      <c r="I162" s="271" t="e">
        <f t="shared" si="9"/>
        <v>#DIV/0!</v>
      </c>
      <c r="J162" s="191"/>
      <c r="L162" s="117">
        <f t="shared" si="12"/>
        <v>-16</v>
      </c>
      <c r="P162" s="134"/>
    </row>
    <row r="163" spans="1:16" s="132" customFormat="1" ht="25.5" hidden="1">
      <c r="A163" s="138" t="s">
        <v>27</v>
      </c>
      <c r="B163" s="142" t="s">
        <v>90</v>
      </c>
      <c r="C163" s="190">
        <v>105</v>
      </c>
      <c r="D163" s="190"/>
      <c r="E163" s="190"/>
      <c r="F163" s="190"/>
      <c r="G163" s="167">
        <f t="shared" si="10"/>
        <v>0</v>
      </c>
      <c r="H163" s="167">
        <f t="shared" si="11"/>
        <v>0</v>
      </c>
      <c r="I163" s="271" t="e">
        <f t="shared" si="9"/>
        <v>#DIV/0!</v>
      </c>
      <c r="J163" s="191"/>
      <c r="L163" s="117">
        <f t="shared" si="12"/>
        <v>-105</v>
      </c>
      <c r="P163" s="134"/>
    </row>
    <row r="164" spans="1:16" s="132" customFormat="1" ht="18.75" customHeight="1" hidden="1">
      <c r="A164" s="138" t="s">
        <v>27</v>
      </c>
      <c r="B164" s="142" t="s">
        <v>91</v>
      </c>
      <c r="C164" s="190">
        <v>300</v>
      </c>
      <c r="D164" s="190"/>
      <c r="E164" s="190"/>
      <c r="F164" s="190"/>
      <c r="G164" s="167">
        <f t="shared" si="10"/>
        <v>0</v>
      </c>
      <c r="H164" s="167">
        <f t="shared" si="11"/>
        <v>0</v>
      </c>
      <c r="I164" s="271" t="e">
        <f t="shared" si="9"/>
        <v>#DIV/0!</v>
      </c>
      <c r="J164" s="191"/>
      <c r="L164" s="117">
        <f t="shared" si="12"/>
        <v>-300</v>
      </c>
      <c r="P164" s="134"/>
    </row>
    <row r="165" spans="1:16" s="132" customFormat="1" ht="18.75" customHeight="1" hidden="1">
      <c r="A165" s="138" t="s">
        <v>27</v>
      </c>
      <c r="B165" s="142" t="s">
        <v>92</v>
      </c>
      <c r="C165" s="190">
        <v>150</v>
      </c>
      <c r="D165" s="190"/>
      <c r="E165" s="190"/>
      <c r="F165" s="190"/>
      <c r="G165" s="167">
        <f t="shared" si="10"/>
        <v>0</v>
      </c>
      <c r="H165" s="167">
        <f t="shared" si="11"/>
        <v>0</v>
      </c>
      <c r="I165" s="271" t="e">
        <f t="shared" si="9"/>
        <v>#DIV/0!</v>
      </c>
      <c r="J165" s="191"/>
      <c r="L165" s="117">
        <f t="shared" si="12"/>
        <v>-150</v>
      </c>
      <c r="P165" s="134"/>
    </row>
    <row r="166" spans="1:16" s="132" customFormat="1" ht="18.75" customHeight="1" hidden="1">
      <c r="A166" s="138" t="s">
        <v>27</v>
      </c>
      <c r="B166" s="142" t="s">
        <v>93</v>
      </c>
      <c r="C166" s="190">
        <v>24</v>
      </c>
      <c r="D166" s="190"/>
      <c r="E166" s="190"/>
      <c r="F166" s="190"/>
      <c r="G166" s="167">
        <f t="shared" si="10"/>
        <v>0</v>
      </c>
      <c r="H166" s="167">
        <f t="shared" si="11"/>
        <v>0</v>
      </c>
      <c r="I166" s="271" t="e">
        <f t="shared" si="9"/>
        <v>#DIV/0!</v>
      </c>
      <c r="J166" s="191"/>
      <c r="L166" s="117">
        <f t="shared" si="12"/>
        <v>-24</v>
      </c>
      <c r="P166" s="134"/>
    </row>
    <row r="167" spans="1:16" s="132" customFormat="1" ht="18.75" customHeight="1" hidden="1">
      <c r="A167" s="138" t="s">
        <v>27</v>
      </c>
      <c r="B167" s="142" t="s">
        <v>94</v>
      </c>
      <c r="C167" s="190">
        <v>26</v>
      </c>
      <c r="D167" s="190"/>
      <c r="E167" s="190"/>
      <c r="F167" s="190"/>
      <c r="G167" s="167">
        <f t="shared" si="10"/>
        <v>0</v>
      </c>
      <c r="H167" s="167">
        <f t="shared" si="11"/>
        <v>0</v>
      </c>
      <c r="I167" s="271" t="e">
        <f t="shared" si="9"/>
        <v>#DIV/0!</v>
      </c>
      <c r="J167" s="191"/>
      <c r="L167" s="117">
        <f t="shared" si="12"/>
        <v>-26</v>
      </c>
      <c r="P167" s="134"/>
    </row>
    <row r="168" spans="1:16" s="132" customFormat="1" ht="18.75" customHeight="1" hidden="1">
      <c r="A168" s="138" t="s">
        <v>27</v>
      </c>
      <c r="B168" s="142" t="s">
        <v>95</v>
      </c>
      <c r="C168" s="190">
        <v>5</v>
      </c>
      <c r="D168" s="190"/>
      <c r="E168" s="190"/>
      <c r="F168" s="190"/>
      <c r="G168" s="167">
        <f t="shared" si="10"/>
        <v>0</v>
      </c>
      <c r="H168" s="167">
        <f t="shared" si="11"/>
        <v>0</v>
      </c>
      <c r="I168" s="271" t="e">
        <f t="shared" si="9"/>
        <v>#DIV/0!</v>
      </c>
      <c r="J168" s="191"/>
      <c r="L168" s="117">
        <f t="shared" si="12"/>
        <v>-5</v>
      </c>
      <c r="P168" s="134"/>
    </row>
    <row r="169" spans="1:16" s="132" customFormat="1" ht="18.75" customHeight="1" hidden="1">
      <c r="A169" s="138" t="s">
        <v>27</v>
      </c>
      <c r="B169" s="142" t="s">
        <v>185</v>
      </c>
      <c r="C169" s="190">
        <v>5</v>
      </c>
      <c r="D169" s="190"/>
      <c r="E169" s="190"/>
      <c r="F169" s="190"/>
      <c r="G169" s="167">
        <f t="shared" si="10"/>
        <v>0</v>
      </c>
      <c r="H169" s="167">
        <f t="shared" si="11"/>
        <v>0</v>
      </c>
      <c r="I169" s="271" t="e">
        <f t="shared" si="9"/>
        <v>#DIV/0!</v>
      </c>
      <c r="J169" s="191"/>
      <c r="L169" s="117">
        <f t="shared" si="12"/>
        <v>-5</v>
      </c>
      <c r="P169" s="134"/>
    </row>
    <row r="170" spans="1:16" s="132" customFormat="1" ht="18.75" customHeight="1" hidden="1">
      <c r="A170" s="138" t="s">
        <v>27</v>
      </c>
      <c r="B170" s="142" t="s">
        <v>186</v>
      </c>
      <c r="C170" s="190">
        <v>70</v>
      </c>
      <c r="D170" s="190"/>
      <c r="E170" s="190"/>
      <c r="F170" s="190"/>
      <c r="G170" s="167">
        <f t="shared" si="10"/>
        <v>0</v>
      </c>
      <c r="H170" s="167">
        <f t="shared" si="11"/>
        <v>0</v>
      </c>
      <c r="I170" s="271" t="e">
        <f t="shared" si="9"/>
        <v>#DIV/0!</v>
      </c>
      <c r="J170" s="191"/>
      <c r="L170" s="117">
        <f t="shared" si="12"/>
        <v>-70</v>
      </c>
      <c r="P170" s="134"/>
    </row>
    <row r="171" spans="1:16" s="143" customFormat="1" ht="18.75" customHeight="1" hidden="1">
      <c r="A171" s="138" t="s">
        <v>27</v>
      </c>
      <c r="B171" s="142" t="s">
        <v>187</v>
      </c>
      <c r="C171" s="209">
        <v>30</v>
      </c>
      <c r="D171" s="209"/>
      <c r="E171" s="209"/>
      <c r="F171" s="209"/>
      <c r="G171" s="167">
        <f t="shared" si="10"/>
        <v>0</v>
      </c>
      <c r="H171" s="167">
        <f t="shared" si="11"/>
        <v>0</v>
      </c>
      <c r="I171" s="271" t="e">
        <f t="shared" si="9"/>
        <v>#DIV/0!</v>
      </c>
      <c r="J171" s="210"/>
      <c r="L171" s="117">
        <f t="shared" si="12"/>
        <v>-30</v>
      </c>
      <c r="P171" s="144"/>
    </row>
    <row r="172" spans="1:16" s="7" customFormat="1" ht="18.75" customHeight="1">
      <c r="A172" s="118" t="s">
        <v>49</v>
      </c>
      <c r="B172" s="178" t="s">
        <v>42</v>
      </c>
      <c r="C172" s="176">
        <v>11201</v>
      </c>
      <c r="D172" s="176">
        <v>7147</v>
      </c>
      <c r="E172" s="176">
        <v>11201</v>
      </c>
      <c r="F172" s="176">
        <v>12000</v>
      </c>
      <c r="G172" s="167">
        <f t="shared" si="10"/>
        <v>63.80680296402107</v>
      </c>
      <c r="H172" s="167">
        <f t="shared" si="11"/>
        <v>100</v>
      </c>
      <c r="I172" s="271">
        <f t="shared" si="9"/>
        <v>107.13329167038657</v>
      </c>
      <c r="J172" s="177"/>
      <c r="L172" s="117">
        <f t="shared" si="12"/>
        <v>0</v>
      </c>
      <c r="P172" s="119"/>
    </row>
    <row r="173" spans="1:16" s="132" customFormat="1" ht="18.75" customHeight="1" hidden="1">
      <c r="A173" s="138" t="s">
        <v>27</v>
      </c>
      <c r="B173" s="142" t="s">
        <v>16</v>
      </c>
      <c r="C173" s="190">
        <v>7192</v>
      </c>
      <c r="D173" s="190"/>
      <c r="E173" s="190"/>
      <c r="F173" s="190"/>
      <c r="G173" s="167">
        <f t="shared" si="10"/>
        <v>0</v>
      </c>
      <c r="H173" s="167">
        <f t="shared" si="11"/>
        <v>0</v>
      </c>
      <c r="I173" s="271" t="e">
        <f t="shared" si="9"/>
        <v>#DIV/0!</v>
      </c>
      <c r="J173" s="191"/>
      <c r="L173" s="117">
        <f t="shared" si="12"/>
        <v>-7192</v>
      </c>
      <c r="P173" s="134"/>
    </row>
    <row r="174" spans="1:16" s="132" customFormat="1" ht="38.25" hidden="1">
      <c r="A174" s="138" t="s">
        <v>27</v>
      </c>
      <c r="B174" s="142" t="s">
        <v>188</v>
      </c>
      <c r="C174" s="190">
        <v>2393</v>
      </c>
      <c r="D174" s="190"/>
      <c r="E174" s="190"/>
      <c r="F174" s="190"/>
      <c r="G174" s="167">
        <f t="shared" si="10"/>
        <v>0</v>
      </c>
      <c r="H174" s="167">
        <f t="shared" si="11"/>
        <v>0</v>
      </c>
      <c r="I174" s="271" t="e">
        <f t="shared" si="9"/>
        <v>#DIV/0!</v>
      </c>
      <c r="J174" s="191"/>
      <c r="L174" s="117">
        <f t="shared" si="12"/>
        <v>-2393</v>
      </c>
      <c r="P174" s="134"/>
    </row>
    <row r="175" spans="1:16" s="132" customFormat="1" ht="30" customHeight="1" hidden="1">
      <c r="A175" s="138" t="s">
        <v>27</v>
      </c>
      <c r="B175" s="145" t="s">
        <v>189</v>
      </c>
      <c r="C175" s="190">
        <v>228</v>
      </c>
      <c r="D175" s="190"/>
      <c r="E175" s="190"/>
      <c r="F175" s="190"/>
      <c r="G175" s="167">
        <f t="shared" si="10"/>
        <v>0</v>
      </c>
      <c r="H175" s="167">
        <f t="shared" si="11"/>
        <v>0</v>
      </c>
      <c r="I175" s="271" t="e">
        <f t="shared" si="9"/>
        <v>#DIV/0!</v>
      </c>
      <c r="J175" s="191"/>
      <c r="L175" s="117">
        <f t="shared" si="12"/>
        <v>-228</v>
      </c>
      <c r="P175" s="134"/>
    </row>
    <row r="176" spans="1:16" s="132" customFormat="1" ht="18.75" customHeight="1" hidden="1">
      <c r="A176" s="138" t="s">
        <v>27</v>
      </c>
      <c r="B176" s="145" t="s">
        <v>190</v>
      </c>
      <c r="C176" s="190">
        <v>588</v>
      </c>
      <c r="D176" s="190"/>
      <c r="E176" s="190"/>
      <c r="F176" s="190"/>
      <c r="G176" s="167">
        <f t="shared" si="10"/>
        <v>0</v>
      </c>
      <c r="H176" s="167">
        <f t="shared" si="11"/>
        <v>0</v>
      </c>
      <c r="I176" s="271" t="e">
        <f t="shared" si="9"/>
        <v>#DIV/0!</v>
      </c>
      <c r="J176" s="191"/>
      <c r="L176" s="117">
        <f t="shared" si="12"/>
        <v>-588</v>
      </c>
      <c r="P176" s="134"/>
    </row>
    <row r="177" spans="1:16" s="7" customFormat="1" ht="36" customHeight="1">
      <c r="A177" s="130" t="s">
        <v>27</v>
      </c>
      <c r="B177" s="99" t="s">
        <v>191</v>
      </c>
      <c r="C177" s="181">
        <v>800</v>
      </c>
      <c r="D177" s="181"/>
      <c r="E177" s="181">
        <v>800</v>
      </c>
      <c r="F177" s="181"/>
      <c r="G177" s="167">
        <f t="shared" si="10"/>
        <v>0</v>
      </c>
      <c r="H177" s="160">
        <f t="shared" si="11"/>
        <v>100</v>
      </c>
      <c r="I177" s="271">
        <f t="shared" si="9"/>
        <v>0</v>
      </c>
      <c r="J177" s="182"/>
      <c r="L177" s="117">
        <f t="shared" si="12"/>
        <v>0</v>
      </c>
      <c r="P177" s="119"/>
    </row>
    <row r="178" spans="1:16" s="7" customFormat="1" ht="19.5" customHeight="1">
      <c r="A178" s="118" t="s">
        <v>50</v>
      </c>
      <c r="B178" s="178" t="s">
        <v>43</v>
      </c>
      <c r="C178" s="176">
        <v>113337</v>
      </c>
      <c r="D178" s="176">
        <v>62378</v>
      </c>
      <c r="E178" s="176">
        <v>113337</v>
      </c>
      <c r="F178" s="176">
        <v>118000</v>
      </c>
      <c r="G178" s="167">
        <f t="shared" si="10"/>
        <v>55.03763113546326</v>
      </c>
      <c r="H178" s="167">
        <f t="shared" si="11"/>
        <v>100</v>
      </c>
      <c r="I178" s="271">
        <f t="shared" si="9"/>
        <v>104.11427865569055</v>
      </c>
      <c r="J178" s="211"/>
      <c r="L178" s="117">
        <f t="shared" si="12"/>
        <v>0</v>
      </c>
      <c r="P178" s="119"/>
    </row>
    <row r="179" spans="1:16" s="4" customFormat="1" ht="19.5" customHeight="1" hidden="1">
      <c r="A179" s="146" t="s">
        <v>192</v>
      </c>
      <c r="B179" s="142" t="s">
        <v>97</v>
      </c>
      <c r="C179" s="190">
        <v>68288</v>
      </c>
      <c r="D179" s="190"/>
      <c r="E179" s="190"/>
      <c r="F179" s="190"/>
      <c r="G179" s="167">
        <f t="shared" si="10"/>
        <v>0</v>
      </c>
      <c r="H179" s="167">
        <f t="shared" si="11"/>
        <v>0</v>
      </c>
      <c r="I179" s="271" t="e">
        <f t="shared" si="9"/>
        <v>#DIV/0!</v>
      </c>
      <c r="J179" s="212"/>
      <c r="L179" s="117">
        <f t="shared" si="12"/>
        <v>-68288</v>
      </c>
      <c r="P179" s="141"/>
    </row>
    <row r="180" spans="1:16" s="4" customFormat="1" ht="18.75" customHeight="1" hidden="1">
      <c r="A180" s="146" t="s">
        <v>193</v>
      </c>
      <c r="B180" s="142" t="str">
        <f>+'[1]Dvi 2021'!B289</f>
        <v>Ngân sách Đảng</v>
      </c>
      <c r="C180" s="190">
        <v>21214</v>
      </c>
      <c r="D180" s="190"/>
      <c r="E180" s="190"/>
      <c r="F180" s="190"/>
      <c r="G180" s="167">
        <f t="shared" si="10"/>
        <v>0</v>
      </c>
      <c r="H180" s="167">
        <f t="shared" si="11"/>
        <v>0</v>
      </c>
      <c r="I180" s="271" t="e">
        <f t="shared" si="9"/>
        <v>#DIV/0!</v>
      </c>
      <c r="J180" s="212"/>
      <c r="L180" s="117">
        <f t="shared" si="12"/>
        <v>-21214</v>
      </c>
      <c r="P180" s="141"/>
    </row>
    <row r="181" spans="1:16" s="4" customFormat="1" ht="18.75" customHeight="1" hidden="1">
      <c r="A181" s="146" t="s">
        <v>194</v>
      </c>
      <c r="B181" s="142" t="str">
        <f>+'[1]Dvi 2021'!B329</f>
        <v>Đoàn thể</v>
      </c>
      <c r="C181" s="190">
        <v>21276</v>
      </c>
      <c r="D181" s="190"/>
      <c r="E181" s="190"/>
      <c r="F181" s="190"/>
      <c r="G181" s="167">
        <f t="shared" si="10"/>
        <v>0</v>
      </c>
      <c r="H181" s="167">
        <f t="shared" si="11"/>
        <v>0</v>
      </c>
      <c r="I181" s="271" t="e">
        <f t="shared" si="9"/>
        <v>#DIV/0!</v>
      </c>
      <c r="J181" s="212"/>
      <c r="L181" s="117">
        <f t="shared" si="12"/>
        <v>-21276</v>
      </c>
      <c r="P181" s="141"/>
    </row>
    <row r="182" spans="1:16" s="4" customFormat="1" ht="18.75" customHeight="1" hidden="1">
      <c r="A182" s="146" t="s">
        <v>195</v>
      </c>
      <c r="B182" s="142" t="str">
        <f>+'[1]Dvi 2021'!B360</f>
        <v>Kinh phí bầu cử HĐND các cấp</v>
      </c>
      <c r="C182" s="190">
        <v>2559</v>
      </c>
      <c r="D182" s="190"/>
      <c r="E182" s="190"/>
      <c r="F182" s="190"/>
      <c r="G182" s="167">
        <f t="shared" si="10"/>
        <v>0</v>
      </c>
      <c r="H182" s="167">
        <f t="shared" si="11"/>
        <v>0</v>
      </c>
      <c r="I182" s="271" t="e">
        <f t="shared" si="9"/>
        <v>#DIV/0!</v>
      </c>
      <c r="J182" s="212"/>
      <c r="L182" s="117">
        <f t="shared" si="12"/>
        <v>-2559</v>
      </c>
      <c r="P182" s="141"/>
    </row>
    <row r="183" spans="1:12" s="7" customFormat="1" ht="19.5" customHeight="1">
      <c r="A183" s="118" t="s">
        <v>51</v>
      </c>
      <c r="B183" s="178" t="s">
        <v>107</v>
      </c>
      <c r="C183" s="176">
        <v>16644</v>
      </c>
      <c r="D183" s="176">
        <f>5087+2560+1103</f>
        <v>8750</v>
      </c>
      <c r="E183" s="176">
        <v>16644</v>
      </c>
      <c r="F183" s="176">
        <v>18000</v>
      </c>
      <c r="G183" s="167">
        <f t="shared" si="10"/>
        <v>52.57149723624129</v>
      </c>
      <c r="H183" s="167">
        <f t="shared" si="11"/>
        <v>100</v>
      </c>
      <c r="I183" s="271">
        <f t="shared" si="9"/>
        <v>108.14708002883921</v>
      </c>
      <c r="J183" s="211"/>
      <c r="L183" s="117">
        <f t="shared" si="12"/>
        <v>0</v>
      </c>
    </row>
    <row r="184" spans="1:12" s="4" customFormat="1" ht="15.75" customHeight="1" hidden="1">
      <c r="A184" s="147" t="s">
        <v>196</v>
      </c>
      <c r="B184" s="213" t="s">
        <v>197</v>
      </c>
      <c r="C184" s="190">
        <v>2377</v>
      </c>
      <c r="D184" s="190"/>
      <c r="E184" s="190"/>
      <c r="F184" s="190"/>
      <c r="G184" s="167">
        <f t="shared" si="10"/>
        <v>0</v>
      </c>
      <c r="H184" s="167">
        <f t="shared" si="11"/>
        <v>0</v>
      </c>
      <c r="I184" s="271" t="e">
        <f t="shared" si="9"/>
        <v>#DIV/0!</v>
      </c>
      <c r="J184" s="212"/>
      <c r="L184" s="117">
        <f t="shared" si="12"/>
        <v>-2377</v>
      </c>
    </row>
    <row r="185" spans="1:12" s="4" customFormat="1" ht="25.5" customHeight="1" hidden="1">
      <c r="A185" s="147" t="s">
        <v>27</v>
      </c>
      <c r="B185" s="213" t="s">
        <v>198</v>
      </c>
      <c r="C185" s="190">
        <v>1409</v>
      </c>
      <c r="D185" s="190"/>
      <c r="E185" s="190"/>
      <c r="F185" s="190"/>
      <c r="G185" s="167">
        <f t="shared" si="10"/>
        <v>0</v>
      </c>
      <c r="H185" s="167">
        <f t="shared" si="11"/>
        <v>0</v>
      </c>
      <c r="I185" s="271" t="e">
        <f t="shared" si="9"/>
        <v>#DIV/0!</v>
      </c>
      <c r="J185" s="212"/>
      <c r="L185" s="117">
        <f t="shared" si="12"/>
        <v>-1409</v>
      </c>
    </row>
    <row r="186" spans="1:12" s="4" customFormat="1" ht="15.75" customHeight="1" hidden="1">
      <c r="A186" s="148" t="s">
        <v>27</v>
      </c>
      <c r="B186" s="214" t="s">
        <v>199</v>
      </c>
      <c r="C186" s="190">
        <v>968</v>
      </c>
      <c r="D186" s="190"/>
      <c r="E186" s="190"/>
      <c r="F186" s="190"/>
      <c r="G186" s="167">
        <f t="shared" si="10"/>
        <v>0</v>
      </c>
      <c r="H186" s="167">
        <f t="shared" si="11"/>
        <v>0</v>
      </c>
      <c r="I186" s="271" t="e">
        <f t="shared" si="9"/>
        <v>#DIV/0!</v>
      </c>
      <c r="J186" s="212"/>
      <c r="L186" s="117">
        <f t="shared" si="12"/>
        <v>-968</v>
      </c>
    </row>
    <row r="187" spans="1:12" s="4" customFormat="1" ht="19.5" customHeight="1" hidden="1">
      <c r="A187" s="131" t="s">
        <v>200</v>
      </c>
      <c r="B187" s="189" t="s">
        <v>201</v>
      </c>
      <c r="C187" s="190">
        <v>14267</v>
      </c>
      <c r="D187" s="190"/>
      <c r="E187" s="190"/>
      <c r="F187" s="190"/>
      <c r="G187" s="167">
        <f t="shared" si="10"/>
        <v>0</v>
      </c>
      <c r="H187" s="167">
        <f t="shared" si="11"/>
        <v>0</v>
      </c>
      <c r="I187" s="271" t="e">
        <f t="shared" si="9"/>
        <v>#DIV/0!</v>
      </c>
      <c r="J187" s="212"/>
      <c r="L187" s="117">
        <f t="shared" si="12"/>
        <v>-14267</v>
      </c>
    </row>
    <row r="188" spans="1:12" s="4" customFormat="1" ht="23.25" customHeight="1" hidden="1">
      <c r="A188" s="138" t="s">
        <v>27</v>
      </c>
      <c r="B188" s="142" t="s">
        <v>202</v>
      </c>
      <c r="C188" s="190">
        <v>3658</v>
      </c>
      <c r="D188" s="190"/>
      <c r="E188" s="190"/>
      <c r="F188" s="190"/>
      <c r="G188" s="167">
        <f t="shared" si="10"/>
        <v>0</v>
      </c>
      <c r="H188" s="167">
        <f t="shared" si="11"/>
        <v>0</v>
      </c>
      <c r="I188" s="271" t="e">
        <f t="shared" si="9"/>
        <v>#DIV/0!</v>
      </c>
      <c r="J188" s="212"/>
      <c r="L188" s="117">
        <f t="shared" si="12"/>
        <v>-3658</v>
      </c>
    </row>
    <row r="189" spans="1:12" s="4" customFormat="1" ht="21.75" customHeight="1" hidden="1">
      <c r="A189" s="138" t="s">
        <v>27</v>
      </c>
      <c r="B189" s="142" t="s">
        <v>203</v>
      </c>
      <c r="C189" s="190">
        <v>3232</v>
      </c>
      <c r="D189" s="190"/>
      <c r="E189" s="190"/>
      <c r="F189" s="190"/>
      <c r="G189" s="167">
        <f t="shared" si="10"/>
        <v>0</v>
      </c>
      <c r="H189" s="167">
        <f t="shared" si="11"/>
        <v>0</v>
      </c>
      <c r="I189" s="271" t="e">
        <f t="shared" si="9"/>
        <v>#DIV/0!</v>
      </c>
      <c r="J189" s="212"/>
      <c r="L189" s="117">
        <f t="shared" si="12"/>
        <v>-3232</v>
      </c>
    </row>
    <row r="190" spans="1:12" s="4" customFormat="1" ht="36.75" customHeight="1" hidden="1">
      <c r="A190" s="138" t="s">
        <v>27</v>
      </c>
      <c r="B190" s="142" t="s">
        <v>204</v>
      </c>
      <c r="C190" s="190">
        <v>960</v>
      </c>
      <c r="D190" s="190"/>
      <c r="E190" s="190"/>
      <c r="F190" s="190"/>
      <c r="G190" s="167">
        <f t="shared" si="10"/>
        <v>0</v>
      </c>
      <c r="H190" s="167">
        <f t="shared" si="11"/>
        <v>0</v>
      </c>
      <c r="I190" s="271" t="e">
        <f t="shared" si="9"/>
        <v>#DIV/0!</v>
      </c>
      <c r="J190" s="212"/>
      <c r="L190" s="117">
        <f t="shared" si="12"/>
        <v>-960</v>
      </c>
    </row>
    <row r="191" spans="1:12" s="4" customFormat="1" ht="22.5" customHeight="1" hidden="1">
      <c r="A191" s="138" t="s">
        <v>27</v>
      </c>
      <c r="B191" s="142" t="s">
        <v>205</v>
      </c>
      <c r="C191" s="190">
        <v>300</v>
      </c>
      <c r="D191" s="190"/>
      <c r="E191" s="190"/>
      <c r="F191" s="190"/>
      <c r="G191" s="167">
        <f t="shared" si="10"/>
        <v>0</v>
      </c>
      <c r="H191" s="167">
        <f t="shared" si="11"/>
        <v>0</v>
      </c>
      <c r="I191" s="271" t="e">
        <f t="shared" si="9"/>
        <v>#DIV/0!</v>
      </c>
      <c r="J191" s="212"/>
      <c r="L191" s="117">
        <f t="shared" si="12"/>
        <v>-300</v>
      </c>
    </row>
    <row r="192" spans="1:12" s="4" customFormat="1" ht="36" customHeight="1" hidden="1">
      <c r="A192" s="138" t="s">
        <v>27</v>
      </c>
      <c r="B192" s="213" t="s">
        <v>198</v>
      </c>
      <c r="C192" s="190">
        <v>4157</v>
      </c>
      <c r="D192" s="190"/>
      <c r="E192" s="190"/>
      <c r="F192" s="190"/>
      <c r="G192" s="167">
        <f t="shared" si="10"/>
        <v>0</v>
      </c>
      <c r="H192" s="167">
        <f t="shared" si="11"/>
        <v>0</v>
      </c>
      <c r="I192" s="271" t="e">
        <f t="shared" si="9"/>
        <v>#DIV/0!</v>
      </c>
      <c r="J192" s="212"/>
      <c r="L192" s="117">
        <f t="shared" si="12"/>
        <v>-4157</v>
      </c>
    </row>
    <row r="193" spans="1:12" s="4" customFormat="1" ht="33.75" customHeight="1" hidden="1">
      <c r="A193" s="138" t="s">
        <v>27</v>
      </c>
      <c r="B193" s="142" t="s">
        <v>206</v>
      </c>
      <c r="C193" s="190">
        <v>0</v>
      </c>
      <c r="D193" s="190"/>
      <c r="E193" s="190"/>
      <c r="F193" s="190"/>
      <c r="G193" s="167" t="e">
        <f t="shared" si="10"/>
        <v>#DIV/0!</v>
      </c>
      <c r="H193" s="167" t="e">
        <f t="shared" si="11"/>
        <v>#DIV/0!</v>
      </c>
      <c r="I193" s="271" t="e">
        <f t="shared" si="9"/>
        <v>#DIV/0!</v>
      </c>
      <c r="J193" s="212"/>
      <c r="L193" s="117">
        <f t="shared" si="12"/>
        <v>0</v>
      </c>
    </row>
    <row r="194" spans="1:12" s="4" customFormat="1" ht="42" customHeight="1" hidden="1">
      <c r="A194" s="138" t="s">
        <v>27</v>
      </c>
      <c r="B194" s="215" t="s">
        <v>207</v>
      </c>
      <c r="C194" s="190">
        <v>1960</v>
      </c>
      <c r="D194" s="190"/>
      <c r="E194" s="190"/>
      <c r="F194" s="190"/>
      <c r="G194" s="167">
        <f t="shared" si="10"/>
        <v>0</v>
      </c>
      <c r="H194" s="167">
        <f t="shared" si="11"/>
        <v>0</v>
      </c>
      <c r="I194" s="271" t="e">
        <f t="shared" si="9"/>
        <v>#DIV/0!</v>
      </c>
      <c r="J194" s="212"/>
      <c r="L194" s="117">
        <f t="shared" si="12"/>
        <v>-1960</v>
      </c>
    </row>
    <row r="195" spans="1:12" s="7" customFormat="1" ht="19.5" customHeight="1">
      <c r="A195" s="118" t="s">
        <v>52</v>
      </c>
      <c r="B195" s="178" t="s">
        <v>44</v>
      </c>
      <c r="C195" s="176">
        <v>3795</v>
      </c>
      <c r="D195" s="176">
        <f>SUM(D196:D206)</f>
        <v>2400</v>
      </c>
      <c r="E195" s="176">
        <v>3795</v>
      </c>
      <c r="F195" s="176">
        <v>4000</v>
      </c>
      <c r="G195" s="167">
        <f t="shared" si="10"/>
        <v>63.24110671936759</v>
      </c>
      <c r="H195" s="167">
        <f t="shared" si="11"/>
        <v>100</v>
      </c>
      <c r="I195" s="271">
        <f t="shared" si="9"/>
        <v>105.40184453227933</v>
      </c>
      <c r="J195" s="211"/>
      <c r="L195" s="117">
        <f t="shared" si="12"/>
        <v>0</v>
      </c>
    </row>
    <row r="196" spans="1:12" s="4" customFormat="1" ht="18.75" customHeight="1" hidden="1">
      <c r="A196" s="149" t="s">
        <v>27</v>
      </c>
      <c r="B196" s="216" t="s">
        <v>208</v>
      </c>
      <c r="C196" s="190">
        <v>330</v>
      </c>
      <c r="D196" s="190">
        <v>120</v>
      </c>
      <c r="E196" s="190"/>
      <c r="F196" s="190"/>
      <c r="G196" s="270">
        <f t="shared" si="10"/>
        <v>36.36363636363637</v>
      </c>
      <c r="H196" s="270">
        <f t="shared" si="11"/>
        <v>0</v>
      </c>
      <c r="I196" s="271" t="e">
        <f t="shared" si="9"/>
        <v>#DIV/0!</v>
      </c>
      <c r="J196" s="212"/>
      <c r="L196" s="133">
        <f t="shared" si="12"/>
        <v>-330</v>
      </c>
    </row>
    <row r="197" spans="1:12" s="4" customFormat="1" ht="46.5" customHeight="1" hidden="1">
      <c r="A197" s="149" t="s">
        <v>27</v>
      </c>
      <c r="B197" s="216" t="s">
        <v>209</v>
      </c>
      <c r="C197" s="190">
        <v>300</v>
      </c>
      <c r="D197" s="190">
        <v>300</v>
      </c>
      <c r="E197" s="190"/>
      <c r="F197" s="190"/>
      <c r="G197" s="270">
        <f t="shared" si="10"/>
        <v>100</v>
      </c>
      <c r="H197" s="270">
        <f t="shared" si="11"/>
        <v>0</v>
      </c>
      <c r="I197" s="271" t="e">
        <f t="shared" si="9"/>
        <v>#DIV/0!</v>
      </c>
      <c r="J197" s="212"/>
      <c r="L197" s="133">
        <f t="shared" si="12"/>
        <v>-300</v>
      </c>
    </row>
    <row r="198" spans="1:12" s="4" customFormat="1" ht="24" customHeight="1" hidden="1">
      <c r="A198" s="131" t="s">
        <v>27</v>
      </c>
      <c r="B198" s="189" t="s">
        <v>210</v>
      </c>
      <c r="C198" s="190">
        <v>800</v>
      </c>
      <c r="D198" s="190">
        <v>400</v>
      </c>
      <c r="E198" s="190"/>
      <c r="F198" s="190"/>
      <c r="G198" s="270">
        <f t="shared" si="10"/>
        <v>50</v>
      </c>
      <c r="H198" s="270">
        <f t="shared" si="11"/>
        <v>0</v>
      </c>
      <c r="I198" s="271" t="e">
        <f t="shared" si="9"/>
        <v>#DIV/0!</v>
      </c>
      <c r="J198" s="212"/>
      <c r="L198" s="133">
        <f t="shared" si="12"/>
        <v>-800</v>
      </c>
    </row>
    <row r="199" spans="1:12" s="4" customFormat="1" ht="44.25" customHeight="1" hidden="1">
      <c r="A199" s="149" t="s">
        <v>27</v>
      </c>
      <c r="B199" s="216" t="s">
        <v>211</v>
      </c>
      <c r="C199" s="190">
        <v>1200</v>
      </c>
      <c r="D199" s="190">
        <v>1200</v>
      </c>
      <c r="E199" s="190"/>
      <c r="F199" s="190"/>
      <c r="G199" s="270">
        <f t="shared" si="10"/>
        <v>100</v>
      </c>
      <c r="H199" s="270">
        <f t="shared" si="11"/>
        <v>0</v>
      </c>
      <c r="I199" s="271" t="e">
        <f t="shared" si="9"/>
        <v>#DIV/0!</v>
      </c>
      <c r="J199" s="212"/>
      <c r="L199" s="133">
        <f t="shared" si="12"/>
        <v>-1200</v>
      </c>
    </row>
    <row r="200" spans="1:12" s="4" customFormat="1" ht="21.75" customHeight="1" hidden="1">
      <c r="A200" s="149" t="s">
        <v>27</v>
      </c>
      <c r="B200" s="216" t="s">
        <v>212</v>
      </c>
      <c r="C200" s="190">
        <v>50</v>
      </c>
      <c r="D200" s="190"/>
      <c r="E200" s="190"/>
      <c r="F200" s="190"/>
      <c r="G200" s="270">
        <f t="shared" si="10"/>
        <v>0</v>
      </c>
      <c r="H200" s="270">
        <f t="shared" si="11"/>
        <v>0</v>
      </c>
      <c r="I200" s="271" t="e">
        <f t="shared" si="9"/>
        <v>#DIV/0!</v>
      </c>
      <c r="J200" s="212"/>
      <c r="L200" s="133">
        <f t="shared" si="12"/>
        <v>-50</v>
      </c>
    </row>
    <row r="201" spans="1:12" s="4" customFormat="1" ht="24" customHeight="1" hidden="1">
      <c r="A201" s="149" t="s">
        <v>27</v>
      </c>
      <c r="B201" s="216" t="s">
        <v>19</v>
      </c>
      <c r="C201" s="190">
        <v>450</v>
      </c>
      <c r="D201" s="190">
        <v>200</v>
      </c>
      <c r="E201" s="190"/>
      <c r="F201" s="190"/>
      <c r="G201" s="270">
        <f t="shared" si="10"/>
        <v>44.44444444444444</v>
      </c>
      <c r="H201" s="270">
        <f t="shared" si="11"/>
        <v>0</v>
      </c>
      <c r="I201" s="271" t="e">
        <f t="shared" si="9"/>
        <v>#DIV/0!</v>
      </c>
      <c r="J201" s="212"/>
      <c r="L201" s="133">
        <f t="shared" si="12"/>
        <v>-450</v>
      </c>
    </row>
    <row r="202" spans="1:12" s="4" customFormat="1" ht="27" customHeight="1" hidden="1">
      <c r="A202" s="149" t="s">
        <v>27</v>
      </c>
      <c r="B202" s="216" t="s">
        <v>213</v>
      </c>
      <c r="C202" s="190">
        <v>30</v>
      </c>
      <c r="D202" s="190">
        <v>30</v>
      </c>
      <c r="E202" s="190"/>
      <c r="F202" s="190"/>
      <c r="G202" s="270">
        <f t="shared" si="10"/>
        <v>100</v>
      </c>
      <c r="H202" s="270">
        <f t="shared" si="11"/>
        <v>0</v>
      </c>
      <c r="I202" s="271" t="e">
        <f t="shared" si="9"/>
        <v>#DIV/0!</v>
      </c>
      <c r="J202" s="212"/>
      <c r="L202" s="133">
        <f t="shared" si="12"/>
        <v>-30</v>
      </c>
    </row>
    <row r="203" spans="1:12" s="4" customFormat="1" ht="45.75" customHeight="1" hidden="1">
      <c r="A203" s="149" t="s">
        <v>27</v>
      </c>
      <c r="B203" s="216" t="s">
        <v>214</v>
      </c>
      <c r="C203" s="190">
        <v>65</v>
      </c>
      <c r="D203" s="190"/>
      <c r="E203" s="190"/>
      <c r="F203" s="190"/>
      <c r="G203" s="270">
        <f t="shared" si="10"/>
        <v>0</v>
      </c>
      <c r="H203" s="270">
        <f t="shared" si="11"/>
        <v>0</v>
      </c>
      <c r="I203" s="271" t="e">
        <f t="shared" si="9"/>
        <v>#DIV/0!</v>
      </c>
      <c r="J203" s="212"/>
      <c r="L203" s="133">
        <f t="shared" si="12"/>
        <v>-65</v>
      </c>
    </row>
    <row r="204" spans="1:12" s="4" customFormat="1" ht="35.25" customHeight="1" hidden="1">
      <c r="A204" s="138" t="s">
        <v>27</v>
      </c>
      <c r="B204" s="142" t="s">
        <v>17</v>
      </c>
      <c r="C204" s="190">
        <v>50</v>
      </c>
      <c r="D204" s="190"/>
      <c r="E204" s="190"/>
      <c r="F204" s="190"/>
      <c r="G204" s="270">
        <f t="shared" si="10"/>
        <v>0</v>
      </c>
      <c r="H204" s="270">
        <f t="shared" si="11"/>
        <v>0</v>
      </c>
      <c r="I204" s="271" t="e">
        <f t="shared" si="9"/>
        <v>#DIV/0!</v>
      </c>
      <c r="J204" s="212"/>
      <c r="L204" s="133">
        <f t="shared" si="12"/>
        <v>-50</v>
      </c>
    </row>
    <row r="205" spans="1:12" s="4" customFormat="1" ht="35.25" customHeight="1" hidden="1">
      <c r="A205" s="149" t="s">
        <v>27</v>
      </c>
      <c r="B205" s="216" t="s">
        <v>108</v>
      </c>
      <c r="C205" s="190">
        <v>50</v>
      </c>
      <c r="D205" s="190"/>
      <c r="E205" s="190"/>
      <c r="F205" s="190"/>
      <c r="G205" s="270">
        <f t="shared" si="10"/>
        <v>0</v>
      </c>
      <c r="H205" s="270">
        <f t="shared" si="11"/>
        <v>0</v>
      </c>
      <c r="I205" s="271" t="e">
        <f t="shared" si="9"/>
        <v>#DIV/0!</v>
      </c>
      <c r="J205" s="212"/>
      <c r="L205" s="133">
        <f t="shared" si="12"/>
        <v>-50</v>
      </c>
    </row>
    <row r="206" spans="1:12" s="4" customFormat="1" ht="35.25" customHeight="1" hidden="1">
      <c r="A206" s="149" t="s">
        <v>27</v>
      </c>
      <c r="B206" s="216" t="s">
        <v>109</v>
      </c>
      <c r="C206" s="190">
        <v>150</v>
      </c>
      <c r="D206" s="190">
        <v>150</v>
      </c>
      <c r="E206" s="190"/>
      <c r="F206" s="190"/>
      <c r="G206" s="270">
        <f t="shared" si="10"/>
        <v>100</v>
      </c>
      <c r="H206" s="270">
        <f t="shared" si="11"/>
        <v>0</v>
      </c>
      <c r="I206" s="271" t="e">
        <f t="shared" si="9"/>
        <v>#DIV/0!</v>
      </c>
      <c r="J206" s="212"/>
      <c r="L206" s="133">
        <f t="shared" si="12"/>
        <v>-150</v>
      </c>
    </row>
    <row r="207" spans="1:12" s="7" customFormat="1" ht="63.75" customHeight="1">
      <c r="A207" s="118" t="s">
        <v>110</v>
      </c>
      <c r="B207" s="217" t="s">
        <v>215</v>
      </c>
      <c r="C207" s="176">
        <v>366</v>
      </c>
      <c r="D207" s="176">
        <v>0</v>
      </c>
      <c r="E207" s="176"/>
      <c r="F207" s="176"/>
      <c r="G207" s="167">
        <f t="shared" si="10"/>
        <v>0</v>
      </c>
      <c r="H207" s="167">
        <f t="shared" si="11"/>
        <v>0</v>
      </c>
      <c r="I207" s="271"/>
      <c r="J207" s="211"/>
      <c r="L207" s="117">
        <f t="shared" si="12"/>
        <v>-366</v>
      </c>
    </row>
    <row r="208" spans="1:12" s="2" customFormat="1" ht="18.75" customHeight="1" hidden="1">
      <c r="A208" s="118" t="s">
        <v>216</v>
      </c>
      <c r="B208" s="178" t="s">
        <v>217</v>
      </c>
      <c r="C208" s="181">
        <v>0</v>
      </c>
      <c r="D208" s="181"/>
      <c r="E208" s="181"/>
      <c r="F208" s="181"/>
      <c r="G208" s="167" t="e">
        <f t="shared" si="10"/>
        <v>#DIV/0!</v>
      </c>
      <c r="H208" s="167" t="e">
        <f t="shared" si="11"/>
        <v>#DIV/0!</v>
      </c>
      <c r="I208" s="271" t="e">
        <f t="shared" si="9"/>
        <v>#DIV/0!</v>
      </c>
      <c r="J208" s="218"/>
      <c r="L208" s="117">
        <f t="shared" si="12"/>
        <v>0</v>
      </c>
    </row>
    <row r="209" spans="1:12" s="7" customFormat="1" ht="19.5" customHeight="1">
      <c r="A209" s="118" t="s">
        <v>34</v>
      </c>
      <c r="B209" s="178" t="s">
        <v>218</v>
      </c>
      <c r="C209" s="176">
        <v>7037</v>
      </c>
      <c r="D209" s="176">
        <f>1591+235</f>
        <v>1826</v>
      </c>
      <c r="E209" s="176">
        <v>7037</v>
      </c>
      <c r="F209" s="176">
        <v>8000</v>
      </c>
      <c r="G209" s="167">
        <f t="shared" si="10"/>
        <v>25.948557623987494</v>
      </c>
      <c r="H209" s="167">
        <f t="shared" si="11"/>
        <v>100</v>
      </c>
      <c r="I209" s="271">
        <f t="shared" si="9"/>
        <v>113.6848088674151</v>
      </c>
      <c r="J209" s="211"/>
      <c r="L209" s="117">
        <f t="shared" si="12"/>
        <v>0</v>
      </c>
    </row>
    <row r="210" spans="1:12" s="2" customFormat="1" ht="35.25" customHeight="1">
      <c r="A210" s="158" t="s">
        <v>24</v>
      </c>
      <c r="B210" s="159" t="s">
        <v>111</v>
      </c>
      <c r="C210" s="176">
        <f>+C211+C212</f>
        <v>2846</v>
      </c>
      <c r="D210" s="167">
        <f>+D211+D212</f>
        <v>1478</v>
      </c>
      <c r="E210" s="167">
        <f>+E211+E212</f>
        <v>2846</v>
      </c>
      <c r="F210" s="167">
        <f>+F211+F212</f>
        <v>2500</v>
      </c>
      <c r="G210" s="167">
        <f t="shared" si="10"/>
        <v>51.93253689388616</v>
      </c>
      <c r="H210" s="167">
        <f t="shared" si="11"/>
        <v>100</v>
      </c>
      <c r="I210" s="271">
        <f t="shared" si="9"/>
        <v>87.84258608573437</v>
      </c>
      <c r="J210" s="168" t="s">
        <v>240</v>
      </c>
      <c r="L210" s="117">
        <f t="shared" si="12"/>
        <v>0</v>
      </c>
    </row>
    <row r="211" spans="1:12" s="2" customFormat="1" ht="35.25" customHeight="1">
      <c r="A211" s="130" t="s">
        <v>25</v>
      </c>
      <c r="B211" s="99" t="s">
        <v>267</v>
      </c>
      <c r="C211" s="181">
        <v>2508</v>
      </c>
      <c r="D211" s="160">
        <v>1140</v>
      </c>
      <c r="E211" s="160">
        <v>2508</v>
      </c>
      <c r="F211" s="160">
        <v>2500</v>
      </c>
      <c r="G211" s="160">
        <f t="shared" si="10"/>
        <v>45.45454545454545</v>
      </c>
      <c r="H211" s="160">
        <f t="shared" si="11"/>
        <v>100</v>
      </c>
      <c r="I211" s="295">
        <f t="shared" si="9"/>
        <v>99.68102073365232</v>
      </c>
      <c r="J211" s="161" t="s">
        <v>257</v>
      </c>
      <c r="L211" s="122">
        <f t="shared" si="12"/>
        <v>0</v>
      </c>
    </row>
    <row r="212" spans="1:12" s="2" customFormat="1" ht="33" customHeight="1">
      <c r="A212" s="130" t="s">
        <v>45</v>
      </c>
      <c r="B212" s="99" t="s">
        <v>226</v>
      </c>
      <c r="C212" s="181">
        <v>338</v>
      </c>
      <c r="D212" s="160">
        <v>338</v>
      </c>
      <c r="E212" s="160">
        <v>338</v>
      </c>
      <c r="F212" s="160"/>
      <c r="G212" s="160">
        <f t="shared" si="10"/>
        <v>100</v>
      </c>
      <c r="H212" s="160">
        <f t="shared" si="11"/>
        <v>100</v>
      </c>
      <c r="I212" s="295">
        <f t="shared" si="9"/>
        <v>0</v>
      </c>
      <c r="J212" s="161" t="s">
        <v>241</v>
      </c>
      <c r="L212" s="122">
        <f t="shared" si="12"/>
        <v>0</v>
      </c>
    </row>
    <row r="213" spans="1:12" s="7" customFormat="1" ht="33" customHeight="1">
      <c r="A213" s="157" t="s">
        <v>268</v>
      </c>
      <c r="B213" s="263" t="s">
        <v>269</v>
      </c>
      <c r="C213" s="264">
        <v>115029.8</v>
      </c>
      <c r="D213" s="265">
        <v>56342</v>
      </c>
      <c r="E213" s="264">
        <f>+C213</f>
        <v>115029.8</v>
      </c>
      <c r="F213" s="264">
        <v>0</v>
      </c>
      <c r="G213" s="271">
        <f>+D213/C213*100</f>
        <v>48.98035117856416</v>
      </c>
      <c r="H213" s="167">
        <f>+E213/C213*100</f>
        <v>100</v>
      </c>
      <c r="I213" s="271">
        <f t="shared" si="9"/>
        <v>0</v>
      </c>
      <c r="J213" s="266"/>
      <c r="L213" s="117"/>
    </row>
    <row r="214" spans="1:12" s="7" customFormat="1" ht="24.75" customHeight="1">
      <c r="A214" s="157" t="s">
        <v>273</v>
      </c>
      <c r="B214" s="263" t="s">
        <v>274</v>
      </c>
      <c r="C214" s="276">
        <v>6695.9</v>
      </c>
      <c r="D214" s="265"/>
      <c r="E214" s="264">
        <f>+C214</f>
        <v>6695.9</v>
      </c>
      <c r="F214" s="264">
        <v>0</v>
      </c>
      <c r="G214" s="282"/>
      <c r="H214" s="167">
        <f>+E214/C214*100</f>
        <v>100</v>
      </c>
      <c r="I214" s="271">
        <f t="shared" si="9"/>
        <v>0</v>
      </c>
      <c r="J214" s="266"/>
      <c r="L214" s="117"/>
    </row>
    <row r="215" spans="1:12" s="2" customFormat="1" ht="22.5" customHeight="1">
      <c r="A215" s="150"/>
      <c r="B215" s="162"/>
      <c r="C215" s="163"/>
      <c r="D215" s="163"/>
      <c r="E215" s="163"/>
      <c r="F215" s="163"/>
      <c r="G215" s="163"/>
      <c r="H215" s="163"/>
      <c r="I215" s="163"/>
      <c r="J215" s="164"/>
      <c r="L215" s="117">
        <f t="shared" si="12"/>
        <v>0</v>
      </c>
    </row>
    <row r="216" spans="1:10" s="151" customFormat="1" ht="18" customHeight="1">
      <c r="A216" s="396"/>
      <c r="B216" s="396"/>
      <c r="C216" s="396"/>
      <c r="D216" s="396"/>
      <c r="E216" s="396"/>
      <c r="F216" s="396"/>
      <c r="G216" s="396"/>
      <c r="H216" s="396"/>
      <c r="I216" s="396"/>
      <c r="J216" s="396"/>
    </row>
    <row r="217" spans="1:10" s="151" customFormat="1" ht="18" customHeight="1">
      <c r="A217" s="397"/>
      <c r="B217" s="398"/>
      <c r="C217" s="398"/>
      <c r="D217" s="398"/>
      <c r="E217" s="398"/>
      <c r="F217" s="398"/>
      <c r="G217" s="398"/>
      <c r="H217" s="398"/>
      <c r="I217" s="398"/>
      <c r="J217" s="398"/>
    </row>
    <row r="218" spans="1:10" s="151" customFormat="1" ht="30.75" customHeight="1">
      <c r="A218" s="399"/>
      <c r="B218" s="399"/>
      <c r="C218" s="399"/>
      <c r="D218" s="399"/>
      <c r="E218" s="399"/>
      <c r="F218" s="399"/>
      <c r="G218" s="399"/>
      <c r="H218" s="399"/>
      <c r="I218" s="399"/>
      <c r="J218" s="399"/>
    </row>
    <row r="219" spans="1:10" ht="15.75">
      <c r="A219" s="400"/>
      <c r="B219" s="401"/>
      <c r="C219" s="401"/>
      <c r="D219" s="152"/>
      <c r="E219" s="152"/>
      <c r="F219" s="284"/>
      <c r="G219" s="152"/>
      <c r="H219" s="152"/>
      <c r="I219" s="284"/>
      <c r="J219" s="153"/>
    </row>
    <row r="221" ht="15.75">
      <c r="N221" s="3">
        <v>3</v>
      </c>
    </row>
    <row r="222" ht="15.75">
      <c r="N222" s="3">
        <v>30</v>
      </c>
    </row>
    <row r="223" ht="15.75">
      <c r="N223" s="3">
        <v>410</v>
      </c>
    </row>
    <row r="224" ht="15.75">
      <c r="N224" s="3">
        <v>140</v>
      </c>
    </row>
    <row r="225" ht="15.75">
      <c r="N225" s="3">
        <v>209</v>
      </c>
    </row>
    <row r="226" ht="15.75">
      <c r="N226" s="3">
        <v>54</v>
      </c>
    </row>
  </sheetData>
  <sheetProtection/>
  <mergeCells count="24">
    <mergeCell ref="A216:J216"/>
    <mergeCell ref="A217:J217"/>
    <mergeCell ref="A218:J218"/>
    <mergeCell ref="A219:C219"/>
    <mergeCell ref="C8:C10"/>
    <mergeCell ref="D8:D10"/>
    <mergeCell ref="M4:M5"/>
    <mergeCell ref="N4:O4"/>
    <mergeCell ref="A5:J5"/>
    <mergeCell ref="A6:J6"/>
    <mergeCell ref="C7:J7"/>
    <mergeCell ref="A8:A10"/>
    <mergeCell ref="B8:B10"/>
    <mergeCell ref="J8:J10"/>
    <mergeCell ref="I9:I10"/>
    <mergeCell ref="C2:J2"/>
    <mergeCell ref="K2:L2"/>
    <mergeCell ref="A3:J3"/>
    <mergeCell ref="A4:J4"/>
    <mergeCell ref="E8:E10"/>
    <mergeCell ref="G9:G10"/>
    <mergeCell ref="H9:H10"/>
    <mergeCell ref="G8:I8"/>
    <mergeCell ref="F8:F10"/>
  </mergeCells>
  <printOptions/>
  <pageMargins left="0.35433070866141736" right="0.1968503937007874" top="0.5511811023622047" bottom="0.5118110236220472" header="0.31496062992125984" footer="0.31496062992125984"/>
  <pageSetup horizontalDpi="600" verticalDpi="600" orientation="landscape" paperSize="9"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2021-07-07T10:51:18Z</cp:lastPrinted>
  <dcterms:created xsi:type="dcterms:W3CDTF">1996-10-14T23:33:28Z</dcterms:created>
  <dcterms:modified xsi:type="dcterms:W3CDTF">2021-07-07T10:52:23Z</dcterms:modified>
  <cp:category/>
  <cp:version/>
  <cp:contentType/>
  <cp:contentStatus/>
</cp:coreProperties>
</file>