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D:\Năm 2023\NTM\BAO CAO\BC tổng kết\BC huyện\"/>
    </mc:Choice>
  </mc:AlternateContent>
  <xr:revisionPtr revIDLastSave="0" documentId="13_ncr:1_{F12B736E-5B2F-420D-B763-40F12F257D29}" xr6:coauthVersionLast="47" xr6:coauthVersionMax="47" xr10:uidLastSave="{00000000-0000-0000-0000-000000000000}"/>
  <bookViews>
    <workbookView xWindow="-108" yWindow="-108" windowWidth="23256" windowHeight="12576" firstSheet="1" activeTab="7" xr2:uid="{00000000-000D-0000-FFFF-FFFF00000000}"/>
  </bookViews>
  <sheets>
    <sheet name="VAN BAN" sheetId="13" r:id="rId1"/>
    <sheet name="KQ 2023" sheetId="2" r:id="rId2"/>
    <sheet name="Chi tiet 2023" sheetId="6" r:id="rId3"/>
    <sheet name="KQ TH NGUON LUC" sheetId="9" r:id="rId4"/>
    <sheet name="TH HIẾN ĐẤT" sheetId="8" r:id="rId5"/>
    <sheet name="VON DT" sheetId="11" r:id="rId6"/>
    <sheet name="VON SN" sheetId="10" r:id="rId7"/>
    <sheet name="KH 2024" sheetId="7" r:id="rId8"/>
    <sheet name="TH Bản NTM" sheetId="12" r:id="rId9"/>
    <sheet name="KQ 2022" sheetId="4" state="hidden" r:id="rId10"/>
    <sheet name="ĐK 23" sheetId="5" state="hidden" r:id="rId11"/>
    <sheet name="2024" sheetId="3" state="hidden" r:id="rId12"/>
  </sheets>
  <externalReferences>
    <externalReference r:id="rId13"/>
  </externalReferences>
  <definedNames>
    <definedName name="_xlnm._FilterDatabase" localSheetId="8" hidden="1">'TH Bản NTM'!$R$1:$R$183</definedName>
    <definedName name="_xlnm.Print_Titles" localSheetId="2">'Chi tiet 2023'!$3:$3</definedName>
    <definedName name="_xlnm.Print_Titles" localSheetId="8">'TH Bản NTM'!$3:$3</definedName>
    <definedName name="_xlnm.Print_Titles" localSheetId="5">'VON DT'!$4:$10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4" i="6" l="1"/>
  <c r="P64" i="6" l="1"/>
  <c r="Z84" i="6"/>
  <c r="V39" i="6"/>
  <c r="Y6" i="2" l="1"/>
  <c r="E10" i="9"/>
  <c r="E7" i="9"/>
  <c r="E6" i="9"/>
  <c r="E5" i="9" s="1"/>
  <c r="D10" i="9"/>
  <c r="F11" i="9"/>
  <c r="F10" i="9" s="1"/>
  <c r="R148" i="12"/>
  <c r="R149" i="12"/>
  <c r="R150" i="12"/>
  <c r="R151" i="12"/>
  <c r="R152" i="12"/>
  <c r="E21" i="9"/>
  <c r="D21" i="9"/>
  <c r="E18" i="9"/>
  <c r="D18" i="9"/>
  <c r="D17" i="9" l="1"/>
  <c r="E17" i="9"/>
  <c r="F7" i="8"/>
  <c r="D27" i="9"/>
  <c r="E27" i="9" s="1"/>
  <c r="V23" i="6" l="1"/>
  <c r="V22" i="6"/>
  <c r="G27" i="6"/>
  <c r="H27" i="6"/>
  <c r="I27" i="6"/>
  <c r="J27" i="6"/>
  <c r="K27" i="6"/>
  <c r="L27" i="6"/>
  <c r="M27" i="6"/>
  <c r="N27" i="6"/>
  <c r="O27" i="6"/>
  <c r="P27" i="6"/>
  <c r="Q27" i="6"/>
  <c r="R27" i="6"/>
  <c r="S27" i="6"/>
  <c r="T27" i="6"/>
  <c r="U27" i="6"/>
  <c r="F27" i="6"/>
  <c r="G21" i="6"/>
  <c r="H21" i="6"/>
  <c r="I21" i="6"/>
  <c r="J21" i="6"/>
  <c r="K21" i="6"/>
  <c r="L21" i="6"/>
  <c r="M21" i="6"/>
  <c r="N21" i="6"/>
  <c r="O21" i="6"/>
  <c r="P21" i="6"/>
  <c r="Q21" i="6"/>
  <c r="S21" i="6"/>
  <c r="U21" i="6"/>
  <c r="F21" i="6"/>
  <c r="W22" i="6" l="1"/>
  <c r="F12" i="8"/>
  <c r="D7" i="8"/>
  <c r="E7" i="8"/>
  <c r="G7" i="8"/>
  <c r="C7" i="8"/>
  <c r="F23" i="8"/>
  <c r="E10" i="8"/>
  <c r="F8" i="8"/>
  <c r="D13" i="9"/>
  <c r="D8" i="9"/>
  <c r="F8" i="9" s="1"/>
  <c r="F7" i="9" s="1"/>
  <c r="F6" i="9" s="1"/>
  <c r="F5" i="9" s="1"/>
  <c r="F9" i="8"/>
  <c r="R183" i="12"/>
  <c r="R182" i="12"/>
  <c r="R181" i="12"/>
  <c r="R180" i="12"/>
  <c r="R179" i="12"/>
  <c r="R178" i="12"/>
  <c r="R177" i="12"/>
  <c r="R176" i="12"/>
  <c r="R175" i="12"/>
  <c r="R174" i="12"/>
  <c r="Q173" i="12"/>
  <c r="P173" i="12"/>
  <c r="O173" i="12"/>
  <c r="N173" i="12"/>
  <c r="M173" i="12"/>
  <c r="L173" i="12"/>
  <c r="K173" i="12"/>
  <c r="J173" i="12"/>
  <c r="I173" i="12"/>
  <c r="H173" i="12"/>
  <c r="G173" i="12"/>
  <c r="F173" i="12"/>
  <c r="E173" i="12"/>
  <c r="D173" i="12"/>
  <c r="C173" i="12"/>
  <c r="Q165" i="12"/>
  <c r="P165" i="12"/>
  <c r="O165" i="12"/>
  <c r="N165" i="12"/>
  <c r="M165" i="12"/>
  <c r="L165" i="12"/>
  <c r="K165" i="12"/>
  <c r="J165" i="12"/>
  <c r="I165" i="12"/>
  <c r="H165" i="12"/>
  <c r="G165" i="12"/>
  <c r="F165" i="12"/>
  <c r="E165" i="12"/>
  <c r="D165" i="12"/>
  <c r="C165" i="12"/>
  <c r="R164" i="12"/>
  <c r="R163" i="12"/>
  <c r="R162" i="12"/>
  <c r="R161" i="12"/>
  <c r="Q160" i="12"/>
  <c r="P160" i="12"/>
  <c r="O160" i="12"/>
  <c r="N160" i="12"/>
  <c r="M160" i="12"/>
  <c r="L160" i="12"/>
  <c r="K160" i="12"/>
  <c r="J160" i="12"/>
  <c r="I160" i="12"/>
  <c r="H160" i="12"/>
  <c r="G160" i="12"/>
  <c r="F160" i="12"/>
  <c r="E160" i="12"/>
  <c r="D160" i="12"/>
  <c r="C160" i="12"/>
  <c r="R159" i="12"/>
  <c r="R158" i="12"/>
  <c r="R157" i="12"/>
  <c r="R156" i="12"/>
  <c r="R155" i="12"/>
  <c r="R154" i="12"/>
  <c r="Q153" i="12"/>
  <c r="P153" i="12"/>
  <c r="O153" i="12"/>
  <c r="N153" i="12"/>
  <c r="M153" i="12"/>
  <c r="L153" i="12"/>
  <c r="K153" i="12"/>
  <c r="J153" i="12"/>
  <c r="I153" i="12"/>
  <c r="H153" i="12"/>
  <c r="G153" i="12"/>
  <c r="F153" i="12"/>
  <c r="E153" i="12"/>
  <c r="D153" i="12"/>
  <c r="C153" i="12"/>
  <c r="Q147" i="12"/>
  <c r="P147" i="12"/>
  <c r="O147" i="12"/>
  <c r="N147" i="12"/>
  <c r="M147" i="12"/>
  <c r="L147" i="12"/>
  <c r="K147" i="12"/>
  <c r="J147" i="12"/>
  <c r="I147" i="12"/>
  <c r="H147" i="12"/>
  <c r="G147" i="12"/>
  <c r="F147" i="12"/>
  <c r="E147" i="12"/>
  <c r="D147" i="12"/>
  <c r="C147" i="12"/>
  <c r="R146" i="12"/>
  <c r="R145" i="12"/>
  <c r="R144" i="12"/>
  <c r="R143" i="12"/>
  <c r="R142" i="12"/>
  <c r="R141" i="12"/>
  <c r="R140" i="12"/>
  <c r="R139" i="12"/>
  <c r="R138" i="12"/>
  <c r="R137" i="12"/>
  <c r="R136" i="12"/>
  <c r="R135" i="12"/>
  <c r="R134" i="12"/>
  <c r="Q133" i="12"/>
  <c r="P133" i="12"/>
  <c r="O133" i="12"/>
  <c r="N133" i="12"/>
  <c r="M133" i="12"/>
  <c r="L133" i="12"/>
  <c r="K133" i="12"/>
  <c r="J133" i="12"/>
  <c r="I133" i="12"/>
  <c r="H133" i="12"/>
  <c r="G133" i="12"/>
  <c r="F133" i="12"/>
  <c r="E133" i="12"/>
  <c r="D133" i="12"/>
  <c r="C133" i="12"/>
  <c r="R132" i="12"/>
  <c r="R131" i="12"/>
  <c r="R130" i="12"/>
  <c r="R129" i="12"/>
  <c r="R128" i="12"/>
  <c r="R127" i="12"/>
  <c r="R126" i="12"/>
  <c r="R125" i="12"/>
  <c r="R124" i="12"/>
  <c r="R123" i="12"/>
  <c r="Q122" i="12"/>
  <c r="P122" i="12"/>
  <c r="O122" i="12"/>
  <c r="N122" i="12"/>
  <c r="M122" i="12"/>
  <c r="L122" i="12"/>
  <c r="K122" i="12"/>
  <c r="J122" i="12"/>
  <c r="I122" i="12"/>
  <c r="H122" i="12"/>
  <c r="G122" i="12"/>
  <c r="F122" i="12"/>
  <c r="E122" i="12"/>
  <c r="D122" i="12"/>
  <c r="C122" i="12"/>
  <c r="R121" i="12"/>
  <c r="R120" i="12"/>
  <c r="R119" i="12"/>
  <c r="R118" i="12"/>
  <c r="R117" i="12"/>
  <c r="R116" i="12"/>
  <c r="R115" i="12"/>
  <c r="R114" i="12"/>
  <c r="R113" i="12"/>
  <c r="R112" i="12"/>
  <c r="R111" i="12"/>
  <c r="R110" i="12"/>
  <c r="R109" i="12"/>
  <c r="Q108" i="12"/>
  <c r="P108" i="12"/>
  <c r="O108" i="12"/>
  <c r="N108" i="12"/>
  <c r="M108" i="12"/>
  <c r="L108" i="12"/>
  <c r="K108" i="12"/>
  <c r="J108" i="12"/>
  <c r="I108" i="12"/>
  <c r="H108" i="12"/>
  <c r="G108" i="12"/>
  <c r="F108" i="12"/>
  <c r="E108" i="12"/>
  <c r="D108" i="12"/>
  <c r="C108" i="12"/>
  <c r="R107" i="12"/>
  <c r="R106" i="12"/>
  <c r="R105" i="12"/>
  <c r="R104" i="12"/>
  <c r="R103" i="12"/>
  <c r="R102" i="12"/>
  <c r="R101" i="12"/>
  <c r="R100" i="12"/>
  <c r="R99" i="12"/>
  <c r="Q98" i="12"/>
  <c r="P98" i="12"/>
  <c r="O98" i="12"/>
  <c r="N98" i="12"/>
  <c r="M98" i="12"/>
  <c r="L98" i="12"/>
  <c r="K98" i="12"/>
  <c r="J98" i="12"/>
  <c r="I98" i="12"/>
  <c r="H98" i="12"/>
  <c r="G98" i="12"/>
  <c r="F98" i="12"/>
  <c r="E98" i="12"/>
  <c r="D98" i="12"/>
  <c r="C98" i="12"/>
  <c r="R97" i="12"/>
  <c r="R96" i="12"/>
  <c r="R95" i="12"/>
  <c r="R94" i="12"/>
  <c r="R93" i="12"/>
  <c r="R92" i="12"/>
  <c r="R91" i="12"/>
  <c r="R90" i="12"/>
  <c r="R89" i="12"/>
  <c r="R88" i="12"/>
  <c r="R87" i="12"/>
  <c r="R86" i="12"/>
  <c r="R85" i="12"/>
  <c r="R84" i="12"/>
  <c r="R83" i="12"/>
  <c r="R82" i="12"/>
  <c r="R81" i="12"/>
  <c r="R80" i="12"/>
  <c r="R79" i="12"/>
  <c r="R78" i="12"/>
  <c r="R77" i="12"/>
  <c r="Q76" i="12"/>
  <c r="P76" i="12"/>
  <c r="O76" i="12"/>
  <c r="N76" i="12"/>
  <c r="M76" i="12"/>
  <c r="L76" i="12"/>
  <c r="K76" i="12"/>
  <c r="J76" i="12"/>
  <c r="I76" i="12"/>
  <c r="H76" i="12"/>
  <c r="G76" i="12"/>
  <c r="F76" i="12"/>
  <c r="E76" i="12"/>
  <c r="D76" i="12"/>
  <c r="C76" i="12"/>
  <c r="R75" i="12"/>
  <c r="R74" i="12"/>
  <c r="R73" i="12"/>
  <c r="R72" i="12"/>
  <c r="R71" i="12"/>
  <c r="R70" i="12"/>
  <c r="R69" i="12"/>
  <c r="R68" i="12"/>
  <c r="R67" i="12"/>
  <c r="Q66" i="12"/>
  <c r="P66" i="12"/>
  <c r="O66" i="12"/>
  <c r="N66" i="12"/>
  <c r="M66" i="12"/>
  <c r="L66" i="12"/>
  <c r="K66" i="12"/>
  <c r="J66" i="12"/>
  <c r="I66" i="12"/>
  <c r="H66" i="12"/>
  <c r="G66" i="12"/>
  <c r="F66" i="12"/>
  <c r="E66" i="12"/>
  <c r="D66" i="12"/>
  <c r="C66" i="12"/>
  <c r="R65" i="12"/>
  <c r="R64" i="12"/>
  <c r="R63" i="12"/>
  <c r="R62" i="12"/>
  <c r="R61" i="12"/>
  <c r="R60" i="12"/>
  <c r="R59" i="12"/>
  <c r="R58" i="12"/>
  <c r="R57" i="12"/>
  <c r="R56" i="12"/>
  <c r="Q55" i="12"/>
  <c r="P55" i="12"/>
  <c r="O55" i="12"/>
  <c r="N55" i="12"/>
  <c r="M55" i="12"/>
  <c r="L55" i="12"/>
  <c r="K55" i="12"/>
  <c r="J55" i="12"/>
  <c r="I55" i="12"/>
  <c r="H55" i="12"/>
  <c r="G55" i="12"/>
  <c r="F55" i="12"/>
  <c r="E55" i="12"/>
  <c r="D55" i="12"/>
  <c r="C55" i="12"/>
  <c r="R54" i="12"/>
  <c r="R53" i="12"/>
  <c r="R52" i="12"/>
  <c r="R51" i="12"/>
  <c r="R50" i="12"/>
  <c r="R49" i="12"/>
  <c r="R48" i="12"/>
  <c r="R47" i="12"/>
  <c r="R46" i="12"/>
  <c r="R45" i="12"/>
  <c r="R44" i="12"/>
  <c r="R43" i="12"/>
  <c r="R42" i="12"/>
  <c r="R41" i="12"/>
  <c r="R40" i="12"/>
  <c r="R39" i="12"/>
  <c r="R38" i="12"/>
  <c r="Q37" i="12"/>
  <c r="P37" i="12"/>
  <c r="O37" i="12"/>
  <c r="N37" i="12"/>
  <c r="M37" i="12"/>
  <c r="L37" i="12"/>
  <c r="K37" i="12"/>
  <c r="J37" i="12"/>
  <c r="I37" i="12"/>
  <c r="H37" i="12"/>
  <c r="G37" i="12"/>
  <c r="F37" i="12"/>
  <c r="E37" i="12"/>
  <c r="D37" i="12"/>
  <c r="C37" i="12"/>
  <c r="R36" i="12"/>
  <c r="R35" i="12"/>
  <c r="R34" i="12"/>
  <c r="R33" i="12"/>
  <c r="R32" i="12"/>
  <c r="R31" i="12"/>
  <c r="R30" i="12"/>
  <c r="R29" i="12"/>
  <c r="R28" i="12"/>
  <c r="R27" i="12"/>
  <c r="Q26" i="12"/>
  <c r="P26" i="12"/>
  <c r="O26" i="12"/>
  <c r="N26" i="12"/>
  <c r="M26" i="12"/>
  <c r="L26" i="12"/>
  <c r="K26" i="12"/>
  <c r="J26" i="12"/>
  <c r="I26" i="12"/>
  <c r="H26" i="12"/>
  <c r="G26" i="12"/>
  <c r="F26" i="12"/>
  <c r="E26" i="12"/>
  <c r="D26" i="12"/>
  <c r="C26" i="12"/>
  <c r="R25" i="12"/>
  <c r="R24" i="12"/>
  <c r="R23" i="12"/>
  <c r="R22" i="12"/>
  <c r="R21" i="12"/>
  <c r="R20" i="12"/>
  <c r="R19" i="12"/>
  <c r="Q17" i="12"/>
  <c r="P17" i="12"/>
  <c r="O17" i="12"/>
  <c r="N17" i="12"/>
  <c r="M17" i="12"/>
  <c r="L17" i="12"/>
  <c r="K17" i="12"/>
  <c r="J17" i="12"/>
  <c r="I17" i="12"/>
  <c r="H17" i="12"/>
  <c r="G17" i="12"/>
  <c r="F17" i="12"/>
  <c r="E17" i="12"/>
  <c r="D17" i="12"/>
  <c r="C17" i="12"/>
  <c r="R16" i="12"/>
  <c r="R15" i="12"/>
  <c r="R14" i="12"/>
  <c r="R13" i="12"/>
  <c r="R12" i="12"/>
  <c r="R11" i="12"/>
  <c r="R10" i="12"/>
  <c r="R9" i="12"/>
  <c r="R8" i="12"/>
  <c r="R7" i="12"/>
  <c r="R6" i="12"/>
  <c r="Q5" i="12"/>
  <c r="P5" i="12"/>
  <c r="O5" i="12"/>
  <c r="N5" i="12"/>
  <c r="M5" i="12"/>
  <c r="L5" i="12"/>
  <c r="K5" i="12"/>
  <c r="J5" i="12"/>
  <c r="I5" i="12"/>
  <c r="H5" i="12"/>
  <c r="G5" i="12"/>
  <c r="F5" i="12"/>
  <c r="E5" i="12"/>
  <c r="D5" i="12"/>
  <c r="C5" i="12"/>
  <c r="AK16" i="10"/>
  <c r="AJ16" i="10"/>
  <c r="AH16" i="10"/>
  <c r="AG16" i="10"/>
  <c r="AE16" i="10"/>
  <c r="AD16" i="10"/>
  <c r="V16" i="10"/>
  <c r="U16" i="10"/>
  <c r="M16" i="10"/>
  <c r="L16" i="10"/>
  <c r="G16" i="10"/>
  <c r="F16" i="10"/>
  <c r="F5" i="10" s="1"/>
  <c r="AK15" i="10"/>
  <c r="AK13" i="10" s="1"/>
  <c r="AK12" i="10" s="1"/>
  <c r="AK5" i="10" s="1"/>
  <c r="D9" i="9" s="1"/>
  <c r="D7" i="9" s="1"/>
  <c r="AD15" i="10"/>
  <c r="AE15" i="10" s="1"/>
  <c r="U15" i="10"/>
  <c r="U13" i="10" s="1"/>
  <c r="U12" i="10" s="1"/>
  <c r="G14" i="10"/>
  <c r="I14" i="10" s="1"/>
  <c r="AJ13" i="10"/>
  <c r="AJ12" i="10" s="1"/>
  <c r="AJ5" i="10" s="1"/>
  <c r="AD13" i="10"/>
  <c r="AD12" i="10" s="1"/>
  <c r="AE12" i="10" s="1"/>
  <c r="AG12" i="10" s="1"/>
  <c r="AH12" i="10" s="1"/>
  <c r="V13" i="10"/>
  <c r="G13" i="10"/>
  <c r="F13" i="10"/>
  <c r="V12" i="10"/>
  <c r="F12" i="10"/>
  <c r="AD11" i="10"/>
  <c r="AE11" i="10" s="1"/>
  <c r="AG11" i="10" s="1"/>
  <c r="AH11" i="10" s="1"/>
  <c r="U11" i="10"/>
  <c r="AD10" i="10"/>
  <c r="AE10" i="10" s="1"/>
  <c r="AG10" i="10" s="1"/>
  <c r="AH10" i="10" s="1"/>
  <c r="U10" i="10"/>
  <c r="AD9" i="10"/>
  <c r="AE9" i="10" s="1"/>
  <c r="AG9" i="10" s="1"/>
  <c r="AH9" i="10" s="1"/>
  <c r="U9" i="10"/>
  <c r="AD8" i="10"/>
  <c r="AE8" i="10" s="1"/>
  <c r="AG8" i="10" s="1"/>
  <c r="AH8" i="10" s="1"/>
  <c r="U8" i="10"/>
  <c r="V7" i="10"/>
  <c r="V6" i="10" s="1"/>
  <c r="U7" i="10"/>
  <c r="AO5" i="10"/>
  <c r="AN5" i="10"/>
  <c r="AM5" i="10"/>
  <c r="AL5" i="10"/>
  <c r="AI5" i="10"/>
  <c r="AF5" i="10"/>
  <c r="AC5" i="10"/>
  <c r="AB5" i="10"/>
  <c r="AA5" i="10"/>
  <c r="Z5" i="10"/>
  <c r="Y5" i="10"/>
  <c r="X5" i="10"/>
  <c r="W5" i="10"/>
  <c r="T5" i="10"/>
  <c r="S5" i="10"/>
  <c r="R5" i="10"/>
  <c r="Q5" i="10"/>
  <c r="P5" i="10"/>
  <c r="O5" i="10"/>
  <c r="N5" i="10"/>
  <c r="M5" i="10"/>
  <c r="L5" i="10"/>
  <c r="K5" i="10"/>
  <c r="H5" i="10"/>
  <c r="L94" i="11"/>
  <c r="K94" i="11" s="1"/>
  <c r="G94" i="11"/>
  <c r="L93" i="11"/>
  <c r="K93" i="11"/>
  <c r="G93" i="11"/>
  <c r="L92" i="11"/>
  <c r="K92" i="11"/>
  <c r="G92" i="11"/>
  <c r="L91" i="11"/>
  <c r="K91" i="11" s="1"/>
  <c r="G91" i="11"/>
  <c r="L90" i="11"/>
  <c r="L89" i="11" s="1"/>
  <c r="G90" i="11"/>
  <c r="Y89" i="11"/>
  <c r="X89" i="11"/>
  <c r="W89" i="11"/>
  <c r="U89" i="11"/>
  <c r="T89" i="11"/>
  <c r="S89" i="11"/>
  <c r="R89" i="11"/>
  <c r="P89" i="11"/>
  <c r="O89" i="11"/>
  <c r="N89" i="11"/>
  <c r="M89" i="11"/>
  <c r="J89" i="11"/>
  <c r="I89" i="11"/>
  <c r="H89" i="11"/>
  <c r="G89" i="11"/>
  <c r="Y88" i="11"/>
  <c r="L88" i="11"/>
  <c r="K88" i="11" s="1"/>
  <c r="L87" i="11"/>
  <c r="Y87" i="11" s="1"/>
  <c r="L86" i="11"/>
  <c r="K86" i="11" s="1"/>
  <c r="Y85" i="11"/>
  <c r="L85" i="11"/>
  <c r="K85" i="11" s="1"/>
  <c r="G85" i="11"/>
  <c r="L84" i="11"/>
  <c r="Y84" i="11" s="1"/>
  <c r="K84" i="11"/>
  <c r="G84" i="11"/>
  <c r="Y83" i="11"/>
  <c r="L83" i="11"/>
  <c r="K83" i="11" s="1"/>
  <c r="G83" i="11"/>
  <c r="L82" i="11"/>
  <c r="L81" i="11" s="1"/>
  <c r="K82" i="11"/>
  <c r="G82" i="11"/>
  <c r="G81" i="11" s="1"/>
  <c r="X81" i="11"/>
  <c r="W81" i="11"/>
  <c r="U81" i="11"/>
  <c r="T81" i="11"/>
  <c r="S81" i="11"/>
  <c r="R81" i="11"/>
  <c r="R17" i="11" s="1"/>
  <c r="P81" i="11"/>
  <c r="O81" i="11"/>
  <c r="N81" i="11"/>
  <c r="M81" i="11"/>
  <c r="J81" i="11"/>
  <c r="I81" i="11"/>
  <c r="I17" i="11" s="1"/>
  <c r="H81" i="11"/>
  <c r="U80" i="11"/>
  <c r="X80" i="11" s="1"/>
  <c r="L80" i="11"/>
  <c r="Y80" i="11" s="1"/>
  <c r="K80" i="11"/>
  <c r="Y79" i="11"/>
  <c r="X79" i="11"/>
  <c r="U79" i="11"/>
  <c r="L79" i="11"/>
  <c r="K79" i="11" s="1"/>
  <c r="W78" i="11"/>
  <c r="U78" i="11"/>
  <c r="U72" i="11" s="1"/>
  <c r="U71" i="11" s="1"/>
  <c r="L78" i="11"/>
  <c r="K78" i="11" s="1"/>
  <c r="G78" i="11"/>
  <c r="X77" i="11"/>
  <c r="L77" i="11"/>
  <c r="Y77" i="11" s="1"/>
  <c r="K77" i="11"/>
  <c r="G77" i="11"/>
  <c r="Y76" i="11"/>
  <c r="X76" i="11"/>
  <c r="L76" i="11"/>
  <c r="K76" i="11" s="1"/>
  <c r="G76" i="11"/>
  <c r="X75" i="11"/>
  <c r="L75" i="11"/>
  <c r="K75" i="11" s="1"/>
  <c r="H75" i="11"/>
  <c r="G75" i="11" s="1"/>
  <c r="G72" i="11" s="1"/>
  <c r="G71" i="11" s="1"/>
  <c r="X74" i="11"/>
  <c r="L74" i="11"/>
  <c r="Y74" i="11" s="1"/>
  <c r="K74" i="11"/>
  <c r="Y73" i="11"/>
  <c r="X73" i="11"/>
  <c r="L73" i="11"/>
  <c r="K73" i="11" s="1"/>
  <c r="G73" i="11"/>
  <c r="W72" i="11"/>
  <c r="W71" i="11" s="1"/>
  <c r="W17" i="11" s="1"/>
  <c r="V72" i="11"/>
  <c r="V71" i="11" s="1"/>
  <c r="V17" i="11" s="1"/>
  <c r="T72" i="11"/>
  <c r="S72" i="11"/>
  <c r="S71" i="11" s="1"/>
  <c r="R72" i="11"/>
  <c r="Q72" i="11"/>
  <c r="P72" i="11"/>
  <c r="O72" i="11"/>
  <c r="O71" i="11" s="1"/>
  <c r="N72" i="11"/>
  <c r="N71" i="11" s="1"/>
  <c r="N17" i="11" s="1"/>
  <c r="M72" i="11"/>
  <c r="M71" i="11" s="1"/>
  <c r="J72" i="11"/>
  <c r="I72" i="11"/>
  <c r="T71" i="11"/>
  <c r="R71" i="11"/>
  <c r="Q71" i="11"/>
  <c r="Q17" i="11" s="1"/>
  <c r="P71" i="11"/>
  <c r="J71" i="11"/>
  <c r="I71" i="11"/>
  <c r="X70" i="11"/>
  <c r="U70" i="11"/>
  <c r="P70" i="11"/>
  <c r="K70" i="11"/>
  <c r="G70" i="11"/>
  <c r="X69" i="11"/>
  <c r="U69" i="11"/>
  <c r="P69" i="11"/>
  <c r="L69" i="11"/>
  <c r="K69" i="11" s="1"/>
  <c r="G69" i="11"/>
  <c r="U68" i="11"/>
  <c r="X68" i="11" s="1"/>
  <c r="P68" i="11"/>
  <c r="O68" i="11"/>
  <c r="L68" i="11"/>
  <c r="K68" i="11" s="1"/>
  <c r="G68" i="11"/>
  <c r="P67" i="11"/>
  <c r="L67" i="11"/>
  <c r="K67" i="11" s="1"/>
  <c r="G67" i="11"/>
  <c r="P66" i="11"/>
  <c r="L66" i="11"/>
  <c r="U66" i="11" s="1"/>
  <c r="X66" i="11" s="1"/>
  <c r="K66" i="11"/>
  <c r="G66" i="11"/>
  <c r="X65" i="11"/>
  <c r="U65" i="11"/>
  <c r="P65" i="11"/>
  <c r="L65" i="11"/>
  <c r="K65" i="11"/>
  <c r="G65" i="11"/>
  <c r="U64" i="11"/>
  <c r="X64" i="11" s="1"/>
  <c r="P64" i="11"/>
  <c r="L64" i="11"/>
  <c r="K64" i="11" s="1"/>
  <c r="G64" i="11"/>
  <c r="P63" i="11"/>
  <c r="L63" i="11"/>
  <c r="K63" i="11" s="1"/>
  <c r="G63" i="11"/>
  <c r="X62" i="11"/>
  <c r="U62" i="11"/>
  <c r="P62" i="11"/>
  <c r="L62" i="11"/>
  <c r="K62" i="11"/>
  <c r="G62" i="11"/>
  <c r="X61" i="11"/>
  <c r="U61" i="11"/>
  <c r="P61" i="11"/>
  <c r="L61" i="11"/>
  <c r="K61" i="11"/>
  <c r="G61" i="11"/>
  <c r="U60" i="11"/>
  <c r="X60" i="11" s="1"/>
  <c r="P60" i="11"/>
  <c r="L60" i="11"/>
  <c r="K60" i="11" s="1"/>
  <c r="G60" i="11"/>
  <c r="P59" i="11"/>
  <c r="L59" i="11"/>
  <c r="K59" i="11" s="1"/>
  <c r="G59" i="11"/>
  <c r="X58" i="11"/>
  <c r="U58" i="11"/>
  <c r="P58" i="11"/>
  <c r="L58" i="11"/>
  <c r="K58" i="11"/>
  <c r="G58" i="11"/>
  <c r="X57" i="11"/>
  <c r="U57" i="11"/>
  <c r="P57" i="11"/>
  <c r="K57" i="11"/>
  <c r="G57" i="11"/>
  <c r="U56" i="11"/>
  <c r="X56" i="11" s="1"/>
  <c r="P56" i="11"/>
  <c r="L56" i="11"/>
  <c r="K56" i="11" s="1"/>
  <c r="G56" i="11"/>
  <c r="P55" i="11"/>
  <c r="L55" i="11"/>
  <c r="U55" i="11" s="1"/>
  <c r="X55" i="11" s="1"/>
  <c r="K55" i="11"/>
  <c r="G55" i="11"/>
  <c r="P54" i="11"/>
  <c r="L54" i="11"/>
  <c r="U54" i="11" s="1"/>
  <c r="X54" i="11" s="1"/>
  <c r="G54" i="11"/>
  <c r="X53" i="11"/>
  <c r="U53" i="11"/>
  <c r="P53" i="11"/>
  <c r="L53" i="11"/>
  <c r="K53" i="11" s="1"/>
  <c r="G53" i="11"/>
  <c r="U52" i="11"/>
  <c r="X52" i="11" s="1"/>
  <c r="P52" i="11"/>
  <c r="L52" i="11"/>
  <c r="K52" i="11" s="1"/>
  <c r="G52" i="11"/>
  <c r="P51" i="11"/>
  <c r="L51" i="11"/>
  <c r="U51" i="11" s="1"/>
  <c r="X51" i="11" s="1"/>
  <c r="K51" i="11"/>
  <c r="G51" i="11"/>
  <c r="P50" i="11"/>
  <c r="L50" i="11"/>
  <c r="U50" i="11" s="1"/>
  <c r="X50" i="11" s="1"/>
  <c r="G50" i="11"/>
  <c r="X49" i="11"/>
  <c r="U49" i="11"/>
  <c r="P49" i="11"/>
  <c r="L49" i="11"/>
  <c r="K49" i="11" s="1"/>
  <c r="G49" i="11"/>
  <c r="U48" i="11"/>
  <c r="X48" i="11" s="1"/>
  <c r="P48" i="11"/>
  <c r="L48" i="11"/>
  <c r="K48" i="11" s="1"/>
  <c r="G48" i="11"/>
  <c r="P47" i="11"/>
  <c r="L47" i="11"/>
  <c r="U47" i="11" s="1"/>
  <c r="X47" i="11" s="1"/>
  <c r="K47" i="11"/>
  <c r="G47" i="11"/>
  <c r="P46" i="11"/>
  <c r="L46" i="11"/>
  <c r="U46" i="11" s="1"/>
  <c r="X46" i="11" s="1"/>
  <c r="G46" i="11"/>
  <c r="X45" i="11"/>
  <c r="U45" i="11"/>
  <c r="P45" i="11"/>
  <c r="L45" i="11"/>
  <c r="K45" i="11"/>
  <c r="G45" i="11"/>
  <c r="U44" i="11"/>
  <c r="X44" i="11" s="1"/>
  <c r="P44" i="11"/>
  <c r="L44" i="11"/>
  <c r="K44" i="11" s="1"/>
  <c r="G44" i="11"/>
  <c r="P43" i="11"/>
  <c r="L43" i="11"/>
  <c r="U43" i="11" s="1"/>
  <c r="X43" i="11" s="1"/>
  <c r="K43" i="11"/>
  <c r="G43" i="11"/>
  <c r="P42" i="11"/>
  <c r="L42" i="11"/>
  <c r="U42" i="11" s="1"/>
  <c r="X42" i="11" s="1"/>
  <c r="G42" i="11"/>
  <c r="P41" i="11"/>
  <c r="H41" i="11"/>
  <c r="L41" i="11" s="1"/>
  <c r="U40" i="11"/>
  <c r="X40" i="11" s="1"/>
  <c r="P40" i="11"/>
  <c r="L40" i="11"/>
  <c r="K40" i="11" s="1"/>
  <c r="G40" i="11"/>
  <c r="P39" i="11"/>
  <c r="L39" i="11"/>
  <c r="K39" i="11" s="1"/>
  <c r="G39" i="11"/>
  <c r="U38" i="11"/>
  <c r="X38" i="11" s="1"/>
  <c r="P38" i="11"/>
  <c r="L38" i="11"/>
  <c r="K38" i="11"/>
  <c r="G38" i="11"/>
  <c r="X37" i="11"/>
  <c r="U37" i="11"/>
  <c r="P37" i="11"/>
  <c r="L37" i="11"/>
  <c r="K37" i="11"/>
  <c r="G37" i="11"/>
  <c r="U36" i="11"/>
  <c r="X36" i="11" s="1"/>
  <c r="P36" i="11"/>
  <c r="L36" i="11"/>
  <c r="K36" i="11" s="1"/>
  <c r="G36" i="11"/>
  <c r="P35" i="11"/>
  <c r="L35" i="11"/>
  <c r="K35" i="11" s="1"/>
  <c r="G35" i="11"/>
  <c r="U34" i="11"/>
  <c r="X34" i="11" s="1"/>
  <c r="P34" i="11"/>
  <c r="L34" i="11"/>
  <c r="K34" i="11"/>
  <c r="G34" i="11"/>
  <c r="X33" i="11"/>
  <c r="U33" i="11"/>
  <c r="P33" i="11"/>
  <c r="L33" i="11"/>
  <c r="K33" i="11"/>
  <c r="G33" i="11"/>
  <c r="U32" i="11"/>
  <c r="X32" i="11" s="1"/>
  <c r="P32" i="11"/>
  <c r="L32" i="11"/>
  <c r="K32" i="11" s="1"/>
  <c r="G32" i="11"/>
  <c r="P31" i="11"/>
  <c r="L31" i="11"/>
  <c r="K31" i="11" s="1"/>
  <c r="G31" i="11"/>
  <c r="X30" i="11"/>
  <c r="U30" i="11"/>
  <c r="P30" i="11"/>
  <c r="L30" i="11"/>
  <c r="K30" i="11"/>
  <c r="G30" i="11"/>
  <c r="X29" i="11"/>
  <c r="U29" i="11"/>
  <c r="P29" i="11"/>
  <c r="L29" i="11"/>
  <c r="K29" i="11"/>
  <c r="G29" i="11"/>
  <c r="U28" i="11"/>
  <c r="X28" i="11" s="1"/>
  <c r="P28" i="11"/>
  <c r="L28" i="11"/>
  <c r="K28" i="11" s="1"/>
  <c r="G28" i="11"/>
  <c r="P27" i="11"/>
  <c r="L27" i="11"/>
  <c r="K27" i="11" s="1"/>
  <c r="G27" i="11"/>
  <c r="P26" i="11"/>
  <c r="L26" i="11"/>
  <c r="U26" i="11" s="1"/>
  <c r="X26" i="11" s="1"/>
  <c r="K26" i="11"/>
  <c r="G26" i="11"/>
  <c r="X25" i="11"/>
  <c r="U25" i="11"/>
  <c r="P25" i="11"/>
  <c r="L25" i="11"/>
  <c r="K25" i="11"/>
  <c r="G25" i="11"/>
  <c r="U24" i="11"/>
  <c r="X24" i="11" s="1"/>
  <c r="P24" i="11"/>
  <c r="L24" i="11"/>
  <c r="K24" i="11" s="1"/>
  <c r="G24" i="11"/>
  <c r="X23" i="11"/>
  <c r="U23" i="11"/>
  <c r="P23" i="11"/>
  <c r="K23" i="11"/>
  <c r="G23" i="11"/>
  <c r="P22" i="11"/>
  <c r="H22" i="11"/>
  <c r="L22" i="11" s="1"/>
  <c r="G22" i="11"/>
  <c r="X21" i="11"/>
  <c r="U21" i="11"/>
  <c r="P21" i="11"/>
  <c r="L21" i="11"/>
  <c r="K21" i="11"/>
  <c r="G21" i="11"/>
  <c r="U20" i="11"/>
  <c r="X20" i="11" s="1"/>
  <c r="P20" i="11"/>
  <c r="P18" i="11" s="1"/>
  <c r="P17" i="11" s="1"/>
  <c r="L20" i="11"/>
  <c r="K20" i="11" s="1"/>
  <c r="G20" i="11"/>
  <c r="X19" i="11"/>
  <c r="U19" i="11"/>
  <c r="S19" i="11"/>
  <c r="S18" i="11" s="1"/>
  <c r="O19" i="11"/>
  <c r="O18" i="11" s="1"/>
  <c r="O17" i="11" s="1"/>
  <c r="M19" i="11"/>
  <c r="Y18" i="11"/>
  <c r="W18" i="11"/>
  <c r="V18" i="11"/>
  <c r="R18" i="11"/>
  <c r="Q18" i="11"/>
  <c r="N18" i="11"/>
  <c r="M18" i="11"/>
  <c r="M17" i="11" s="1"/>
  <c r="J18" i="11"/>
  <c r="I18" i="11"/>
  <c r="J17" i="11"/>
  <c r="Y16" i="11"/>
  <c r="X16" i="11"/>
  <c r="W16" i="11"/>
  <c r="U16" i="11"/>
  <c r="G16" i="11"/>
  <c r="X15" i="11"/>
  <c r="W15" i="11"/>
  <c r="W14" i="11" s="1"/>
  <c r="W10" i="11" s="1"/>
  <c r="Y14" i="11"/>
  <c r="Y10" i="11" s="1"/>
  <c r="Y9" i="11" s="1"/>
  <c r="X14" i="11"/>
  <c r="X10" i="11" s="1"/>
  <c r="X9" i="11" s="1"/>
  <c r="U14" i="11"/>
  <c r="G14" i="11"/>
  <c r="Y11" i="11"/>
  <c r="W11" i="11"/>
  <c r="U11" i="11"/>
  <c r="U10" i="11" s="1"/>
  <c r="U9" i="11" s="1"/>
  <c r="U8" i="11" s="1"/>
  <c r="G11" i="11"/>
  <c r="G10" i="11" s="1"/>
  <c r="G9" i="11" s="1"/>
  <c r="G8" i="11" s="1"/>
  <c r="AD7" i="10" l="1"/>
  <c r="AE7" i="10" s="1"/>
  <c r="AG7" i="10" s="1"/>
  <c r="R98" i="12"/>
  <c r="R26" i="12"/>
  <c r="R76" i="12"/>
  <c r="R160" i="12"/>
  <c r="R17" i="12"/>
  <c r="R5" i="12"/>
  <c r="R66" i="12"/>
  <c r="R37" i="12"/>
  <c r="R173" i="12"/>
  <c r="R122" i="12"/>
  <c r="K4" i="12"/>
  <c r="R133" i="12"/>
  <c r="R153" i="12"/>
  <c r="R147" i="12"/>
  <c r="G4" i="12"/>
  <c r="O4" i="12"/>
  <c r="F4" i="12"/>
  <c r="N4" i="12"/>
  <c r="R108" i="12"/>
  <c r="J4" i="12"/>
  <c r="I4" i="12"/>
  <c r="Q4" i="12"/>
  <c r="D6" i="9"/>
  <c r="D5" i="9" s="1"/>
  <c r="F9" i="9"/>
  <c r="D4" i="12"/>
  <c r="L4" i="12"/>
  <c r="E4" i="12"/>
  <c r="M4" i="12"/>
  <c r="R165" i="12"/>
  <c r="H4" i="12"/>
  <c r="P4" i="12"/>
  <c r="C4" i="12"/>
  <c r="R55" i="12"/>
  <c r="AH7" i="10"/>
  <c r="AH6" i="10" s="1"/>
  <c r="AH5" i="10" s="1"/>
  <c r="J14" i="10"/>
  <c r="I12" i="10"/>
  <c r="I5" i="10" s="1"/>
  <c r="I13" i="10"/>
  <c r="AE13" i="10"/>
  <c r="AG15" i="10"/>
  <c r="U6" i="10"/>
  <c r="U5" i="10" s="1"/>
  <c r="V5" i="10"/>
  <c r="AD6" i="10"/>
  <c r="G12" i="10"/>
  <c r="G5" i="10" s="1"/>
  <c r="U22" i="11"/>
  <c r="X22" i="11" s="1"/>
  <c r="L18" i="11"/>
  <c r="L17" i="11" s="1"/>
  <c r="K22" i="11"/>
  <c r="K18" i="11" s="1"/>
  <c r="K17" i="11" s="1"/>
  <c r="S17" i="11"/>
  <c r="U41" i="11"/>
  <c r="X41" i="11" s="1"/>
  <c r="K41" i="11"/>
  <c r="X72" i="11"/>
  <c r="X71" i="11" s="1"/>
  <c r="K72" i="11"/>
  <c r="K71" i="11" s="1"/>
  <c r="T19" i="11"/>
  <c r="T18" i="11" s="1"/>
  <c r="T17" i="11" s="1"/>
  <c r="Y86" i="11"/>
  <c r="U27" i="11"/>
  <c r="X27" i="11" s="1"/>
  <c r="U31" i="11"/>
  <c r="X31" i="11" s="1"/>
  <c r="X18" i="11" s="1"/>
  <c r="X17" i="11" s="1"/>
  <c r="U35" i="11"/>
  <c r="X35" i="11" s="1"/>
  <c r="U39" i="11"/>
  <c r="X39" i="11" s="1"/>
  <c r="G41" i="11"/>
  <c r="G18" i="11" s="1"/>
  <c r="G17" i="11" s="1"/>
  <c r="K42" i="11"/>
  <c r="K46" i="11"/>
  <c r="K50" i="11"/>
  <c r="K54" i="11"/>
  <c r="U59" i="11"/>
  <c r="X59" i="11" s="1"/>
  <c r="U63" i="11"/>
  <c r="X63" i="11" s="1"/>
  <c r="U67" i="11"/>
  <c r="X67" i="11" s="1"/>
  <c r="H72" i="11"/>
  <c r="H71" i="11" s="1"/>
  <c r="Y75" i="11"/>
  <c r="X78" i="11"/>
  <c r="Y82" i="11"/>
  <c r="Y81" i="11" s="1"/>
  <c r="K87" i="11"/>
  <c r="K81" i="11" s="1"/>
  <c r="K90" i="11"/>
  <c r="K89" i="11" s="1"/>
  <c r="Y78" i="11"/>
  <c r="Y72" i="11" s="1"/>
  <c r="Y71" i="11" s="1"/>
  <c r="H18" i="11"/>
  <c r="L72" i="11"/>
  <c r="L71" i="11" s="1"/>
  <c r="R4" i="12" l="1"/>
  <c r="AH15" i="10"/>
  <c r="AH13" i="10" s="1"/>
  <c r="AG13" i="10"/>
  <c r="J12" i="10"/>
  <c r="J5" i="10" s="1"/>
  <c r="J13" i="10"/>
  <c r="AE6" i="10"/>
  <c r="AD5" i="10"/>
  <c r="Y17" i="11"/>
  <c r="U18" i="11"/>
  <c r="U17" i="11" s="1"/>
  <c r="H17" i="11"/>
  <c r="AG6" i="10" l="1"/>
  <c r="AG5" i="10" s="1"/>
  <c r="AE5" i="10"/>
  <c r="H56" i="6" l="1"/>
  <c r="I56" i="6"/>
  <c r="J56" i="6"/>
  <c r="K56" i="6"/>
  <c r="L56" i="6"/>
  <c r="M56" i="6"/>
  <c r="N56" i="6"/>
  <c r="O56" i="6"/>
  <c r="P56" i="6"/>
  <c r="Q56" i="6"/>
  <c r="R56" i="6"/>
  <c r="S56" i="6"/>
  <c r="T56" i="6"/>
  <c r="U56" i="6"/>
  <c r="G56" i="6"/>
  <c r="V12" i="6" l="1"/>
  <c r="V13" i="6"/>
  <c r="V15" i="6"/>
  <c r="V16" i="6"/>
  <c r="V18" i="6"/>
  <c r="W18" i="6" s="1"/>
  <c r="V19" i="6"/>
  <c r="V10" i="6"/>
  <c r="V9" i="6"/>
  <c r="W15" i="6" l="1"/>
  <c r="W12" i="6"/>
  <c r="V53" i="6"/>
  <c r="V54" i="6"/>
  <c r="V51" i="6"/>
  <c r="V48" i="6"/>
  <c r="V47" i="6"/>
  <c r="W54" i="6" l="1"/>
  <c r="V29" i="6"/>
  <c r="V28" i="6"/>
  <c r="K17" i="8"/>
  <c r="K16" i="8"/>
  <c r="K15" i="8"/>
  <c r="K14" i="8"/>
  <c r="K13" i="8"/>
  <c r="K12" i="8"/>
  <c r="S11" i="8"/>
  <c r="K11" i="8"/>
  <c r="S10" i="8"/>
  <c r="K10" i="8"/>
  <c r="S9" i="8"/>
  <c r="K9" i="8"/>
  <c r="S8" i="8"/>
  <c r="L8" i="8"/>
  <c r="K8" i="8"/>
  <c r="C18" i="2"/>
  <c r="W28" i="6" l="1"/>
  <c r="S7" i="8"/>
  <c r="C20" i="7"/>
  <c r="C19" i="7"/>
  <c r="C18" i="7"/>
  <c r="C17" i="7"/>
  <c r="C16" i="7"/>
  <c r="C15" i="7"/>
  <c r="C14" i="7"/>
  <c r="C13" i="7"/>
  <c r="C12" i="7"/>
  <c r="C11" i="7"/>
  <c r="C10" i="7"/>
  <c r="C9" i="7"/>
  <c r="C8" i="7"/>
  <c r="C7" i="7"/>
  <c r="C6" i="7"/>
  <c r="C5" i="7"/>
  <c r="V4" i="7"/>
  <c r="U4" i="7"/>
  <c r="T4" i="7"/>
  <c r="S4" i="7"/>
  <c r="R4" i="7"/>
  <c r="Q4" i="7"/>
  <c r="P4" i="7"/>
  <c r="O4" i="7"/>
  <c r="N4" i="7"/>
  <c r="M4" i="7"/>
  <c r="L4" i="7"/>
  <c r="K4" i="7"/>
  <c r="J4" i="7"/>
  <c r="I4" i="7"/>
  <c r="H4" i="7"/>
  <c r="G4" i="7"/>
  <c r="F4" i="7"/>
  <c r="E4" i="7"/>
  <c r="D4" i="7"/>
  <c r="C4" i="7" l="1"/>
  <c r="U116" i="6"/>
  <c r="T116" i="6"/>
  <c r="S116" i="6"/>
  <c r="R116" i="6"/>
  <c r="Q116" i="6"/>
  <c r="P116" i="6"/>
  <c r="O116" i="6"/>
  <c r="N116" i="6"/>
  <c r="M116" i="6"/>
  <c r="L116" i="6"/>
  <c r="K116" i="6"/>
  <c r="J116" i="6"/>
  <c r="I116" i="6"/>
  <c r="H116" i="6"/>
  <c r="G116" i="6"/>
  <c r="F116" i="6"/>
  <c r="V100" i="6"/>
  <c r="V99" i="6"/>
  <c r="U98" i="6"/>
  <c r="T98" i="6"/>
  <c r="S98" i="6"/>
  <c r="R98" i="6"/>
  <c r="Q98" i="6"/>
  <c r="P98" i="6"/>
  <c r="O98" i="6"/>
  <c r="N98" i="6"/>
  <c r="M98" i="6"/>
  <c r="L98" i="6"/>
  <c r="K98" i="6"/>
  <c r="J98" i="6"/>
  <c r="I98" i="6"/>
  <c r="H98" i="6"/>
  <c r="G98" i="6"/>
  <c r="F98" i="6"/>
  <c r="U94" i="6"/>
  <c r="T94" i="6"/>
  <c r="S94" i="6"/>
  <c r="R94" i="6"/>
  <c r="Q94" i="6"/>
  <c r="P94" i="6"/>
  <c r="O94" i="6"/>
  <c r="N94" i="6"/>
  <c r="M94" i="6"/>
  <c r="L94" i="6"/>
  <c r="K94" i="6"/>
  <c r="J94" i="6"/>
  <c r="I94" i="6"/>
  <c r="H94" i="6"/>
  <c r="G94" i="6"/>
  <c r="F94" i="6"/>
  <c r="U88" i="6"/>
  <c r="T88" i="6"/>
  <c r="S88" i="6"/>
  <c r="R88" i="6"/>
  <c r="Q88" i="6"/>
  <c r="P88" i="6"/>
  <c r="O88" i="6"/>
  <c r="N88" i="6"/>
  <c r="M88" i="6"/>
  <c r="L88" i="6"/>
  <c r="K88" i="6"/>
  <c r="J88" i="6"/>
  <c r="I88" i="6"/>
  <c r="H88" i="6"/>
  <c r="G88" i="6"/>
  <c r="F88" i="6"/>
  <c r="U84" i="6"/>
  <c r="T84" i="6"/>
  <c r="S84" i="6"/>
  <c r="R84" i="6"/>
  <c r="Q84" i="6"/>
  <c r="P84" i="6"/>
  <c r="O84" i="6"/>
  <c r="N84" i="6"/>
  <c r="M84" i="6"/>
  <c r="L84" i="6"/>
  <c r="K84" i="6"/>
  <c r="J84" i="6"/>
  <c r="I84" i="6"/>
  <c r="H84" i="6"/>
  <c r="G84" i="6"/>
  <c r="F84" i="6"/>
  <c r="U60" i="6"/>
  <c r="T60" i="6"/>
  <c r="S60" i="6"/>
  <c r="R60" i="6"/>
  <c r="Q60" i="6"/>
  <c r="P60" i="6"/>
  <c r="O60" i="6"/>
  <c r="N60" i="6"/>
  <c r="M60" i="6"/>
  <c r="L60" i="6"/>
  <c r="K60" i="6"/>
  <c r="J60" i="6"/>
  <c r="I60" i="6"/>
  <c r="H60" i="6"/>
  <c r="G60" i="6"/>
  <c r="F60" i="6"/>
  <c r="U52" i="6"/>
  <c r="T52" i="6"/>
  <c r="S52" i="6"/>
  <c r="R52" i="6"/>
  <c r="Q52" i="6"/>
  <c r="P52" i="6"/>
  <c r="O52" i="6"/>
  <c r="N52" i="6"/>
  <c r="M52" i="6"/>
  <c r="L52" i="6"/>
  <c r="K52" i="6"/>
  <c r="J52" i="6"/>
  <c r="I52" i="6"/>
  <c r="H52" i="6"/>
  <c r="G52" i="6"/>
  <c r="F52" i="6"/>
  <c r="U38" i="6"/>
  <c r="T38" i="6"/>
  <c r="S38" i="6"/>
  <c r="R38" i="6"/>
  <c r="Q38" i="6"/>
  <c r="P38" i="6"/>
  <c r="O38" i="6"/>
  <c r="N38" i="6"/>
  <c r="M38" i="6"/>
  <c r="L38" i="6"/>
  <c r="K38" i="6"/>
  <c r="J38" i="6"/>
  <c r="I38" i="6"/>
  <c r="H38" i="6"/>
  <c r="G38" i="6"/>
  <c r="F38" i="6"/>
  <c r="V33" i="6"/>
  <c r="U32" i="6"/>
  <c r="T32" i="6"/>
  <c r="S32" i="6"/>
  <c r="R32" i="6"/>
  <c r="Q32" i="6"/>
  <c r="P32" i="6"/>
  <c r="O32" i="6"/>
  <c r="N32" i="6"/>
  <c r="M32" i="6"/>
  <c r="L32" i="6"/>
  <c r="K32" i="6"/>
  <c r="J32" i="6"/>
  <c r="I32" i="6"/>
  <c r="H32" i="6"/>
  <c r="G32" i="6"/>
  <c r="F32" i="6"/>
  <c r="U17" i="6"/>
  <c r="T17" i="6"/>
  <c r="S17" i="6"/>
  <c r="R17" i="6"/>
  <c r="Q17" i="6"/>
  <c r="P17" i="6"/>
  <c r="O17" i="6"/>
  <c r="N17" i="6"/>
  <c r="M17" i="6"/>
  <c r="L17" i="6"/>
  <c r="K17" i="6"/>
  <c r="J17" i="6"/>
  <c r="I17" i="6"/>
  <c r="H17" i="6"/>
  <c r="G17" i="6"/>
  <c r="F17" i="6"/>
  <c r="U14" i="6"/>
  <c r="T14" i="6"/>
  <c r="S14" i="6"/>
  <c r="R14" i="6"/>
  <c r="Q14" i="6"/>
  <c r="P14" i="6"/>
  <c r="O14" i="6"/>
  <c r="N14" i="6"/>
  <c r="M14" i="6"/>
  <c r="L14" i="6"/>
  <c r="K14" i="6"/>
  <c r="J14" i="6"/>
  <c r="I14" i="6"/>
  <c r="H14" i="6"/>
  <c r="G14" i="6"/>
  <c r="F14" i="6"/>
  <c r="U11" i="6"/>
  <c r="T11" i="6"/>
  <c r="S11" i="6"/>
  <c r="R11" i="6"/>
  <c r="Q11" i="6"/>
  <c r="P11" i="6"/>
  <c r="O11" i="6"/>
  <c r="N11" i="6"/>
  <c r="M11" i="6"/>
  <c r="L11" i="6"/>
  <c r="K11" i="6"/>
  <c r="J11" i="6"/>
  <c r="I11" i="6"/>
  <c r="H11" i="6"/>
  <c r="G11" i="6"/>
  <c r="F11" i="6"/>
  <c r="U8" i="6"/>
  <c r="T8" i="6"/>
  <c r="S8" i="6"/>
  <c r="R8" i="6"/>
  <c r="Q8" i="6"/>
  <c r="P8" i="6"/>
  <c r="O8" i="6"/>
  <c r="N8" i="6"/>
  <c r="M8" i="6"/>
  <c r="L8" i="6"/>
  <c r="K8" i="6"/>
  <c r="J8" i="6"/>
  <c r="I8" i="6"/>
  <c r="H8" i="6"/>
  <c r="G8" i="6"/>
  <c r="F8" i="6"/>
  <c r="C20" i="5" l="1"/>
  <c r="C19" i="5"/>
  <c r="C18" i="5"/>
  <c r="C17" i="5"/>
  <c r="C16" i="5"/>
  <c r="C15" i="5"/>
  <c r="C14" i="5"/>
  <c r="C13" i="5"/>
  <c r="C12" i="5"/>
  <c r="C11" i="5"/>
  <c r="C10" i="5"/>
  <c r="C9" i="5"/>
  <c r="C8" i="5"/>
  <c r="C7" i="5"/>
  <c r="C6" i="5"/>
  <c r="C5" i="5"/>
  <c r="V4" i="5"/>
  <c r="U4" i="5"/>
  <c r="T4" i="5"/>
  <c r="S4" i="5"/>
  <c r="R4" i="5"/>
  <c r="Q4" i="5"/>
  <c r="P4" i="5"/>
  <c r="O4" i="5"/>
  <c r="N4" i="5"/>
  <c r="M4" i="5"/>
  <c r="L4" i="5"/>
  <c r="K4" i="5"/>
  <c r="J4" i="5"/>
  <c r="I4" i="5"/>
  <c r="H4" i="5"/>
  <c r="G4" i="5"/>
  <c r="F4" i="5"/>
  <c r="E4" i="5"/>
  <c r="D4" i="5"/>
  <c r="Y4" i="5" s="1"/>
  <c r="Y5" i="5" s="1"/>
  <c r="C20" i="4"/>
  <c r="C19" i="4"/>
  <c r="C18" i="4"/>
  <c r="C17" i="4"/>
  <c r="C16" i="4"/>
  <c r="C15" i="4"/>
  <c r="C14" i="4"/>
  <c r="C13" i="4"/>
  <c r="C12" i="4"/>
  <c r="C11" i="4"/>
  <c r="C10" i="4"/>
  <c r="C9" i="4"/>
  <c r="C8" i="4"/>
  <c r="C7" i="4"/>
  <c r="C6" i="4"/>
  <c r="C5" i="4"/>
  <c r="C4" i="4" s="1"/>
  <c r="V4" i="4"/>
  <c r="U4" i="4"/>
  <c r="T4" i="4"/>
  <c r="S4" i="4"/>
  <c r="R4" i="4"/>
  <c r="Q4" i="4"/>
  <c r="P4" i="4"/>
  <c r="O4" i="4"/>
  <c r="N4" i="4"/>
  <c r="M4" i="4"/>
  <c r="L4" i="4"/>
  <c r="K4" i="4"/>
  <c r="J4" i="4"/>
  <c r="I4" i="4"/>
  <c r="H4" i="4"/>
  <c r="G4" i="4"/>
  <c r="F4" i="4"/>
  <c r="E4" i="4"/>
  <c r="D4" i="4"/>
  <c r="Y4" i="4" s="1"/>
  <c r="C4" i="5" l="1"/>
  <c r="C19" i="3"/>
  <c r="C18" i="3"/>
  <c r="C17" i="3"/>
  <c r="C16" i="3"/>
  <c r="C15" i="3"/>
  <c r="C14" i="3"/>
  <c r="C13" i="3"/>
  <c r="C12" i="3"/>
  <c r="C11" i="3"/>
  <c r="C10" i="3"/>
  <c r="C9" i="3"/>
  <c r="C8" i="3"/>
  <c r="C7" i="3"/>
  <c r="C6" i="3"/>
  <c r="C5" i="3"/>
  <c r="C4" i="3"/>
  <c r="V3" i="3"/>
  <c r="U3" i="3"/>
  <c r="T3" i="3"/>
  <c r="S3" i="3"/>
  <c r="R3" i="3"/>
  <c r="Q3" i="3"/>
  <c r="P3" i="3"/>
  <c r="O3" i="3"/>
  <c r="N3" i="3"/>
  <c r="M3" i="3"/>
  <c r="L3" i="3"/>
  <c r="K3" i="3"/>
  <c r="J3" i="3"/>
  <c r="I3" i="3"/>
  <c r="H3" i="3"/>
  <c r="G3" i="3"/>
  <c r="F3" i="3"/>
  <c r="E3" i="3"/>
  <c r="D3" i="3"/>
  <c r="C3" i="3" l="1"/>
  <c r="C19" i="2"/>
  <c r="C17" i="2"/>
  <c r="C16" i="2"/>
  <c r="C15" i="2"/>
  <c r="C14" i="2"/>
  <c r="C13" i="2"/>
  <c r="C12" i="2"/>
  <c r="C11" i="2"/>
  <c r="C10" i="2"/>
  <c r="C9" i="2"/>
  <c r="C8" i="2"/>
  <c r="C7" i="2"/>
  <c r="C6" i="2"/>
  <c r="C5" i="2"/>
  <c r="C4" i="2"/>
  <c r="V3" i="2"/>
  <c r="U3" i="2"/>
  <c r="T3" i="2"/>
  <c r="S3" i="2"/>
  <c r="R3" i="2"/>
  <c r="Q3" i="2"/>
  <c r="P3" i="2"/>
  <c r="O3" i="2"/>
  <c r="N3" i="2"/>
  <c r="M3" i="2"/>
  <c r="L3" i="2"/>
  <c r="K3" i="2"/>
  <c r="J3" i="2"/>
  <c r="I3" i="2"/>
  <c r="H3" i="2"/>
  <c r="G3" i="2"/>
  <c r="F3" i="2"/>
  <c r="E3" i="2"/>
  <c r="D3" i="2"/>
  <c r="C3" i="2" l="1"/>
  <c r="Y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MT HOAHONG</author>
  </authors>
  <commentList>
    <comment ref="H8" authorId="0" shapeId="0" xr:uid="{90D7B787-9090-46AE-AB2E-01A0AC605202}">
      <text>
        <r>
          <rPr>
            <b/>
            <sz val="9"/>
            <color indexed="81"/>
            <rFont val="Tahoma"/>
            <family val="2"/>
          </rPr>
          <t>MT HOAHONG:</t>
        </r>
        <r>
          <rPr>
            <sz val="9"/>
            <color indexed="81"/>
            <rFont val="Tahoma"/>
            <family val="2"/>
          </rPr>
          <t xml:space="preserve">
Đạt 2023
</t>
        </r>
      </text>
    </comment>
    <comment ref="R8" authorId="0" shapeId="0" xr:uid="{4E92718F-0AED-4A9F-9630-DA0214BC0E98}">
      <text>
        <r>
          <rPr>
            <b/>
            <sz val="9"/>
            <color indexed="81"/>
            <rFont val="Tahoma"/>
            <family val="2"/>
          </rPr>
          <t>MT HOAHONG:</t>
        </r>
        <r>
          <rPr>
            <sz val="9"/>
            <color indexed="81"/>
            <rFont val="Tahoma"/>
            <family val="2"/>
          </rPr>
          <t xml:space="preserve">
Đạt 2023
</t>
        </r>
      </text>
    </comment>
    <comment ref="K10" authorId="0" shapeId="0" xr:uid="{3900283E-D6D1-4EAD-BC55-C3E90D37DF97}">
      <text>
        <r>
          <rPr>
            <b/>
            <sz val="9"/>
            <color indexed="81"/>
            <rFont val="Tahoma"/>
            <family val="2"/>
          </rPr>
          <t>MT HOAHONG:</t>
        </r>
        <r>
          <rPr>
            <sz val="9"/>
            <color indexed="81"/>
            <rFont val="Tahoma"/>
            <family val="2"/>
          </rPr>
          <t xml:space="preserve">
K Đăng ký nhưng đạt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MT HOAHONG</author>
  </authors>
  <commentList>
    <comment ref="K85" authorId="0" shapeId="0" xr:uid="{87575568-543D-436F-8577-53575907E19B}">
      <text>
        <r>
          <rPr>
            <b/>
            <sz val="9"/>
            <color indexed="81"/>
            <rFont val="Tahoma"/>
            <family val="2"/>
          </rPr>
          <t>MT HOAHONG:</t>
        </r>
        <r>
          <rPr>
            <sz val="9"/>
            <color indexed="81"/>
            <rFont val="Tahoma"/>
            <family val="2"/>
          </rPr>
          <t xml:space="preserve">
Hỏi lại xã số liệu </t>
        </r>
      </text>
    </comment>
    <comment ref="L131" authorId="0" shapeId="0" xr:uid="{45417771-B532-4A11-AA09-D1272FAF2FD2}">
      <text>
        <r>
          <rPr>
            <b/>
            <sz val="9"/>
            <color indexed="81"/>
            <rFont val="Tahoma"/>
            <family val="2"/>
          </rPr>
          <t>MT HOAHONG:</t>
        </r>
        <r>
          <rPr>
            <sz val="9"/>
            <color indexed="81"/>
            <rFont val="Tahoma"/>
            <family val="2"/>
          </rPr>
          <t xml:space="preserve">
Minh PCT UBND bị Kỷ Luật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MT HOAHONG</author>
  </authors>
  <commentList>
    <comment ref="D13" authorId="0" shapeId="0" xr:uid="{CE2E2335-24B6-4C78-B869-77A57854185E}">
      <text>
        <r>
          <rPr>
            <b/>
            <sz val="9"/>
            <color indexed="81"/>
            <rFont val="Tahoma"/>
            <family val="2"/>
          </rPr>
          <t>MT HOAHONG:</t>
        </r>
        <r>
          <rPr>
            <sz val="9"/>
            <color indexed="81"/>
            <rFont val="Tahoma"/>
            <family val="2"/>
          </rPr>
          <t xml:space="preserve">
BC PTC ngày 20.11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MT HOAHONG</author>
  </authors>
  <commentList>
    <comment ref="H9" authorId="0" shapeId="0" xr:uid="{F85838FC-47FA-4198-8375-D51A7CDBACF7}">
      <text>
        <r>
          <rPr>
            <b/>
            <sz val="9"/>
            <color indexed="81"/>
            <rFont val="Tahoma"/>
            <family val="2"/>
          </rPr>
          <t>MT HOAHONG:</t>
        </r>
        <r>
          <rPr>
            <sz val="9"/>
            <color indexed="81"/>
            <rFont val="Tahoma"/>
            <family val="2"/>
          </rPr>
          <t xml:space="preserve">
Đạt 2023
</t>
        </r>
      </text>
    </comment>
    <comment ref="P16" authorId="0" shapeId="0" xr:uid="{1741727E-F662-448E-90F3-74D87084F2DC}">
      <text>
        <r>
          <rPr>
            <b/>
            <sz val="9"/>
            <color indexed="81"/>
            <rFont val="Tahoma"/>
            <family val="2"/>
          </rPr>
          <t>MT HOAHONG:</t>
        </r>
        <r>
          <rPr>
            <sz val="9"/>
            <color indexed="81"/>
            <rFont val="Tahoma"/>
            <family val="2"/>
          </rPr>
          <t xml:space="preserve">
Chè tam đường
</t>
        </r>
      </text>
    </comment>
    <comment ref="Q16" authorId="0" shapeId="0" xr:uid="{F2B2B8DF-99A8-4129-AEC8-D27738BD1208}">
      <text>
        <r>
          <rPr>
            <b/>
            <sz val="9"/>
            <color indexed="81"/>
            <rFont val="Tahoma"/>
            <family val="2"/>
          </rPr>
          <t>MT HOAHONG:</t>
        </r>
        <r>
          <rPr>
            <sz val="9"/>
            <color indexed="81"/>
            <rFont val="Tahoma"/>
            <family val="2"/>
          </rPr>
          <t xml:space="preserve">
2025 
Xóa mù chữ 
</t>
        </r>
      </text>
    </comment>
  </commentList>
</comments>
</file>

<file path=xl/sharedStrings.xml><?xml version="1.0" encoding="utf-8"?>
<sst xmlns="http://schemas.openxmlformats.org/spreadsheetml/2006/main" count="2473" uniqueCount="982">
  <si>
    <t>STT</t>
  </si>
  <si>
    <t>Tên xã</t>
  </si>
  <si>
    <t>(TC 1)
Quy hoạch chung</t>
  </si>
  <si>
    <r>
      <t>(TC 2)</t>
    </r>
    <r>
      <rPr>
        <b/>
        <i/>
        <sz val="10"/>
        <rFont val="Times New Roman"/>
        <family val="1"/>
        <charset val="163"/>
      </rPr>
      <t xml:space="preserve">
</t>
    </r>
    <r>
      <rPr>
        <b/>
        <sz val="10"/>
        <rFont val="Times New Roman"/>
        <family val="1"/>
        <charset val="163"/>
      </rPr>
      <t>Giao thông</t>
    </r>
  </si>
  <si>
    <r>
      <t xml:space="preserve">(TC 4)
</t>
    </r>
    <r>
      <rPr>
        <b/>
        <sz val="10"/>
        <rFont val="Times New Roman"/>
        <family val="1"/>
      </rPr>
      <t>Điện</t>
    </r>
  </si>
  <si>
    <t>(TC 5) Trường học</t>
  </si>
  <si>
    <r>
      <t>(TC 6)</t>
    </r>
    <r>
      <rPr>
        <b/>
        <i/>
        <sz val="10"/>
        <rFont val="Times New Roman"/>
        <family val="1"/>
        <charset val="163"/>
      </rPr>
      <t xml:space="preserve">
</t>
    </r>
    <r>
      <rPr>
        <b/>
        <sz val="10"/>
        <rFont val="Times New Roman"/>
        <family val="1"/>
        <charset val="163"/>
      </rPr>
      <t xml:space="preserve"> Cơ sở vật chất văn hóa</t>
    </r>
  </si>
  <si>
    <r>
      <t>(TC 7)</t>
    </r>
    <r>
      <rPr>
        <b/>
        <i/>
        <sz val="10"/>
        <rFont val="Times New Roman"/>
        <family val="1"/>
        <charset val="163"/>
      </rPr>
      <t xml:space="preserve">
</t>
    </r>
    <r>
      <rPr>
        <b/>
        <sz val="10"/>
        <rFont val="Times New Roman"/>
        <family val="1"/>
        <charset val="163"/>
      </rPr>
      <t xml:space="preserve"> Cơ sở hạ tầng thương mại</t>
    </r>
  </si>
  <si>
    <t>(TC 8)
Thông tin và truyền thông</t>
  </si>
  <si>
    <t>(TC 9) 
Nhà ở dân cư</t>
  </si>
  <si>
    <r>
      <t>(TC 10)</t>
    </r>
    <r>
      <rPr>
        <b/>
        <i/>
        <sz val="10"/>
        <rFont val="Times New Roman"/>
        <family val="1"/>
        <charset val="163"/>
      </rPr>
      <t xml:space="preserve">
</t>
    </r>
    <r>
      <rPr>
        <b/>
        <sz val="10"/>
        <rFont val="Times New Roman"/>
        <family val="1"/>
        <charset val="163"/>
      </rPr>
      <t xml:space="preserve"> Thu nhập</t>
    </r>
  </si>
  <si>
    <t>(TC 15)
 Y tế</t>
  </si>
  <si>
    <t>(TC 16)
Văn hoá</t>
  </si>
  <si>
    <t>(TC 18)
Hệ thống chính trị và tiếp cận pháp luật</t>
  </si>
  <si>
    <t>Bình quân toàn huyện</t>
  </si>
  <si>
    <t>Mường So</t>
  </si>
  <si>
    <t>Khổng Lào</t>
  </si>
  <si>
    <t>Ma Li Pho</t>
  </si>
  <si>
    <t>Huổi Luông</t>
  </si>
  <si>
    <t>Bản Lang</t>
  </si>
  <si>
    <t>Lản Nhì Thàng</t>
  </si>
  <si>
    <t>Nậm Xe</t>
  </si>
  <si>
    <t>Pa Vây Sử</t>
  </si>
  <si>
    <t>Hoang Thèn</t>
  </si>
  <si>
    <t>Dào San</t>
  </si>
  <si>
    <t>Tung Qua Lìn</t>
  </si>
  <si>
    <t>Sin Suối Hồ</t>
  </si>
  <si>
    <t>Mồ Sì San</t>
  </si>
  <si>
    <t>Sì Lở Lầu</t>
  </si>
  <si>
    <t>Vàng Ma Chải</t>
  </si>
  <si>
    <t>Mù Sang</t>
  </si>
  <si>
    <t>Tổng các tiêu chí đạt (2021-2025)</t>
  </si>
  <si>
    <r>
      <t>(TC 11)</t>
    </r>
    <r>
      <rPr>
        <b/>
        <i/>
        <sz val="10"/>
        <rFont val="Times New Roman"/>
        <family val="1"/>
        <charset val="163"/>
      </rPr>
      <t xml:space="preserve">
</t>
    </r>
    <r>
      <rPr>
        <b/>
        <sz val="10"/>
        <rFont val="Times New Roman"/>
        <family val="1"/>
        <charset val="163"/>
      </rPr>
      <t xml:space="preserve"> Nghèo đa chiều</t>
    </r>
  </si>
  <si>
    <r>
      <t>(TC3)</t>
    </r>
    <r>
      <rPr>
        <b/>
        <i/>
        <sz val="10"/>
        <rFont val="Times New Roman"/>
        <family val="1"/>
        <charset val="163"/>
      </rPr>
      <t xml:space="preserve">
</t>
    </r>
    <r>
      <rPr>
        <b/>
        <sz val="10"/>
        <rFont val="Times New Roman"/>
        <family val="1"/>
        <charset val="163"/>
      </rPr>
      <t xml:space="preserve"> Thuỷ lợi và PCTT</t>
    </r>
  </si>
  <si>
    <t xml:space="preserve">(TC 13)
 Tổ chức sản 
xuất và phát 
triển kinh tế 
nông thôn </t>
  </si>
  <si>
    <t>(TC 14)
 Giáo dục và đào tạo</t>
  </si>
  <si>
    <t>(TC 17)
 Môi trường và ATTP</t>
  </si>
  <si>
    <t xml:space="preserve">(TC 12)
Lao động </t>
  </si>
  <si>
    <t>(TC 19)
 Quốc phòng An ninh</t>
  </si>
  <si>
    <t xml:space="preserve">BIỂU 02: ĐĂNG KÝ KẾ HOẠCH THỰC HIỆN CÁC TIÊU CHÍ NĂM 2024
</t>
  </si>
  <si>
    <t>Biểu 01</t>
  </si>
  <si>
    <r>
      <t xml:space="preserve">BIỂU KẾT QUẢ THỰC HIỆN CÁC TIÊU CHÍ NĂM 2022
</t>
    </r>
    <r>
      <rPr>
        <i/>
        <sz val="11"/>
        <color indexed="8"/>
        <rFont val="Times New Roman"/>
        <family val="1"/>
      </rPr>
      <t>(kèm theo Kế hoạch số     /KH-UBND ngày    tháng     năm 2022 của UBND huyện Phong Thổ)</t>
    </r>
  </si>
  <si>
    <t>(TC 19)
Quốc phòng An ninh</t>
  </si>
  <si>
    <t>Biểu 02</t>
  </si>
  <si>
    <r>
      <t xml:space="preserve">BIỂU ĐĂNG KÝ KẾ HOẠCH THỰC HIỆN CÁC TIÊU CHÍ NĂM 2023
</t>
    </r>
    <r>
      <rPr>
        <i/>
        <sz val="11"/>
        <color indexed="8"/>
        <rFont val="Times New Roman"/>
        <family val="1"/>
      </rPr>
      <t>(kèm theo Kế hoạch số     /KH-UBND ngày    tháng     năm 2022 của UBND huyện Phong Thổ)</t>
    </r>
  </si>
  <si>
    <t>Lưu ý: Ô bôi đen là các tiêu chí đăng ký hoàn thành trong năm 2023</t>
  </si>
  <si>
    <t>Chỉ tiêu theo QĐ1285/QĐ-UBND</t>
  </si>
  <si>
    <t>Xã Mường So</t>
  </si>
  <si>
    <t>Xã Khổng Lào</t>
  </si>
  <si>
    <t>Xã Huổi Luông</t>
  </si>
  <si>
    <t>Xã Ma Li Pho</t>
  </si>
  <si>
    <t>Xã Lản Nhì Thàng</t>
  </si>
  <si>
    <t>Xã Bản Lang</t>
  </si>
  <si>
    <t>Xã Hoang Thèn</t>
  </si>
  <si>
    <t>Xã Sin Suối Hồ</t>
  </si>
  <si>
    <t>Xã Nậm Xe</t>
  </si>
  <si>
    <t>Xã Mù Sang</t>
  </si>
  <si>
    <t>Xã Dào San</t>
  </si>
  <si>
    <t>Xã Tung Qua Lìn</t>
  </si>
  <si>
    <t>Xã Pa Vây Sử</t>
  </si>
  <si>
    <t>Xã Mồ Sì San</t>
  </si>
  <si>
    <t>Xã Sì Lở Lầu</t>
  </si>
  <si>
    <t>Xã Vàng Ma Chải</t>
  </si>
  <si>
    <t>Toàn huyện</t>
  </si>
  <si>
    <t>Quy hoạch</t>
  </si>
  <si>
    <t>Đạt</t>
  </si>
  <si>
    <t>1.1. Có quy hoạch chung xây dựng xã được phê duyệt phù hợp với định hướng phát triển kinh tế - xã hội của xã giai đoạn 2021-2025 (trong đó có quy hoạch khu chức năng dịch vụ hỗ trợ phát triển kinh tế nông thôn) và được công bố công khai đúng thời hạn</t>
  </si>
  <si>
    <t>1.2. Ban hành quy định quản lý quy hoạch chung xây dựng xã và tổ chức thực hiện theo quy hoạch</t>
  </si>
  <si>
    <t>Giao thông</t>
  </si>
  <si>
    <t>Không đạt</t>
  </si>
  <si>
    <t>2.1. Tỷ lệ đường xã được nhựa hóa hoặc bê tông hóa, đảm bảo ô tô đi lại thuận tiện quanh năm</t>
  </si>
  <si>
    <t>Số Km được cứng hóa</t>
  </si>
  <si>
    <t>0,7</t>
  </si>
  <si>
    <t>Tổng số Km</t>
  </si>
  <si>
    <t>2.2. Tỷ lệ đường thôn, bản và đường liên thôn, bản ít nhất được cứng hóa, đảm bảo ô tô đi lại thuận tiện quanh năm</t>
  </si>
  <si>
    <t>≥80%</t>
  </si>
  <si>
    <t>2.3. Tỷ lệ đường ngõ, xóm sạch và đảm bảo đi lại thuận tiện quanh năm</t>
  </si>
  <si>
    <t>100% (≥80% cứng hóa)</t>
  </si>
  <si>
    <t>2.4. Tỷ lệ đường trục chính nội đồng đảm bảo vận chuyển hàng hóa thuận tiện quanh năm</t>
  </si>
  <si>
    <t>100% (≥50% cứng hóa)</t>
  </si>
  <si>
    <t>Thủy lợi và phòng chống thiên tai</t>
  </si>
  <si>
    <t>3.1. Tỷ lệ diện tích đất sản xuất nông nghiệp được tưới và tiêu nước chủ động</t>
  </si>
  <si>
    <t>≥ 85%</t>
  </si>
  <si>
    <t>Diện tích được tưới tiêu</t>
  </si>
  <si>
    <t>Tổng diện tích đất sx nông nghiệp của xã</t>
  </si>
  <si>
    <t>3.2. Đảm bảo yêu cầu chủ động về phòng chống thiên tai theo phương châm 4 tại chỗ</t>
  </si>
  <si>
    <t xml:space="preserve">Đạt </t>
  </si>
  <si>
    <t>Điện</t>
  </si>
  <si>
    <t>4.1. Hệ thống điện đạt chuẩn</t>
  </si>
  <si>
    <t>4.2. Tỷ lệ hộ có đăng ký trực tiếp và được sử dụng điện thường xuyên, an toàn từ các nguồn</t>
  </si>
  <si>
    <t>≥ 95%</t>
  </si>
  <si>
    <t>100%
Đạt</t>
  </si>
  <si>
    <t>Tổng số hộ có đăng ký trực tiếp và được sử dụng điện thường xuyên, an toàn từ các nguồn</t>
  </si>
  <si>
    <t>Tổng số hộ toàn xã</t>
  </si>
  <si>
    <t>Trường học</t>
  </si>
  <si>
    <t>Tỷ lệ trường học các cấp (mầm non, tiểu học, THCS; hoặc trường phổ thông có nhiều cấp học có cấp học cao nhất là THCS) đạt tiêu chuẩn cơ sở vật chất theo quy định (xã có từ 3 trường trở xuống)</t>
  </si>
  <si>
    <t>(100% đạt tiêu chuẩn CSVC tối thiểu, trong đó &gt;70% đạt tiêu chuẩn CSVC mức độ 1</t>
  </si>
  <si>
    <t>100% đạt tiêu chuẩn CSVC tối thiểu, trong đó &gt;50% đạt tiêu chuẩn CSVC mức độ 1</t>
  </si>
  <si>
    <t>Số trường  đạt tiêu chuẩn CSVC mức độ 1</t>
  </si>
  <si>
    <t>Số trường trên địa bàn xã</t>
  </si>
  <si>
    <t>Cơ sở vật chất văn hóa</t>
  </si>
  <si>
    <t>Đat</t>
  </si>
  <si>
    <t>6.1. Xã có nhà văn hóa hoặc hội trường đa năng và sân thể thao phục vụ sinh hoạt văn hóa, thể thao của toàn xã</t>
  </si>
  <si>
    <t>6.2. Xã có điểm vui chơi, giải trí và thể thao cho trẻ em và người cao tuổi theo quy định</t>
  </si>
  <si>
    <t>6.3. Tỷ lệ thôn, bản có nhà văn hóa hoặc nơi sinh hoạt văn hóa, thể thao phục vụ cộng đồng.</t>
  </si>
  <si>
    <t>100%</t>
  </si>
  <si>
    <t>Số bản có nhà văn hóa đạt chuẩn</t>
  </si>
  <si>
    <t xml:space="preserve">Tổng số bản </t>
  </si>
  <si>
    <t>Cơ sở hạ tầng thương mại nông thôn</t>
  </si>
  <si>
    <t>16/16</t>
  </si>
  <si>
    <t>Xã có chợ nông thôn hoặc nơi mua bán, trao đổi hàng hóa (trường hợp xã không có cơ sở hạ tầng thương mại nông thôn, việc xét xã đạt tiêu chuẩn nông thôn mới áp dụng theo quy định tại Quyết định số 1214/QĐ-BCT ngày 22/6/2022 của Bộ Công Thương).</t>
  </si>
  <si>
    <t>Thông tin và truyền thông</t>
  </si>
  <si>
    <t>Thông tin và Truyền thông</t>
  </si>
  <si>
    <t>8.1. Xã có điểm phục vụ bưu chính</t>
  </si>
  <si>
    <t>8.2. Xã có dịch vụ viễn thông, internet</t>
  </si>
  <si>
    <t>8.3. Xã có đài truyền thanh và hệ thống loa đến các thôn</t>
  </si>
  <si>
    <t>Số bản có hệ thống loa hoạt động</t>
  </si>
  <si>
    <t>5</t>
  </si>
  <si>
    <t>15</t>
  </si>
  <si>
    <t>PVH rà soát</t>
  </si>
  <si>
    <t>Tổng số bản của xã</t>
  </si>
  <si>
    <t>8.4. Xã có ứng dụng công nghệ thông tin trong công tác quản lý, điều hành</t>
  </si>
  <si>
    <t>Nhà ở dân cư</t>
  </si>
  <si>
    <t>9.1. Nhà tạm, dột nát</t>
  </si>
  <si>
    <t>Không</t>
  </si>
  <si>
    <t xml:space="preserve"> </t>
  </si>
  <si>
    <t>9.2. Tỷ lệ hộ có nhà ở kiên cố hoặc bán kiên cố</t>
  </si>
  <si>
    <t>≥ 80%</t>
  </si>
  <si>
    <t>Nhà đạt chuẩn</t>
  </si>
  <si>
    <t>Tổng số nhà</t>
  </si>
  <si>
    <t xml:space="preserve">Thu nhập </t>
  </si>
  <si>
    <t>Thu nhập</t>
  </si>
  <si>
    <t>Thu nhập bình quân đầu người (triệu đồng/người)</t>
  </si>
  <si>
    <t>Dân số của xã</t>
  </si>
  <si>
    <t>Nghèo đa chiều</t>
  </si>
  <si>
    <t>Tỷ lệ nghèo đa chiều giai đoạn 2021-2025</t>
  </si>
  <si>
    <t>&lt; 13%</t>
  </si>
  <si>
    <t>Số hộ nghèo của xã</t>
  </si>
  <si>
    <t>Tổng số hộ của xã</t>
  </si>
  <si>
    <t>Lao động</t>
  </si>
  <si>
    <t>12.1. Tỷ lệ lao động qua đào tạo (áp dụng đạt cho cả nam và nữ)</t>
  </si>
  <si>
    <t>≥ 70%</t>
  </si>
  <si>
    <t>75%
Đạt</t>
  </si>
  <si>
    <t>70%
Đạt</t>
  </si>
  <si>
    <t>98%
Đạt</t>
  </si>
  <si>
    <t>42,61%
Không đạt</t>
  </si>
  <si>
    <t>71,26%
Đạt</t>
  </si>
  <si>
    <t>90,3%
Đạt</t>
  </si>
  <si>
    <t xml:space="preserve">  41% Không Đạt</t>
  </si>
  <si>
    <t>37,51% Không đạt</t>
  </si>
  <si>
    <t>23,31%  Không đạt</t>
  </si>
  <si>
    <t>46,51%  Không đạt</t>
  </si>
  <si>
    <t>75%
 Không đạt</t>
  </si>
  <si>
    <t>Số lao động qua đào tạo</t>
  </si>
  <si>
    <t>Tổng số lao động của xã</t>
  </si>
  <si>
    <t>12.2. Tỷ lệ lao động qua đào tạo có bằng cấp, chứng chỉ (áp dụng đạt cho cả nam và nữ)</t>
  </si>
  <si>
    <t>≥ 20%</t>
  </si>
  <si>
    <t>66%
Đạt</t>
  </si>
  <si>
    <t>42,61%
Đạt</t>
  </si>
  <si>
    <t>37,56%
Đạt</t>
  </si>
  <si>
    <t>19,2%
Không đạt</t>
  </si>
  <si>
    <t>38%
Đạt</t>
  </si>
  <si>
    <t>26,4% Đạt</t>
  </si>
  <si>
    <t>20,6%
Đạt</t>
  </si>
  <si>
    <t>34,98%
Đạt</t>
  </si>
  <si>
    <t>21%
Đạt</t>
  </si>
  <si>
    <t>6,47%
Không đạt</t>
  </si>
  <si>
    <t>Số lao động có bằng cấp chứng chỉ</t>
  </si>
  <si>
    <t>Tổ chức sản xuất và phát triển kinh tế nông thôn</t>
  </si>
  <si>
    <t>13.1. Xã có HTX hoạt động hiệu quả và theo đúng quy định của Luật Hợp tác xã</t>
  </si>
  <si>
    <t xml:space="preserve">Số HTX </t>
  </si>
  <si>
    <t>13.2. Xã có mô hình liên kết sản xuất gắn với tiêu thụ sản phẩm chủ lực đảm bảo bền vững</t>
  </si>
  <si>
    <t>Không Đạt</t>
  </si>
  <si>
    <t>13.3. Thực hiện truy xuất nguồn gốc các sản phẩm chủ lực của xã gắn với xây dựng vùng nguyên liệu và được chứng nhận VietGAP hoặc tương đương</t>
  </si>
  <si>
    <t>13.4. Có kế hoạch và triển khai kế hoạch bảo tồn, phát triển làng nghề, làng nghề truyền thống (nếu có) gắn với hạ tầng về bảo vệ môi trường</t>
  </si>
  <si>
    <t>13.5. Có tổ khuyến nông cộng đồng hoạt động hiệu quả.</t>
  </si>
  <si>
    <t>Giáo dục và Đào tạo</t>
  </si>
  <si>
    <t>14.1. Phổ cập giáo dục mầm non cho trẻ em 5 tuổi; phổ cập giáo dục tiểu học; phổ cập giáo dục trung học cơ sở; xóa mù chữ</t>
  </si>
  <si>
    <t>Đạt chuẩn phổ cập giáo dục mầm non cho trẻ em 5 tuổi</t>
  </si>
  <si>
    <t>Đạt chuẩn phổ cập giáo dục tiểu học mức độ 2</t>
  </si>
  <si>
    <t>Tỷ lệ trẻ em 6 tuổi vào lớp 1</t>
  </si>
  <si>
    <t>≥98%</t>
  </si>
  <si>
    <t>Đạt chuẩn phổ cập giáo dục THCS mức độ 2</t>
  </si>
  <si>
    <t>Đạt chuẩn xóa mù chữ mức độ 2</t>
  </si>
  <si>
    <t>Trung tâm học tập cộng đồng được đánh giá/xếp loại</t>
  </si>
  <si>
    <t>14.2. Tỷ lệ học sinh (áp dụng đạt cho cả nam và nữ) tốt nghiệp trung học cơ sở được tiếp tục học trung học (phổ thông, giáo dục thường xuyên, trung cấp)</t>
  </si>
  <si>
    <t>Số học sinh tiếp tục học THPT, BT, HN</t>
  </si>
  <si>
    <t>Tổng số HS tốt nghiệp THCS</t>
  </si>
  <si>
    <t>Y tế</t>
  </si>
  <si>
    <t>15.1. Tỷ lệ người dân tham gia bảo hiểm y tế (áp dụng đạt cho cả nam và nữ)</t>
  </si>
  <si>
    <t>≥90%</t>
  </si>
  <si>
    <t>Số người có BHYT</t>
  </si>
  <si>
    <t>Tổng dân số của xã</t>
  </si>
  <si>
    <t>15.2. Xã đạt tiêu chí quốc gia về y tế</t>
  </si>
  <si>
    <t>Số điểm theo bộ tiêu chí</t>
  </si>
  <si>
    <t>15.3. Tỷ lệ trẻ em dưới 5 tuổi bị suy dinh dưỡng thể thấp còi (chiều cao theo tuổi)</t>
  </si>
  <si>
    <t>&lt; 24%</t>
  </si>
  <si>
    <t>18,4%
Đạt</t>
  </si>
  <si>
    <t>20%
Đạt</t>
  </si>
  <si>
    <t>36,12%
Không đạt</t>
  </si>
  <si>
    <t>19,5%
Đạt</t>
  </si>
  <si>
    <t>22%
Đạt</t>
  </si>
  <si>
    <t>20,05%
Đạt</t>
  </si>
  <si>
    <t>28,7%
Không đạt</t>
  </si>
  <si>
    <t>22,2%
Đạt</t>
  </si>
  <si>
    <t>19,2%
Đạt</t>
  </si>
  <si>
    <t>33%
Không đạt</t>
  </si>
  <si>
    <t>20,3%
Đạt</t>
  </si>
  <si>
    <t>34,4%
Không đạt</t>
  </si>
  <si>
    <t>21,6%
Đạt</t>
  </si>
  <si>
    <t>19,8%
Đạt</t>
  </si>
  <si>
    <t>18,9%
Đạt</t>
  </si>
  <si>
    <t>20,03%
Đạt</t>
  </si>
  <si>
    <t>15.4. Tỷ lệ dân số có sổ khám chữa bệnh điện tử</t>
  </si>
  <si>
    <t>≥ 50%</t>
  </si>
  <si>
    <t>Số hộ dân có sổ KCB Điện tử</t>
  </si>
  <si>
    <t>Tổng số dân có mã ID để đủ điều kiện cấp mã</t>
  </si>
  <si>
    <t>Văn hóa</t>
  </si>
  <si>
    <t>14/16</t>
  </si>
  <si>
    <t>Tỷ lệ thôn, bản đạt tiêu chuẩn văn hoá theo quy định, có kế hoạch và thực hiện kế hoạch xây dựng nông thôn mới</t>
  </si>
  <si>
    <t>≥ 75%</t>
  </si>
  <si>
    <t>Số bản đạt danh hiệu văn hóa</t>
  </si>
  <si>
    <t>Môi trường và an toàn thực phẩm</t>
  </si>
  <si>
    <t>17.1. Tỷ lệ hộ được sử dụng nước sạch theo quy chuẩn</t>
  </si>
  <si>
    <t>Xã không thuộc khu vực 3</t>
  </si>
  <si>
    <t>≥ 30% (≥ 10% từ hệ thống cấp nước tập trung)</t>
  </si>
  <si>
    <t>90% (60%)
Đạt</t>
  </si>
  <si>
    <t xml:space="preserve">20% 
Không đạt </t>
  </si>
  <si>
    <t>Số hộ sử dụng nước sạch</t>
  </si>
  <si>
    <t>Xã thuộc khu vực 3</t>
  </si>
  <si>
    <t>≥ 20% (≥10% từ hệ thống cấp nước tập trung)</t>
  </si>
  <si>
    <t>17.2. Tỷ lệ cơ sở sản xuất-kinh doanh, nuôi trồng thủy sản, làng nghề đảm bảo quy định về bảo vệ môi trường</t>
  </si>
  <si>
    <t>≥ 90%</t>
  </si>
  <si>
    <t>Số cơ sở đảm bảo quy định về bảo vệ môi trường</t>
  </si>
  <si>
    <t>43 cơ sở</t>
  </si>
  <si>
    <t>ko có số liệu</t>
  </si>
  <si>
    <t>23 cơ sở</t>
  </si>
  <si>
    <t>01 cơ sở</t>
  </si>
  <si>
    <t>32 cơ sở</t>
  </si>
  <si>
    <t>02 cơ sở</t>
  </si>
  <si>
    <t>12 cơ sở</t>
  </si>
  <si>
    <t>Tổng số cơ sở trên địa bàn xã</t>
  </si>
  <si>
    <t>44 cơ sở</t>
  </si>
  <si>
    <t>33 cơ sở</t>
  </si>
  <si>
    <t>3 cơ sở</t>
  </si>
  <si>
    <t>17.3. Cảnh quan, không gian xanh - sạch - đẹp, an toàn; không để xảy ra tồn đọng nước thải sinh hoạt tại các khu dân cư tập trung</t>
  </si>
  <si>
    <t>17.4. Đất cây xanh sử dụng công cộng tại điểm dân cư nông thôn</t>
  </si>
  <si>
    <t>17.5. Mai táng, hỏa táng phù hợp với quy định và theo quy hoạch</t>
  </si>
  <si>
    <t>17.6. Tỷ lệ chất thải rắn sinh hoạt và chất thải rắn không nguy hại trên địa bàn được thu gom, xử lý theo quy định</t>
  </si>
  <si>
    <t>≥70%</t>
  </si>
  <si>
    <t>60%
Không  Đạt</t>
  </si>
  <si>
    <t>72%
Đạt</t>
  </si>
  <si>
    <t>33 %
Không đạt</t>
  </si>
  <si>
    <t>50%
Không đạt</t>
  </si>
  <si>
    <t>80%
Đạt</t>
  </si>
  <si>
    <t>64%
Không đạt</t>
  </si>
  <si>
    <t>23%
Không đạt</t>
  </si>
  <si>
    <t>40%
Không đạt</t>
  </si>
  <si>
    <t>25%
Không đạt</t>
  </si>
  <si>
    <t>30%
Không đạt</t>
  </si>
  <si>
    <t>0%
Không đạt</t>
  </si>
  <si>
    <t>Số hộ gia đình chất thải rắn sinh hoạt và chất thải rắn không nguy hại trên địa bàn được thu gom, xử lý theo quy định</t>
  </si>
  <si>
    <t>17.7. Tỷ lệ bao gói thuốc bảo vệ thực vật sau sử dụng và chất thải rắn y tế được thu gom, xử lý đáp ứng yêu cầu về bảo vệ môi trường</t>
  </si>
  <si>
    <t>70%
Không đạt</t>
  </si>
  <si>
    <t xml:space="preserve">
Không đạt</t>
  </si>
  <si>
    <t>35%
Không đạt</t>
  </si>
  <si>
    <t>46%
Không đạt</t>
  </si>
  <si>
    <t>75%
Không đạt</t>
  </si>
  <si>
    <t>67%
Không đạt</t>
  </si>
  <si>
    <t>17.8. Tỷ lệ hộ có nhà tiêu, nhà tắm, thiết bị chứa nước sinh hoạt hợp vệ sinh và đảm bảo 3 sạch</t>
  </si>
  <si>
    <t>Số hộ có nhà tiêu, nhà tắm, bể chứa nước HVS</t>
  </si>
  <si>
    <t>17.9. Tỷ lệ cơ sở chăn nuôi đảm bảo các quy định về vệ sinh thú y, chăn nuôi và bảo vệ môi trường</t>
  </si>
  <si>
    <t>≥ 60%</t>
  </si>
  <si>
    <t>55%
Không đạt</t>
  </si>
  <si>
    <t>86%
Đạt</t>
  </si>
  <si>
    <t>45%
Không đạt</t>
  </si>
  <si>
    <t>40,2%
Không đạt</t>
  </si>
  <si>
    <t>14.39%
Không đạt</t>
  </si>
  <si>
    <t>27,5%
Không đạt</t>
  </si>
  <si>
    <t>5%
Không đạt</t>
  </si>
  <si>
    <t>31%
Không đạt</t>
  </si>
  <si>
    <t>68,2%
Đạt</t>
  </si>
  <si>
    <t>17.10. Tỷ lệ hộ gia đình và cơ sở sản xuất, kinh doanh thực phẩm tuân thủ các quy định về đảm bảo an toàn thực phẩm</t>
  </si>
  <si>
    <t>17.11. Tỷ lệ hộ gia đình thực hiện phân loại chất thải rắn tại nguồn</t>
  </si>
  <si>
    <t>≥ 30%</t>
  </si>
  <si>
    <t>35%
Đạt</t>
  </si>
  <si>
    <t>23 %
Không Đạt</t>
  </si>
  <si>
    <t xml:space="preserve">
Đạt</t>
  </si>
  <si>
    <t>40% 
Đạt</t>
  </si>
  <si>
    <t>23 %
Không đạt</t>
  </si>
  <si>
    <t>30% 
Đạt</t>
  </si>
  <si>
    <t>20%
Không đạt</t>
  </si>
  <si>
    <t>12%
Không đạt</t>
  </si>
  <si>
    <t>10%
Không đạt</t>
  </si>
  <si>
    <t>10%
Đạt</t>
  </si>
  <si>
    <t>21%
Không đạt</t>
  </si>
  <si>
    <t>Tổng số hộ thực hiện phân loại chất thải rắn từ nguồn</t>
  </si>
  <si>
    <t>17.12. Tỷ lệ chất thải nhựa phát sinh trên địa bàn được thu gom, tái sử dụng, tái chế, xử lý theo quy định</t>
  </si>
  <si>
    <t>50% 
Đạt</t>
  </si>
  <si>
    <t>33,33%
Đạt</t>
  </si>
  <si>
    <t>65%
Đạt</t>
  </si>
  <si>
    <t>32%
Đạt</t>
  </si>
  <si>
    <t>50%
Đạt</t>
  </si>
  <si>
    <t>33,3%
Đạt</t>
  </si>
  <si>
    <t>Hệ thống chính trị và tiếp cận pháp luật</t>
  </si>
  <si>
    <t>18.1. Cán bộ, công chức xã đạt chuẩn</t>
  </si>
  <si>
    <t>Số cán bộ, công chức đạt chuẩn</t>
  </si>
  <si>
    <t>Số cán bộ, công chức của xã</t>
  </si>
  <si>
    <t>18.2. Đảng bộ, chính quyền xã được xếp loại chất lượng hoàn thành tốt nhiệm vụ trở lên</t>
  </si>
  <si>
    <t>18.3. Tổ chức chính trị-xã hội của xã được xếp loại chất lượng hoàn thành tốt nhiệm vụ trở lên</t>
  </si>
  <si>
    <t>18.4. Xã đạt chuẩn tiếp cận pháp luật theo quy định</t>
  </si>
  <si>
    <t>18.5. Đảm bảo bình đẳng giới và phòng chống bạo lực gia đình; phòng chống bạo lực trên cơ sở giới; phòng chống xâm hại trẻ em; bảo vệ và hỗ trợ trẻ em có hoàn cảnh đặc biệt trên địa bàn (nếu có); bảo vệ và hỗ trợ những người dễ bị tổn thương trong gia đình và đời sống xã hội</t>
  </si>
  <si>
    <t>18.6. Có kế hoạch và triển khai kế hoạch bồi dưỡng kiến thức về xây dựng nông thôn mới cho người dân, đào tạo nâng cao năng lực cộng đồng gắn với nâng cao hiệu quả hoạt động của Ban Phát triển thôn</t>
  </si>
  <si>
    <t>Quốc phòng và An ninh</t>
  </si>
  <si>
    <t>19.1. Xây dựng lực lượng dân quân “vững mạnh, rộng khắp” và hoàn thành các chỉ tiêu quân sự, quốc phòng</t>
  </si>
  <si>
    <t>19.2. Không có hoạt động xâm phạm an ninh quốc gia; không có khiếu kiện đông người kéo dài trái pháp luật; không có công dân cư trú trên địa bàn phạm tội đặc biệt nghiêm trọng hoặc phạm các tội về xâm hại trẻ em; tội phạm và tệ nạn xã hội (ma túy, trộm cắp, cờ bạc,...) và tai nạn giao thông, cháy, nổ được kiềm chế, giảm so với năm trước; có một trong các mô hình (phòng, chống tội phạm, tệ nạn xã hội; bảo đảm trật tự, an toàn giao thông; phòng cháy, chữa cháy) gắn với phong trào toàn dân bảo vệ an ninh Tổ quốc hoạt động thường xuyên, hiệu quả</t>
  </si>
  <si>
    <t>6/16</t>
  </si>
  <si>
    <t>Hiến đất</t>
  </si>
  <si>
    <t>Góp công</t>
  </si>
  <si>
    <t>Ghi chú</t>
  </si>
  <si>
    <t>Số hộ 
(hộ)</t>
  </si>
  <si>
    <t>Diện tích (m2)</t>
  </si>
  <si>
    <t>Tổng cộng</t>
  </si>
  <si>
    <t>Tiền</t>
  </si>
  <si>
    <t>Quy ra ngày công</t>
  </si>
  <si>
    <t>≥42</t>
  </si>
  <si>
    <t>Nội dung chỉ tiêu</t>
  </si>
  <si>
    <t>TỔNG SỐ</t>
  </si>
  <si>
    <t>I</t>
  </si>
  <si>
    <t>Đầu tư phát triển</t>
  </si>
  <si>
    <t>Sự nghiệp</t>
  </si>
  <si>
    <t>II</t>
  </si>
  <si>
    <t>NGÂN SÁCH ĐỊA PHƯƠNG</t>
  </si>
  <si>
    <t>Tỉnh</t>
  </si>
  <si>
    <t>Huyện</t>
  </si>
  <si>
    <t>Xã</t>
  </si>
  <si>
    <t>III</t>
  </si>
  <si>
    <t>VỐN LỒNG GHÉP</t>
  </si>
  <si>
    <t>Vốn CT MTQG giảm nghèo bền vững</t>
  </si>
  <si>
    <t>Vốn Chương trình phát triển KT-XH vùng đồng bào dân tộc thiểu số và miền núi</t>
  </si>
  <si>
    <t>IV</t>
  </si>
  <si>
    <t>VỐN TÍN DỤNG</t>
  </si>
  <si>
    <t>V</t>
  </si>
  <si>
    <t>VỐN DOANH NGHIỆP</t>
  </si>
  <si>
    <t>VI</t>
  </si>
  <si>
    <t>HUY ĐỘNG TỪ NGƯỜI DÂN VÀ CỘNG ĐỒNG</t>
  </si>
  <si>
    <t>Tiền mặt</t>
  </si>
  <si>
    <t>Ngày công và hiện vật quy đổi</t>
  </si>
  <si>
    <t>Kết quả giải ngân đến 15/11/2023</t>
  </si>
  <si>
    <t>Dự kiến giải ngân đến 31/12/2023</t>
  </si>
  <si>
    <t>Đơn vị: Triệu đồng</t>
  </si>
  <si>
    <t>Danh mục dự án</t>
  </si>
  <si>
    <t>Địa điểm XD</t>
  </si>
  <si>
    <t>Kế hoạch vốn giao năm 2022</t>
  </si>
  <si>
    <t>Giải ngân đến thời điểm 31/01/2023</t>
  </si>
  <si>
    <t>Kế hoạch vốn kéo dài sang năm 2023</t>
  </si>
  <si>
    <t>Kế hoạch vốn hủy bỏ (không có nhu cầu giải ngân)</t>
  </si>
  <si>
    <t>-</t>
  </si>
  <si>
    <t>Năng lực thiết kế (*)</t>
  </si>
  <si>
    <t>Thời gian KC-HT</t>
  </si>
  <si>
    <t>Quyết định đầu tư</t>
  </si>
  <si>
    <t>KH đầu tư trung hạn giai đoạn 2021-2025</t>
  </si>
  <si>
    <t>Khối lượng thực hiện đã nghiệm thu A-B Từ khởi công đến 31/12/2022</t>
  </si>
  <si>
    <t>Kế hoạch vốn chương trình MTQG năm 2022</t>
  </si>
  <si>
    <t>Kế hoạch giao năm 2023</t>
  </si>
  <si>
    <t>Tổng kế hoạch vốn trung hạn đã giao các năm 2022-2023</t>
  </si>
  <si>
    <t>Kế hoạch vốn trung hạn giai đoạn 2021-2025 còn lại sau năm 2023</t>
  </si>
  <si>
    <t>Dự án đã hoàn thành đưa vào sử dụng (Đánh dấu X)</t>
  </si>
  <si>
    <t>Đơn vị chủ đầu tư</t>
  </si>
  <si>
    <t>Đơn vị thi công</t>
  </si>
  <si>
    <t>Số QĐ, ngày tháng năm ban hành</t>
  </si>
  <si>
    <t xml:space="preserve">TMĐT </t>
  </si>
  <si>
    <t>Giải ngân kế hoạch vốn kéo dài sang năm 2023 đến thời điểm 26/7/2023</t>
  </si>
  <si>
    <t xml:space="preserve"> Ước giải ngân kế hoạch vốn kéo dài sang năm 2023 đến hết 31/12/2023</t>
  </si>
  <si>
    <t>Ước giải ngân kế hoạch năm 2022 (Giải ngân năm 2022 + ước giai ngân năm 2023)</t>
  </si>
  <si>
    <t>Tổng mức đầu tư</t>
  </si>
  <si>
    <t>Trong đó:</t>
  </si>
  <si>
    <t>Tổng số (tất cả các nguồn vốn)</t>
  </si>
  <si>
    <t>Trong đó: NSTW</t>
  </si>
  <si>
    <t>Giải ngân kế hoạch vốn  năm 2023 đến thời điểm 26/7/2023</t>
  </si>
  <si>
    <t>Ước giải ngân đến 31/01/2024</t>
  </si>
  <si>
    <t>NSTW</t>
  </si>
  <si>
    <t>NSĐP</t>
  </si>
  <si>
    <t>Nguồn vốn huy động</t>
  </si>
  <si>
    <t>TỔNG CỘNG</t>
  </si>
  <si>
    <t>A</t>
  </si>
  <si>
    <t>NGUỒN TỈNH QUẢN LÝ</t>
  </si>
  <si>
    <t>1</t>
  </si>
  <si>
    <t>Nguồn ngân sách Trung ương</t>
  </si>
  <si>
    <t>a</t>
  </si>
  <si>
    <t>Các dự án chuyển tiếp thực hiện</t>
  </si>
  <si>
    <t>Đường liên xã Khun Há - Bản Bo - huyện Tam Đường</t>
  </si>
  <si>
    <t>1026-06/8/2021</t>
  </si>
  <si>
    <t>Hạng mục: Giao thông nội đồng tái định cư thị trấn Tam Đường</t>
  </si>
  <si>
    <t>1281-01/10/2021</t>
  </si>
  <si>
    <t>b</t>
  </si>
  <si>
    <t>Các dự án khởi công mới</t>
  </si>
  <si>
    <t>Đường từ thị trấn Tam Đường đến đường nối TP Lai Châu với cao tốc Nội Bài- Lào Cai</t>
  </si>
  <si>
    <t>1578-02/12/2022</t>
  </si>
  <si>
    <t>2</t>
  </si>
  <si>
    <t>Nguồn XDCB tập trung</t>
  </si>
  <si>
    <t>Huyện Phong Thổ</t>
  </si>
  <si>
    <t>Dự án khởi công năm 2022</t>
  </si>
  <si>
    <t>Nâng cấp, sửa chữa đường ra khu sản xuất Tả Páo Hồ xã Sì Lở Lầu</t>
  </si>
  <si>
    <t>GTNT C, L=729,18 m</t>
  </si>
  <si>
    <t>2022-2022</t>
  </si>
  <si>
    <t>2509-03/10/2022</t>
  </si>
  <si>
    <t>x</t>
  </si>
  <si>
    <t>Ban quản lý dự án huyện</t>
  </si>
  <si>
    <t>HTX Sơn Anh, địa chỉ xã Mường So, huyện PT</t>
  </si>
  <si>
    <t>Nâng cấp, sửa chữa các tuyến đường nội thôn Tây An</t>
  </si>
  <si>
    <t>xã Mường So</t>
  </si>
  <si>
    <t>NC,SC tuyến đường có L=520m (L1=360m; L2=110m; L3=50m)</t>
  </si>
  <si>
    <t>2022-2023</t>
  </si>
  <si>
    <t>60-18/8/2022</t>
  </si>
  <si>
    <t>UBND xã Mường So</t>
  </si>
  <si>
    <t>Đại diện ban Phát triển thôn Tây An</t>
  </si>
  <si>
    <t>Nâng cấp, sửa chữa nhà văn hóa bản Vàng Bâu</t>
  </si>
  <si>
    <t>NC, SC NVH, Sxd=105m2</t>
  </si>
  <si>
    <t>63-18/8/2022</t>
  </si>
  <si>
    <t>Ban Phát triển bản Vàng Bâu</t>
  </si>
  <si>
    <t>Nâng cấp, sửa chữa đường GTNT đi khu sản xuất bản Huổi Sen</t>
  </si>
  <si>
    <t>NC,SC tuyến đường có L=350m</t>
  </si>
  <si>
    <t>61-18/8/2022</t>
  </si>
  <si>
    <t>Ban phát triển bản Huổi Sen</t>
  </si>
  <si>
    <t>Nâng cấp, sửa chữa đường nội bản Ho sao Chải</t>
  </si>
  <si>
    <t>xã Khổng Lào</t>
  </si>
  <si>
    <t>NC,SC đường GTNT C, tuyến chính L=774m; Tuyến nhánh 1: L1=133m; Tuyến nhánh 2: L2=279m</t>
  </si>
  <si>
    <t>82-03/8/2022</t>
  </si>
  <si>
    <t>UBND xã Khổng Lào</t>
  </si>
  <si>
    <t>HTX Sơn Anh, địa chỉ Thôn Tây An, xã Mường So</t>
  </si>
  <si>
    <t>Nâng cấp, sửa chữa đường giao thông Nậm Le đi Nhóm 2</t>
  </si>
  <si>
    <t>xã Huổi Luông</t>
  </si>
  <si>
    <t>NC,SC đường GTNT B, L=1.093,34m</t>
  </si>
  <si>
    <t>104-19/8/2022</t>
  </si>
  <si>
    <t>UBND xã Huổi Luông</t>
  </si>
  <si>
    <t>HTX 68, địa chỉ xã Mường So, huyện Phong Thổ</t>
  </si>
  <si>
    <t>Nâng cấp, sửa chữa đường giao thông bản Tả phìn</t>
  </si>
  <si>
    <t>xã Ma Li Pho</t>
  </si>
  <si>
    <t>Đường GTNT C, gồm 03 tuyến có tổng chiều dài L=1.291m</t>
  </si>
  <si>
    <t>206-18/8/2022</t>
  </si>
  <si>
    <t>UBND xã Ma Li Pho</t>
  </si>
  <si>
    <t>Xây mới Nhà văn hóa bản Giao Chản</t>
  </si>
  <si>
    <t>xã Bản Lang</t>
  </si>
  <si>
    <t>Nhà cấp IV, 01 tầng, diện tích xây dựng  105m2</t>
  </si>
  <si>
    <t>114-18/8/2022</t>
  </si>
  <si>
    <t>UBND xã Bản Lang</t>
  </si>
  <si>
    <t>HTX Ánh Dương (Bản Nà Vàng xã Bản Lang huyện Phong Thổ)</t>
  </si>
  <si>
    <t>Xây mới Nhà văn hóa bản Sàng Giang</t>
  </si>
  <si>
    <t>113-18/8/2022</t>
  </si>
  <si>
    <t>Xây mới Nhà văn hóa bản Nậm Lùng</t>
  </si>
  <si>
    <t>111-18/8/2022</t>
  </si>
  <si>
    <t>Xây mới Nhà văn hóa bản Má Tiển</t>
  </si>
  <si>
    <t>115-18/8/2022</t>
  </si>
  <si>
    <t>Xây mới Nhà văn hóa bản Nà Đoong</t>
  </si>
  <si>
    <t>Nhà cấp IV, 01 tầng, diện tích xây dựng  99,8m2</t>
  </si>
  <si>
    <t>112-18/8/2022</t>
  </si>
  <si>
    <t>Nâng cấp, sửa chữa nhà văn hóa Bản Pho</t>
  </si>
  <si>
    <t>Sửa chữa nhà; Lợp mái che trước nhà</t>
  </si>
  <si>
    <t>116-18/8/2022</t>
  </si>
  <si>
    <t xml:space="preserve">Nâng cấp sửa chữa Nhà văn hóa Bản Lang 2 </t>
  </si>
  <si>
    <t>Sửa chữa nhà, cổng, tường rào; Lợp mái che trước nhà</t>
  </si>
  <si>
    <t>117-18/8/2022</t>
  </si>
  <si>
    <t>Nâng cấp, sửa chữa và kéo dài tuyến đường nội bản Nà Đoong</t>
  </si>
  <si>
    <t>Tổng chiều dài tuyến đường nâng cấp, sửa chữa và kéo dài: L=640m (L1=250m; L2=270m; L3=120m)</t>
  </si>
  <si>
    <t>118-18/8/2022</t>
  </si>
  <si>
    <t>Sửa chữa, nâng cấp NSH bản Lản Nhì Thàng, xã Lản Nhì Thàng</t>
  </si>
  <si>
    <t>xã Lản Nhì Thàng</t>
  </si>
  <si>
    <t>xây dựng một số hạng mục: đầu mối, bể lọc, hố van, tuyến ống, đồng hồ đo nước (90 đồng hồ)</t>
  </si>
  <si>
    <t>558-18/8/2022</t>
  </si>
  <si>
    <t>UBND xã Lản Nhì Thàng</t>
  </si>
  <si>
    <t>Cty TNHH MTV Quang Trang, địa chỉ xã Mường So</t>
  </si>
  <si>
    <t>Nâng cấp, sửa chữa nhà văn hóa bản Lùng Cù - Seo Pả xã Lản Nhì Thàng</t>
  </si>
  <si>
    <t>Nâng cấp, sửa chữa nhà văn hóa, bổ sung hạng mục mái che sân trước</t>
  </si>
  <si>
    <t>557-19/8/2022</t>
  </si>
  <si>
    <t>Tổ nhóm thợ bản Lùng cù Seo Pả</t>
  </si>
  <si>
    <t>Bổ sung đường GTNT bản Tái định cư (Hồng Thu Mán) xã Lản Nhì Thàng</t>
  </si>
  <si>
    <t>GTNT B, L=112m (L1=36m; L2=76m)</t>
  </si>
  <si>
    <t>555-19/8/2022</t>
  </si>
  <si>
    <t>Nhà văn hóa bản Tái định cư (Hồng Thu Mán) xã Lản Nhì Thàng</t>
  </si>
  <si>
    <t>Xây dựng NVH cấp IV, 01 tầng, Sxd=98m2</t>
  </si>
  <si>
    <t>556-19/8/2022</t>
  </si>
  <si>
    <t>Nâng cấp, sửa chữa Nhà văn hóa xã Lản Nhì Thàng</t>
  </si>
  <si>
    <t>Sửa chữa, nâng cấp: Nhà văn hóa xã, nhà bếp, rãnh thoát nước, nhà ăn, khu vệ sinh; làm mái che sân, gara để xe</t>
  </si>
  <si>
    <t>559-18/8/2022</t>
  </si>
  <si>
    <t>Xây dựng nhà văn hóa bản Tả Lèng</t>
  </si>
  <si>
    <t>xã Hoang Thèn</t>
  </si>
  <si>
    <t>1NVH Sxd=131,2m2, sân bê tông S=100m2</t>
  </si>
  <si>
    <t>86-14/8/2022</t>
  </si>
  <si>
    <t>UBND xã Hương Thèn</t>
  </si>
  <si>
    <t>Nâng cấp, sửa chữa đường vào khu sản xuất bản Mồ Sì Câu</t>
  </si>
  <si>
    <t>NC,SC tuyến đường có L=1.850m</t>
  </si>
  <si>
    <t>87-14/8/2022</t>
  </si>
  <si>
    <t>Nâng cấp, sửa chữa đường nội đồng bản Huổi Hán</t>
  </si>
  <si>
    <t>xã Nậm Xe</t>
  </si>
  <si>
    <t>Nâng cấp tuyến đường theo tiêu chuẩn đường GTNT C; L=1.340m</t>
  </si>
  <si>
    <t>182-18/8/2022</t>
  </si>
  <si>
    <t>UBND xã Nậm Xe</t>
  </si>
  <si>
    <t>Nâng cấp, sửa chữa Nhà văn hóa bản Hoàng Liên Sơn 2</t>
  </si>
  <si>
    <t>Sửa chữa nhà, sân bê tông; làm tường chắn đất</t>
  </si>
  <si>
    <t>179-16/8/2022</t>
  </si>
  <si>
    <t>Ban quản lý bản Hoàng Liên Sơn 2</t>
  </si>
  <si>
    <t>Nâng cấp, sửa chữa Nhà văn hóa bản Van Hồ 2</t>
  </si>
  <si>
    <t>Sửa chữa nhà; làm mới mái che trước nhà.</t>
  </si>
  <si>
    <t>180-17/8/2022</t>
  </si>
  <si>
    <t>BQL bản Van Hồ</t>
  </si>
  <si>
    <t>Xây mới Nhà văn hóa bản Ngài Trò</t>
  </si>
  <si>
    <t>Nhà gồm 04 gian thông, kích thước 1 gian (3x8)m</t>
  </si>
  <si>
    <t>181-17/8/2022</t>
  </si>
  <si>
    <t>Ban quản lý bản Ngài Trò</t>
  </si>
  <si>
    <t>Nâng cấp, sửa chữa đường GTNB liên bản Trung Hồ GĐ 2</t>
  </si>
  <si>
    <t>xã Sin Suối Hồ</t>
  </si>
  <si>
    <t>Nâng cấp, sửa chữa đường GTNT với chiều dài L=983,15m, trong đó làm mới L=818m</t>
  </si>
  <si>
    <t>36-15/8/2022</t>
  </si>
  <si>
    <t>UBND xã Sin Suối Hồ</t>
  </si>
  <si>
    <t>Công ty TNHH MTV ĐT&amp;XD Hùng Vương.JSC - Đại chỉ TP Lai Châu</t>
  </si>
  <si>
    <t>Nâng cấp, sửa chữa đường GTNT Lèng Chư - Xì Phài - Dền Sang</t>
  </si>
  <si>
    <t>xã Dào San</t>
  </si>
  <si>
    <t>GTNT C, L=2.033,68m, gồm 2 nhánh: Nhánh 1: L=1.004,46m; Nhánh 2: L=1.029,22m</t>
  </si>
  <si>
    <t>146-30/9/2022</t>
  </si>
  <si>
    <t>UBND xã Dào San</t>
  </si>
  <si>
    <t>Cty TNHH MTV Mạnh Toán</t>
  </si>
  <si>
    <t>Xây dựng nhà văn hóa bản Tung Qua Lìn</t>
  </si>
  <si>
    <t>xã Tung Qua Lìn</t>
  </si>
  <si>
    <t>Nhà cấp IV, 01 tầng, diện tích xây dựng 98m2</t>
  </si>
  <si>
    <t>246-24/8/2022</t>
  </si>
  <si>
    <t>UBND xã Tung Qua Lìn</t>
  </si>
  <si>
    <t>HTX SơnAnh, địa chỉ Thôn Tây An, xã Mường So</t>
  </si>
  <si>
    <t>Xây dựng Nhà văn hóa bản Cò Ký</t>
  </si>
  <si>
    <t>247-24/8/2022</t>
  </si>
  <si>
    <t>Nâng cấp, sửa chữa đường ra khu sản xuất Sì Cù Thì</t>
  </si>
  <si>
    <t>Cứng hóa mặt đường chiều dài L=300m</t>
  </si>
  <si>
    <t>248-24/8/2022</t>
  </si>
  <si>
    <t>Nâng cấp, sửa chữa công trình thủy lợi  Sử Cồ Thìn (Vàng A Thông)</t>
  </si>
  <si>
    <t>Làm mới tuyến kênh với chiều dài L=1.272m</t>
  </si>
  <si>
    <t>305-10/10/2022</t>
  </si>
  <si>
    <t>Nâng cấp, sửa chữa đường giao thông nội bản Xín Chải</t>
  </si>
  <si>
    <t>xã Pa Vây Sử</t>
  </si>
  <si>
    <t>GTNT C, cứng hóa bê tông đường L=674m (L1=474m; L2=200m)</t>
  </si>
  <si>
    <t>69-18/8/2022</t>
  </si>
  <si>
    <t>UBND xã Pa Vây Sử</t>
  </si>
  <si>
    <t>Xây dựng Nhà văn hóa bản Xín Chải</t>
  </si>
  <si>
    <t>Nhà cấp IV, Sxd=65,65m2</t>
  </si>
  <si>
    <t>Xây dựng Nhà văn hóa bản Ngài Thầu</t>
  </si>
  <si>
    <t>64-18/8/2022</t>
  </si>
  <si>
    <t>Xây dựng Nhà văn hóa bản Pờ Xa</t>
  </si>
  <si>
    <t>65-18/8/2022</t>
  </si>
  <si>
    <t>Xây dựng Nhà văn hóa bản Hang É</t>
  </si>
  <si>
    <t>67-18/8/2022</t>
  </si>
  <si>
    <t>Xây dựng Nhà văn hóa bản Pa Vây Sử</t>
  </si>
  <si>
    <t>66-18/8/2022</t>
  </si>
  <si>
    <t>Xây dựng Nhà văn hóa bản Trung Chải</t>
  </si>
  <si>
    <t>68-18/8/2022</t>
  </si>
  <si>
    <t>Nâng cấp đường ngõ, xóm (Nội thôn) bản Tung Chung Vang</t>
  </si>
  <si>
    <t>xã Mù Sang</t>
  </si>
  <si>
    <t>Nâng cấp đường có L=705m (L1=40m; L2=310m; L3=355m)</t>
  </si>
  <si>
    <t>289-18/8/2022</t>
  </si>
  <si>
    <t>UBND xã Mù Sang</t>
  </si>
  <si>
    <t>Tổ nhóm thợ bản Tung Chung Vang</t>
  </si>
  <si>
    <t>Nâng cấp đường GTNT ngõ, xóm (Nội thôn) bản Lản Than</t>
  </si>
  <si>
    <t>Nâng cấp với quy mô đường GTNT C, gồm 03 đoạn có L=992,7m</t>
  </si>
  <si>
    <t>277-18/8/2022</t>
  </si>
  <si>
    <t>Tổ nhóm thợ bản Lản Than</t>
  </si>
  <si>
    <t>Nâng cấp đường ngõ, xóm (Nội thôn) bản Tả Tê</t>
  </si>
  <si>
    <t>GTNT C, L=980,6m (L1=80m; L2=180m; L3=340,6m; L4=180m; L5=200m)</t>
  </si>
  <si>
    <t>278-18/8/2022</t>
  </si>
  <si>
    <t>Tổ nhóm thợ bản Tả Tê</t>
  </si>
  <si>
    <t>Xây dựng Nhà văn hóa bản Nhóm 1</t>
  </si>
  <si>
    <t>xã Vàng Ma Chải</t>
  </si>
  <si>
    <t>Nhà cấp IV, 01 tầng, diện tích xây dựng 65,65m2</t>
  </si>
  <si>
    <t>73-18/8/2022</t>
  </si>
  <si>
    <t>UBND xã Vàng Ma Chải</t>
  </si>
  <si>
    <t>Xây dựng Nhà văn hóa bản Nhóm 2</t>
  </si>
  <si>
    <t>74-18/8/2022</t>
  </si>
  <si>
    <t>Xây dựng Nhà văn hóa bản Nhóm 3</t>
  </si>
  <si>
    <t>75-18/8/2022</t>
  </si>
  <si>
    <t>Nâng cấp sửa chữa đường nội đồng bản Sì Choang</t>
  </si>
  <si>
    <t>GTNT C, chiều dài L=370m</t>
  </si>
  <si>
    <t>71-18/8/2022</t>
  </si>
  <si>
    <t>Xây dựng Nhà văn hóa bản Tả Phùng</t>
  </si>
  <si>
    <t>76-18/8/2022</t>
  </si>
  <si>
    <t>Nâng cấp, cứng hóa đường nội bản bản Nhóm 2</t>
  </si>
  <si>
    <t>GTNT C, chiều dài L=440m</t>
  </si>
  <si>
    <t>72-18/8/2022</t>
  </si>
  <si>
    <t>Nâng cấp, sửa chữa NVH bản Mồ Sì San</t>
  </si>
  <si>
    <t>xã Mồ Sì San</t>
  </si>
  <si>
    <t>Sửa chữa nhà văn hóa; làm mới sân bê tông, kè</t>
  </si>
  <si>
    <t>96-16/8/2022</t>
  </si>
  <si>
    <t>UBND xã Mồ Sì San</t>
  </si>
  <si>
    <t>Tổ thi công bản Mồ Sì San</t>
  </si>
  <si>
    <t>Nâng cấp, sửa chữa đường ra khu sản xuất Tả Hồ Thầu</t>
  </si>
  <si>
    <t>GTNT C, chiều dài L=516m</t>
  </si>
  <si>
    <t>98-19/8/2022</t>
  </si>
  <si>
    <t>Nâng cấp, sửa chữa đường GTNB liên bản bản Tân Séo Phìn  và Tô Y Phìn</t>
  </si>
  <si>
    <t>GTNT C, chiều dài L= 699,12m</t>
  </si>
  <si>
    <t>110a-05/10/2022</t>
  </si>
  <si>
    <t>Cty TNHH và TMXD Sơn Thoa - Mường So, Phong Thổ</t>
  </si>
  <si>
    <t>Xây dựng Nhà văn hóa bản Mới</t>
  </si>
  <si>
    <t>xã Sì Lở Lầu</t>
  </si>
  <si>
    <t>Nhà cấp IV, 01 tầng; Diện tích xây dựng Sxd=105m2</t>
  </si>
  <si>
    <t>38-24/8/2022</t>
  </si>
  <si>
    <t>UBND xã Siì Lở Lầu</t>
  </si>
  <si>
    <t>Dự án khởi công mới năm 2023</t>
  </si>
  <si>
    <t>b.1</t>
  </si>
  <si>
    <t>Các dự án đã phân bổ chi tiết</t>
  </si>
  <si>
    <t>Nâng cấp, sửa chữa đường nội bản Nậm Khay</t>
  </si>
  <si>
    <t>Nâng cấp, sửa chữa mặt đường GTNT C, L=1Km</t>
  </si>
  <si>
    <t>2023-2025</t>
  </si>
  <si>
    <t>133-12/12/2022</t>
  </si>
  <si>
    <t>Nâng cấp, sửa chữa đường giao thông nông thôn La Vân - U Gia</t>
  </si>
  <si>
    <t>Sửa chữa nền đường, BTXM, L=3,5km</t>
  </si>
  <si>
    <t>214-24/11/2022</t>
  </si>
  <si>
    <t>Nâng cấp, sửa chữa đường giao thông nội bản Thèn Xin</t>
  </si>
  <si>
    <t xml:space="preserve">Đường GTNT loại C: L= 400m mặt đường BTXM; cống, rãnh thoát nước </t>
  </si>
  <si>
    <t>269-16/12/2022</t>
  </si>
  <si>
    <t>Nâng cấp, sửa chữa các đoạn đường nội bản Nậm Cung, xã Mường So, huyện Phong Thổ</t>
  </si>
  <si>
    <t>L=300m</t>
  </si>
  <si>
    <t>2023-2023</t>
  </si>
  <si>
    <t>151-10.12.2022</t>
  </si>
  <si>
    <t>Nâng cấp, sửa chữa các đoạn đường nội bản Nà Củng, xã Mường So, huyện Phong Thổ</t>
  </si>
  <si>
    <t>L=1.091m</t>
  </si>
  <si>
    <t>150-10.12.2022</t>
  </si>
  <si>
    <t>Nâng cấp, sửa chữa Nhà Văn hóa Bản Huổi Bảo</t>
  </si>
  <si>
    <t>Nâng cấp, sửa chữa các hạng mục đã xuống cấp</t>
  </si>
  <si>
    <t>Nâng cấp, sửa chữa Nhà văn hóa bản Huổi Nả</t>
  </si>
  <si>
    <t>Sửa chữa, nâng cấp nhà chính 70m2 và các hạng mục công trình phụ trợ khác</t>
  </si>
  <si>
    <t>Nâng cấp, sửa chữa nhà văn hóa bản Huổi Luông 1</t>
  </si>
  <si>
    <t>Sửa chữa nhà văn hóa diện tích 200m2</t>
  </si>
  <si>
    <t>c</t>
  </si>
  <si>
    <t>Các dự án khởi công giai đoạn 2024-2025</t>
  </si>
  <si>
    <t>Nâng cấp, sửa chữa các đoạn đường bản Huổi Bảo</t>
  </si>
  <si>
    <t>Nâng cấp cấp sửa chữa 0,5km</t>
  </si>
  <si>
    <t>2024-2025</t>
  </si>
  <si>
    <t>Nâng cấp, sửa chữa Nhà Văn Hóa Bản Huổi Én</t>
  </si>
  <si>
    <t>Nâng cấp, sửa chữa các đoạn đường nội thôn Tây Sơn</t>
  </si>
  <si>
    <t>Đổ bê tông các tuyến đường dài 1,11km</t>
  </si>
  <si>
    <t>Nâng cấp, sửa chữa các đoạn đường nội bản Huổi Én</t>
  </si>
  <si>
    <t>Đổ bê tông các tuyến đường dài 0,5km</t>
  </si>
  <si>
    <t>Nâng cấp, sửa chữa đường ra khu sản xuất Lòng Pèng</t>
  </si>
  <si>
    <t>xã Khổng Lào</t>
  </si>
  <si>
    <t>Cải tạo nền, nâng cấp mặt đường GTNT C, L=1Km; và hệ thống thoát nước</t>
  </si>
  <si>
    <t>Mở mới, cứng hóa đường nội đồng Huổi Piến</t>
  </si>
  <si>
    <t>Mở mới tuyến đường L=0,4 km; Mặt đường và hệ thống thoát nước</t>
  </si>
  <si>
    <t>Mở mới, cứng hóa đường nội đồng Pù Láu bản Cang</t>
  </si>
  <si>
    <t>Xã Khổng Lào</t>
  </si>
  <si>
    <t>Chiều dài 0,4km</t>
  </si>
  <si>
    <t>d</t>
  </si>
  <si>
    <t>Các dự án tỉnh bổ sung theo QĐ 413/QĐ-UBND ngày 10/3/2023 của UBND tỉnh Lai Châu</t>
  </si>
  <si>
    <t>Xây dựng Nhà văn hóa bản Nậm Cung, xã Mường So</t>
  </si>
  <si>
    <t>DTXD = 100m2. Nhà có hiên rộng 1,5m, chiều dài nhà 12m, chiều rộng là 8,4m, chiều cao trần nhà 4m, chiều cao toàn nhà là 5,8m</t>
  </si>
  <si>
    <t>252</t>
  </si>
  <si>
    <t>200</t>
  </si>
  <si>
    <t>Sửa chữa đường giao thông nội bản Pờ Ma Hồ, xã Ma Li Pho</t>
  </si>
  <si>
    <t xml:space="preserve"> xã M a Li Pho</t>
  </si>
  <si>
    <t>Đường GTNT loại C, cứng hóa mặt đường BTXM, chiều dài = 420m, chiều dày = 16cm, chiều rộng = 3m.</t>
  </si>
  <si>
    <t>8</t>
  </si>
  <si>
    <t>Sửa chữa đường nội bản Ngài Chồ 1, xã Huổi Luông</t>
  </si>
  <si>
    <t>xây dựng 02 cống thoát nước</t>
  </si>
  <si>
    <t>100</t>
  </si>
  <si>
    <t>10</t>
  </si>
  <si>
    <t>Sửa chữa đường liên bản Làng Vây 1 - Nhiều Sáng, xã Huổi Luông</t>
  </si>
  <si>
    <t>Đổ bê tông xi măng đường có sẵn nền, chiều rộng 2,5m, cao H = 0,1m, dài L = 250m</t>
  </si>
  <si>
    <t>152</t>
  </si>
  <si>
    <t>Sửa chữa đường nội đồng bản Cang, xã Khổng Lào</t>
  </si>
  <si>
    <t>Đổ bê tông xi măng mặt đường Max250 Tổng chiều dài L=626m, rộng B=3m, Cao H=0,1m</t>
  </si>
  <si>
    <t>75</t>
  </si>
  <si>
    <t>Nội dung (Chỉ tiêu)</t>
  </si>
  <si>
    <t>Năm 2021</t>
  </si>
  <si>
    <t>Năm 2022</t>
  </si>
  <si>
    <t>Năm 2023</t>
  </si>
  <si>
    <t>Đơn vị thực hiện (Chủ đầu tư)</t>
  </si>
  <si>
    <t>Kinh phí năm trước chuyển sang</t>
  </si>
  <si>
    <t>Trong đó</t>
  </si>
  <si>
    <t>Dự toán giao</t>
  </si>
  <si>
    <t>Kết quả giải ngân (Quyết toán)</t>
  </si>
  <si>
    <t>Kinh phí giảm, nộp trả</t>
  </si>
  <si>
    <t>Số dư chuyển nguồn sang năm 2022</t>
  </si>
  <si>
    <t>Số dư chuyển nguồn sang năm 2023</t>
  </si>
  <si>
    <t>CHƯƠNG TRÌNH MTQG XÂY DỰNG NÔNG THÔN MỚI</t>
  </si>
  <si>
    <t>Nội dung thành phần số 01: Nâng cao hiệu quả quản lý và thực hiện xây dựng nông thôn mới theo quy hoạch nhằm nâng cao đời sống kinh tế - xã hội nông thôn gắn với quá trình đô thị hoá</t>
  </si>
  <si>
    <t>- Lập nhiệm vụ dự toán là công ty CP đầu tư và tư vấn Phương Bắc - Chi nhánh Bắc Ninh
- Lập đồ án quy hoạch là công ty CP đầu tư và tư vấn Việt Khôi</t>
  </si>
  <si>
    <t>Nội dung 01: Rà soát, điều chỉnh, lập mới  và triển khai, thực hiện quy hoạch chung xây dựng xã gắn với quá trình công nghiệp hóa, đô thị hóa</t>
  </si>
  <si>
    <t>+</t>
  </si>
  <si>
    <t>Nội dung thành phần số 03: Tiếp tục thực hiện có hiệu quả cơ cấu lại ngành NN, PTKTNT; triển khai mạnh mẽ Chương trình mỗi xã một sản phẩm (OCOP)…</t>
  </si>
  <si>
    <t>Nội dung 01: Tập trung triển khai cơ cấu lại ngành nông nghiệp và phát triển kinh tế nông thôn, tiểu thủ công nghiệp và dịch vụ …</t>
  </si>
  <si>
    <t xml:space="preserve">Dự án phát triển nuôi ong lấy mật liên kết theo chuỗi giá trị gắn với tiêu thụ sản phẩm thực hiện chương trình MTQG xây dựng NTM năm 2021. Quy mô thực hiện: 320 đàn ong/20 hộ tham gia xã: Mường So, Khổng Lào, Ma Li Pho, Huổi Luông </t>
  </si>
  <si>
    <t>Hỗ trợ phát triển theo chuỗi giá trị, xây dựng và phát triển vùng nhiên liệu tập trung (xã: Mường So, Khổng Lào, Ma Li Pho, Huổi Luông)</t>
  </si>
  <si>
    <t>Nội dung thành phần số 11: Tăng cường công tác giám sát, đánh giá thực hiện Chương trình; nâng cao năng lực xây dựng NTM; truyền thông về xây dựng NTM; thực hiện Phong trào thi đua cả nước chung sức xây dựng NTM</t>
  </si>
  <si>
    <t>Nội dung 01: Nâng cao chất lượng và hiệu quả công tác kiểm tra, giám sát, đánh giá kết quả thực hiện Chương trình; xây dựng hệ thống giám sát, đánh giá đồng bộ, toàn diện đáp ứng yêu cầu quản lý Chương trình…</t>
  </si>
  <si>
    <t>Ban chỉ đạo cấp huyện</t>
  </si>
  <si>
    <t>Phòng NN&amp;PTNT</t>
  </si>
  <si>
    <t>Ban chỉ đạo cấp xã (16 xã, 5 triệu đồng/xã)</t>
  </si>
  <si>
    <t>UBND 16 xã</t>
  </si>
  <si>
    <t>Tên bản</t>
  </si>
  <si>
    <t xml:space="preserve">Tổng </t>
  </si>
  <si>
    <t>TOÀN HUYỆN</t>
  </si>
  <si>
    <t>Thôn Tây Nguyên</t>
  </si>
  <si>
    <t>Thôn Tây Sơn</t>
  </si>
  <si>
    <t>Bản Huổi Én</t>
  </si>
  <si>
    <t>Thôn Tây An</t>
  </si>
  <si>
    <t>Bản Nậm Cung</t>
  </si>
  <si>
    <t>Bản Huổi Bảo</t>
  </si>
  <si>
    <t>Bản Vàng Bâu</t>
  </si>
  <si>
    <t>Bản Huổi Sen</t>
  </si>
  <si>
    <t>Bản Phiêng Đanh</t>
  </si>
  <si>
    <t>Bản Vàng Pheo</t>
  </si>
  <si>
    <t>Bản Nà Củng</t>
  </si>
  <si>
    <t>Bản Cung Mù Phìn</t>
  </si>
  <si>
    <t>Bản Chiêu Sải Phìn</t>
  </si>
  <si>
    <t>Bản Lả Nhì Thàng</t>
  </si>
  <si>
    <t>Bản Sì Lèng Chải</t>
  </si>
  <si>
    <t>Bản Séo Xiên Pho</t>
  </si>
  <si>
    <t>Bản Tô Y Phìn</t>
  </si>
  <si>
    <t>Bản Sin Suối Hồ</t>
  </si>
  <si>
    <t>Bản Sân Bay</t>
  </si>
  <si>
    <t>Bản Căn Câu</t>
  </si>
  <si>
    <t>Bản Sì Cha Chải</t>
  </si>
  <si>
    <t>Bản Chí Sáng</t>
  </si>
  <si>
    <t>Bản Trung Hồ</t>
  </si>
  <si>
    <t>Bản Dền Sung</t>
  </si>
  <si>
    <t>Bản Chảng Phàng</t>
  </si>
  <si>
    <t>Bản Sàng Mà Pho</t>
  </si>
  <si>
    <t>Bản Can Hồ</t>
  </si>
  <si>
    <t>Bản Huổi Hán</t>
  </si>
  <si>
    <t>Bản Mấn 1</t>
  </si>
  <si>
    <t>Bản Mấn 2</t>
  </si>
  <si>
    <t>Bản Dền Thàng</t>
  </si>
  <si>
    <t>Bản Van Hồ 1</t>
  </si>
  <si>
    <t>Bản Van Hồ 2</t>
  </si>
  <si>
    <t>Bản Vàng Thẳm</t>
  </si>
  <si>
    <t>Bản Màu</t>
  </si>
  <si>
    <t>Bản Co Muông</t>
  </si>
  <si>
    <t>Bản Mỏ</t>
  </si>
  <si>
    <t>Bản Nậm Xe</t>
  </si>
  <si>
    <t>Bản Po Chà</t>
  </si>
  <si>
    <t>Bản Pà Chải</t>
  </si>
  <si>
    <t>Bản Ngài Trò</t>
  </si>
  <si>
    <t>Bản San Dì</t>
  </si>
  <si>
    <t>Bản Huổi Phặc</t>
  </si>
  <si>
    <t>Bản Huổi Nả</t>
  </si>
  <si>
    <t>Bản Đớ</t>
  </si>
  <si>
    <t>Bản Khổng Lào</t>
  </si>
  <si>
    <t>Bản Cang</t>
  </si>
  <si>
    <t>Bản Phai Cát</t>
  </si>
  <si>
    <t>Bản Huổi Loỏng</t>
  </si>
  <si>
    <t>Bản Nậm Khay</t>
  </si>
  <si>
    <t>Bản Ho Sao Chải</t>
  </si>
  <si>
    <t>Bản Huổi Luông</t>
  </si>
  <si>
    <t>Bản Séo Lẻn</t>
  </si>
  <si>
    <t>Bản Nậm Và</t>
  </si>
  <si>
    <t>Bản Mồ Sì Câu</t>
  </si>
  <si>
    <t>Bản Nậm Cáy</t>
  </si>
  <si>
    <t>Bản Hoang Thèn</t>
  </si>
  <si>
    <t>Bản Tả Lèng</t>
  </si>
  <si>
    <t>Bản Xin Chải</t>
  </si>
  <si>
    <t>VII</t>
  </si>
  <si>
    <t>Bản Pô Tô</t>
  </si>
  <si>
    <t>Bản Can Thàng</t>
  </si>
  <si>
    <t>Bản Nậm Le 2</t>
  </si>
  <si>
    <t>Bản Hồ Thầu</t>
  </si>
  <si>
    <t>Bản Huổi Luông 1</t>
  </si>
  <si>
    <t>Bản Huổi Luông 2</t>
  </si>
  <si>
    <t>Bản Huổi Luông 3</t>
  </si>
  <si>
    <t>Bản Ma Lù Thàng 1</t>
  </si>
  <si>
    <t>Bản Ma Lù Thàng 2</t>
  </si>
  <si>
    <t>Bản Chang Hảng 1</t>
  </si>
  <si>
    <t>Bản Chang Hảng 2</t>
  </si>
  <si>
    <t>Bản Nhiều Sáng</t>
  </si>
  <si>
    <t>Bản Hoàng Trù Sào</t>
  </si>
  <si>
    <t>Bản Na Sa Phìn</t>
  </si>
  <si>
    <t>Bàn Thèn Thầu</t>
  </si>
  <si>
    <t>Bản La Vân</t>
  </si>
  <si>
    <t>Bản U Gia</t>
  </si>
  <si>
    <t>Bản Làng Vây 1</t>
  </si>
  <si>
    <t>Bản Làng Vây 2</t>
  </si>
  <si>
    <t>Bản Ngài chồ 1</t>
  </si>
  <si>
    <t>Bản Pờ ngài</t>
  </si>
  <si>
    <t>VIII</t>
  </si>
  <si>
    <t>Bản Hùng Pèng</t>
  </si>
  <si>
    <t>Bản Nậm Cúm</t>
  </si>
  <si>
    <t>Bản Sòn Thầu 1</t>
  </si>
  <si>
    <t>Bản Sòn Thầu 2</t>
  </si>
  <si>
    <t>Bản Ma Li Pho</t>
  </si>
  <si>
    <t>Bản Sơn Bình</t>
  </si>
  <si>
    <t>Bản Pờ Ma Hồ</t>
  </si>
  <si>
    <t>Bản Thèn Xin</t>
  </si>
  <si>
    <t>Bản Tả Phìn</t>
  </si>
  <si>
    <t>IX</t>
  </si>
  <si>
    <t>Bản Nà Vàng</t>
  </si>
  <si>
    <t>Bản Má Nghé</t>
  </si>
  <si>
    <t>Bản Lang 2</t>
  </si>
  <si>
    <t>Bản Hợp 1</t>
  </si>
  <si>
    <t>Bản Nà Cúng</t>
  </si>
  <si>
    <t>Bản Giao Chản</t>
  </si>
  <si>
    <t>Bản Pho</t>
  </si>
  <si>
    <t>Bản Má Tiển</t>
  </si>
  <si>
    <t>Bản Nậm Lùng</t>
  </si>
  <si>
    <t>Bản Nà Đoong</t>
  </si>
  <si>
    <t>Bản Nà Giang</t>
  </si>
  <si>
    <t>Bản Thèn Thầu</t>
  </si>
  <si>
    <t>Bản Sàng Giang</t>
  </si>
  <si>
    <t>X</t>
  </si>
  <si>
    <t>Bản Căn Chu Dao</t>
  </si>
  <si>
    <t>Bản Khoa San</t>
  </si>
  <si>
    <t>Bản Lảng Than</t>
  </si>
  <si>
    <t>Bản Lùng Than</t>
  </si>
  <si>
    <t>Bản Mù Sang</t>
  </si>
  <si>
    <t>Bản Sàng Cải</t>
  </si>
  <si>
    <t>Bản Sàng Sang</t>
  </si>
  <si>
    <t>Bản Sin Chải</t>
  </si>
  <si>
    <t>Bản Tả Tê</t>
  </si>
  <si>
    <t>XI</t>
  </si>
  <si>
    <t>Bản Hợp 2</t>
  </si>
  <si>
    <t>Bản U Ní Chải</t>
  </si>
  <si>
    <t>Bản Lèng Chư</t>
  </si>
  <si>
    <t>Bản Xiì Phài</t>
  </si>
  <si>
    <t>Bản Dền Sang</t>
  </si>
  <si>
    <t>Bản Dền Thàng A</t>
  </si>
  <si>
    <t>Bản Dền Thàng B</t>
  </si>
  <si>
    <t>Bản Sểnh Sảng A</t>
  </si>
  <si>
    <t>Bản Sểnh Sảng B</t>
  </si>
  <si>
    <t>Bản San Cha</t>
  </si>
  <si>
    <t>Bản Ma Can</t>
  </si>
  <si>
    <t>XII</t>
  </si>
  <si>
    <t>Bản Tung Qua Lìn</t>
  </si>
  <si>
    <t>Bản Hờ Mèo</t>
  </si>
  <si>
    <t>Bản Căng Ký</t>
  </si>
  <si>
    <t>Bản Cò Ký</t>
  </si>
  <si>
    <t>Bản Căng Há</t>
  </si>
  <si>
    <t>XIII</t>
  </si>
  <si>
    <t>Bản Xín Chải</t>
  </si>
  <si>
    <t>Bản Ngài Thầu</t>
  </si>
  <si>
    <t>Bản Pờ Xa</t>
  </si>
  <si>
    <t>Bản Pa Vây Sử</t>
  </si>
  <si>
    <t>Bản Hang É</t>
  </si>
  <si>
    <t>Bản trung Chải</t>
  </si>
  <si>
    <t>XIV</t>
  </si>
  <si>
    <t>Bản Tân Séo Phìn</t>
  </si>
  <si>
    <t>Bản Séo Hồ Thầu</t>
  </si>
  <si>
    <t>Bản Mồ Sì San</t>
  </si>
  <si>
    <t>XV</t>
  </si>
  <si>
    <t>Bản Nhóm 1</t>
  </si>
  <si>
    <t>Bản Nhóm 2</t>
  </si>
  <si>
    <t>Bản Nhóm 3</t>
  </si>
  <si>
    <t>Bản Sì Choang</t>
  </si>
  <si>
    <t>Bản Tả Phùng</t>
  </si>
  <si>
    <t>Bản Tả Ô</t>
  </si>
  <si>
    <t>XVI</t>
  </si>
  <si>
    <t>Bản Gia Khâu</t>
  </si>
  <si>
    <t>Bản Lao Chải</t>
  </si>
  <si>
    <t>Bản Thà Giàng</t>
  </si>
  <si>
    <t>Bản Phó Vây</t>
  </si>
  <si>
    <t>Bản Sín Chải</t>
  </si>
  <si>
    <t>Bản Tỷ Phùng</t>
  </si>
  <si>
    <t>Bản Tả Chải</t>
  </si>
  <si>
    <t>Bản Mới</t>
  </si>
  <si>
    <t xml:space="preserve">Nguồn vốn hỗ trợ các chính sách, đề án, nghị quyết về phát triển nông, lâm nghiệp trên địa bàn </t>
  </si>
  <si>
    <t>Kế hoạch vốn</t>
  </si>
  <si>
    <t>Kế hoạch vốn năm 2023</t>
  </si>
  <si>
    <t>Vốn đầu tư</t>
  </si>
  <si>
    <t>Vốn sự nghiệp</t>
  </si>
  <si>
    <t>Phụ biểu số 07</t>
  </si>
  <si>
    <t>Bản Hồng Thu</t>
  </si>
  <si>
    <t>Bản Seo Pả</t>
  </si>
  <si>
    <t>Hoàng Liên Sơn 1</t>
  </si>
  <si>
    <t>Hoàng Liên Sơn 2</t>
  </si>
  <si>
    <t>Lèng Xuôi Chin</t>
  </si>
  <si>
    <t>Tung Chung Vang</t>
  </si>
  <si>
    <t>NGÂN SÁCH TRUNG ƯƠNG (NTM)</t>
  </si>
  <si>
    <t>Nguồn vốn 2023</t>
  </si>
  <si>
    <t>Chuyển nguồn 2022 sang 2023</t>
  </si>
  <si>
    <t>*</t>
  </si>
  <si>
    <r>
      <rPr>
        <b/>
        <sz val="12"/>
        <rFont val="Times New Roman"/>
        <family val="1"/>
      </rPr>
      <t>TT</t>
    </r>
  </si>
  <si>
    <r>
      <rPr>
        <b/>
        <sz val="12"/>
        <rFont val="Times New Roman"/>
        <family val="1"/>
      </rPr>
      <t>Tên tiêu chí</t>
    </r>
  </si>
  <si>
    <r>
      <rPr>
        <b/>
        <sz val="12"/>
        <rFont val="Times New Roman"/>
        <family val="1"/>
      </rPr>
      <t>Nội dung tiêu chí</t>
    </r>
  </si>
  <si>
    <r>
      <t>≥ 2m</t>
    </r>
    <r>
      <rPr>
        <vertAlign val="superscript"/>
        <sz val="12"/>
        <rFont val="Times New Roman"/>
        <family val="1"/>
      </rPr>
      <t>2</t>
    </r>
    <r>
      <rPr>
        <sz val="12"/>
        <rFont val="Times New Roman"/>
        <family val="1"/>
      </rPr>
      <t>/người</t>
    </r>
  </si>
  <si>
    <t>Tổng thu nhập (GNI)</t>
  </si>
  <si>
    <t>(Kèm theo Báo cáo số           /BC-UBND huyện ngày          /11/2023 của UBND huyện Phong Thổ)</t>
  </si>
  <si>
    <t>TỔNG HỢP KẾT QUẢ HIẾN ĐẤT, GÓP CÔNG LAO ĐỘNG THỰC HIỆN CHƯƠNG TRÌNH XÂY DỰNG NÔNG THÔN MỚI NĂM 2023</t>
  </si>
  <si>
    <r>
      <t xml:space="preserve">Dân góp 
bằng tiền 
</t>
    </r>
    <r>
      <rPr>
        <i/>
        <sz val="11"/>
        <rFont val="Times New Roman"/>
        <family val="1"/>
      </rPr>
      <t>(nghìn đồng)</t>
    </r>
  </si>
  <si>
    <r>
      <t xml:space="preserve">Ngày công </t>
    </r>
    <r>
      <rPr>
        <i/>
        <sz val="11"/>
        <rFont val="Times New Roman"/>
        <family val="1"/>
      </rPr>
      <t>(ngày)</t>
    </r>
  </si>
  <si>
    <r>
      <t xml:space="preserve">Quy tiền 
</t>
    </r>
    <r>
      <rPr>
        <i/>
        <sz val="11"/>
        <rFont val="Times New Roman"/>
        <family val="1"/>
      </rPr>
      <t>(nghìn đồng)</t>
    </r>
  </si>
  <si>
    <r>
      <t xml:space="preserve">TỔNG HỢP KẾT QUẢ GIẢI NGÂN THỰC HIỆN CHƯƠNG TRÌNH NTM NĂM 2023
</t>
    </r>
    <r>
      <rPr>
        <i/>
        <sz val="11"/>
        <color indexed="8"/>
        <rFont val="Times New Roman"/>
        <family val="1"/>
      </rPr>
      <t>(Kèm theo Báo cáo số            /BC-UBND ngày          /11/2023 của UBND huyện Phong Thổ)</t>
    </r>
  </si>
  <si>
    <t>(Kèm theo Báo cáo số                 /BC-UBND ngày          tháng 11 năm 2023 của UBND huyện Phong Thổ)</t>
  </si>
  <si>
    <t>(Kèm theo Báo cáo số                 /BC-UBND ngày          /11/2023 của UBND huyện Phong Thổ)</t>
  </si>
  <si>
    <t>(Kèm theo Báo cáo số                  /BC-UBND ngày         tháng 11 năm 2023 của UBND huyện Phong Thổ)</t>
  </si>
  <si>
    <t xml:space="preserve">Tổng các tiêu chí đạt </t>
  </si>
  <si>
    <t>(TC 1)
Tổ chức quản lý, điều hành Chương trình mục tiêu quốc gia</t>
  </si>
  <si>
    <t>(TC 5)
Điện</t>
  </si>
  <si>
    <t>(TC 7) 
Nhà ở dân cư</t>
  </si>
  <si>
    <t xml:space="preserve">(TC 10)
 Lao động </t>
  </si>
  <si>
    <t xml:space="preserve">(TC 11)
 Trường học và Giáo dục </t>
  </si>
  <si>
    <t>(TC 12)
 Y tế</t>
  </si>
  <si>
    <t>(TC 13)
 Môi trường và An toàn thực phẩm</t>
  </si>
  <si>
    <t>(TC 14)
 An ninh trật tự xã hội</t>
  </si>
  <si>
    <t xml:space="preserve">(TC 15)
 Quốc phòng </t>
  </si>
  <si>
    <r>
      <t>(TC 2)</t>
    </r>
    <r>
      <rPr>
        <b/>
        <i/>
        <sz val="11"/>
        <rFont val="Times New Roman"/>
        <family val="1"/>
      </rPr>
      <t xml:space="preserve">
</t>
    </r>
    <r>
      <rPr>
        <b/>
        <sz val="11"/>
        <rFont val="Times New Roman"/>
        <family val="1"/>
      </rPr>
      <t>Giao thông</t>
    </r>
  </si>
  <si>
    <r>
      <t>(TC3)</t>
    </r>
    <r>
      <rPr>
        <b/>
        <i/>
        <sz val="11"/>
        <rFont val="Times New Roman"/>
        <family val="1"/>
      </rPr>
      <t xml:space="preserve">
</t>
    </r>
    <r>
      <rPr>
        <b/>
        <sz val="11"/>
        <rFont val="Times New Roman"/>
        <family val="1"/>
      </rPr>
      <t xml:space="preserve"> Thuỷ lợi và vùng sản xuất</t>
    </r>
  </si>
  <si>
    <r>
      <t>(TC4)</t>
    </r>
    <r>
      <rPr>
        <b/>
        <i/>
        <sz val="11"/>
        <rFont val="Times New Roman"/>
        <family val="1"/>
      </rPr>
      <t xml:space="preserve">
</t>
    </r>
    <r>
      <rPr>
        <b/>
        <sz val="11"/>
        <rFont val="Times New Roman"/>
        <family val="1"/>
      </rPr>
      <t xml:space="preserve"> Tổ chức sản xuất</t>
    </r>
  </si>
  <si>
    <r>
      <t>(TC 6)</t>
    </r>
    <r>
      <rPr>
        <b/>
        <i/>
        <sz val="11"/>
        <rFont val="Times New Roman"/>
        <family val="1"/>
      </rPr>
      <t xml:space="preserve">
</t>
    </r>
    <r>
      <rPr>
        <b/>
        <sz val="11"/>
        <rFont val="Times New Roman"/>
        <family val="1"/>
      </rPr>
      <t xml:space="preserve"> Văn hóa và Cơ sở vật chất văn hóa; thông tin và truyền thông</t>
    </r>
  </si>
  <si>
    <r>
      <t>(TC 8)</t>
    </r>
    <r>
      <rPr>
        <b/>
        <i/>
        <sz val="11"/>
        <rFont val="Times New Roman"/>
        <family val="1"/>
      </rPr>
      <t xml:space="preserve">
</t>
    </r>
    <r>
      <rPr>
        <b/>
        <sz val="11"/>
        <rFont val="Times New Roman"/>
        <family val="1"/>
      </rPr>
      <t xml:space="preserve"> Thu nhập</t>
    </r>
  </si>
  <si>
    <r>
      <t>(TC 9)</t>
    </r>
    <r>
      <rPr>
        <b/>
        <i/>
        <sz val="11"/>
        <rFont val="Times New Roman"/>
        <family val="1"/>
      </rPr>
      <t xml:space="preserve">
</t>
    </r>
    <r>
      <rPr>
        <b/>
        <sz val="11"/>
        <rFont val="Times New Roman"/>
        <family val="1"/>
      </rPr>
      <t xml:space="preserve"> Nghèo đa chiều</t>
    </r>
  </si>
  <si>
    <r>
      <t xml:space="preserve">KẾT QUẢ THỰC HIỆN TIÊU CHÍ NÔNG THÔN MỚI THÔN, BẢN ĐẾN 31/12/2023
</t>
    </r>
    <r>
      <rPr>
        <i/>
        <sz val="11"/>
        <rFont val="Times New Roman"/>
        <family val="1"/>
      </rPr>
      <t>(Kèm theo Báo cáo số              /BC-UBND ngày            /11/2023 của UBND huyện Phong Thổ)</t>
    </r>
  </si>
  <si>
    <t>Số văn bản</t>
  </si>
  <si>
    <t>Nội dung</t>
  </si>
  <si>
    <t>Ngày tháng</t>
  </si>
  <si>
    <t>Người ký</t>
  </si>
  <si>
    <t>378/KH-UBND</t>
  </si>
  <si>
    <t>Triển khai thực Chương trình xây dựng Nông thôn mới năm 2023 trên địa bàn huyện Phong Thổ</t>
  </si>
  <si>
    <t>30/12/2022</t>
  </si>
  <si>
    <t>Trần Bảo Trung</t>
  </si>
  <si>
    <t xml:space="preserve">203/KH-UBND </t>
  </si>
  <si>
    <t>Thực hiện Chương trình tăng cường bảo vệ môi trường, an toàn thực phẩm và cấp nước sạch nông thôn trong xây dựng nông thôn mới trên địa bàn tỉnh Lai Châu giai đoạn 2021-2025</t>
  </si>
  <si>
    <t>06/01/2023</t>
  </si>
  <si>
    <t xml:space="preserve">163/KH-UBND </t>
  </si>
  <si>
    <t>Thực hiện Chương trình Mỗi xã một sản phẩm (OCOP) trên địa bàn huyện Phong Thổ năm 2023</t>
  </si>
  <si>
    <t>Trịnh Văn Đoàn</t>
  </si>
  <si>
    <t>167/KH-UBND</t>
  </si>
  <si>
    <t>Kiểm tra, giám sát tình hình thực hiện Chương trình mỗi xã một sản phẩm trên địa bàn huyện Phong Thổ năm 2023</t>
  </si>
  <si>
    <t xml:space="preserve">296/KH-UBND </t>
  </si>
  <si>
    <t>Tình hình thực hiện các nội dung về Thông tin và truyền thông trong các Chương trình mục tiêu Quốc gia giai đoạn 2021 - 2025 trên địa bàn huyện Phong Thổ</t>
  </si>
  <si>
    <t>3866/QĐ-UBND</t>
  </si>
  <si>
    <t>Kiện toàn Văn phòng Điều phối chương trình mục tiêu quốc gia xây dựng nông thôn mới các cấp huyện Phong Thổ</t>
  </si>
  <si>
    <t>519/QĐ-UBND</t>
  </si>
  <si>
    <t>Về việc thành lập Đoàn công tác kiểm tra quản lý, thực hiện dự án đầu tư xây dựng thuộc 03 chương trình MTQG trên địa bàn huyện Phong Thổ</t>
  </si>
  <si>
    <t>2151/QĐ-UBND</t>
  </si>
  <si>
    <t>Phân công nhiệm vụ các phòng, ban, ngành huyện
phụ trách hướng dẫn, hỗ trợ địa phương thực hiện các tiêu chí, chỉ tiêu thuộc các Bộ tiêu chí: Xã nông thôn mới; thôn, bản nông thôn mới giai đoạn 2021 – 2025</t>
  </si>
  <si>
    <t>152/UBND-NN</t>
  </si>
  <si>
    <t>đẩy nhanh tiến độ thực hiện Chương trình MTQG xây dựng Nông thôn mới</t>
  </si>
  <si>
    <t>464/UBND-NN</t>
  </si>
  <si>
    <t>đăng ký Kế hoạch phát triển sản phẩm OCOP năm 2023</t>
  </si>
  <si>
    <t>449/UBND-NN</t>
  </si>
  <si>
    <t>tiếp tục triển khai thực hiện Chương trình OCOP theo Quyết định số 148/QĐ-TTg</t>
  </si>
  <si>
    <t>742/UBND-NN</t>
  </si>
  <si>
    <t>tham gia ý kiến dự thảo Hướng dẫn điều kiện, trình tự, thủtục, hồ sơ xét, công nhận và công bố“Thôn, bản đạt chuẩn nông thôn mới” trên địa bàn tỉnh Lai Châu giai đoạn 2021-2025</t>
  </si>
  <si>
    <t xml:space="preserve">101/TB-UBND </t>
  </si>
  <si>
    <t>Kết luận của đồng chí Chủ tịch UBND huyện, Trưởng Ban chỉ đạo các chương trình MTQG giai đoạn 2021-2025 huyện Phong Thổ tại Hội nghị sơ kết Chương trình MTQG xây dựng Nông thôn mới 6 tháng đầu năm, triển khai phương hướng, nhiệm vụ 6 tháng cuối năm 2023</t>
  </si>
  <si>
    <t>Nguyễn Chí Thanh</t>
  </si>
  <si>
    <t>1461/UBND-NN</t>
  </si>
  <si>
    <t>giới thiệu mô hình hay và đềxuất sáng kiến triển khai hiệu quả Chương trình MTQG xây dựng nông thôn mới huyện Phong Thổ</t>
  </si>
  <si>
    <t>1564/UBND-NN</t>
  </si>
  <si>
    <t>đề xuất nhu cầu kinh phí (nguồn vốn sự nghiệp) thực hiện Chương trình NTM năm 2024</t>
  </si>
  <si>
    <t>1692/UBND-NN</t>
  </si>
  <si>
    <t>đề xuất nhu cầu vốn sự nghiệp nguồn NSTW thực hiện chương trình mục tiêu quốc gia xây dựng nông thôn mới năm 2024, 2025</t>
  </si>
  <si>
    <t>1693/UBND-NN</t>
  </si>
  <si>
    <t>tham gia ý kiến vào Dự thảo Nghị quyết của HĐND tỉnh Quy định một số nội dung, mức hỗ trợ thực hiện Chương trình mục tiêu quốc gia xây dựng nông thôn mới giai đoạn 2021-2025 trên địa bàn tỉnh</t>
  </si>
  <si>
    <t>1720/UBND-NN</t>
  </si>
  <si>
    <t>báo cáo kết quả thực hiện chương trình MTQG xây dựng NTM năm 2023, Kế hoạch năm 2024</t>
  </si>
  <si>
    <t>1798/UBND-NN</t>
  </si>
  <si>
    <t>Đôn đốc báo cáo kết quả thực hiện chương trình MTQG xây dựng NTM năm 2023, Kế hoạch năm 2024</t>
  </si>
  <si>
    <t>40/PNN&amp;PTNT</t>
  </si>
  <si>
    <t>hướng dẫn xây dựng kế hoạch thực hiện bộ tiêu chí về thôn, bản đạt chuẩn nông thôn mới trên địa bàn huyện Phong Thổ giai đoạn 2021 - 2025</t>
  </si>
  <si>
    <t>Nguyễn Cảnh Đức</t>
  </si>
  <si>
    <t>64/TTr-PNN</t>
  </si>
  <si>
    <t>Đăng ký nhu cầu kế hoạch vốn sự nghiệp thực hiện 3 chương trình MTQG năm 2023</t>
  </si>
  <si>
    <t>73/PNN&amp;PTNT</t>
  </si>
  <si>
    <t>V/v triển khai công tác xây dựng Nông thôn mới</t>
  </si>
  <si>
    <t>80/PNN&amp;PTNT</t>
  </si>
  <si>
    <t>Tự chấm điểm đánh giá xếp loại HTX năm 2023</t>
  </si>
  <si>
    <t>72/PNN&amp;PTNT</t>
  </si>
  <si>
    <t>xây dựng Kế hoạch thực hiện chương trình MTQG xây dựng NTM giai đoạn 2021 - 2025 và năm 2023</t>
  </si>
  <si>
    <t>90/BC-PNN</t>
  </si>
  <si>
    <t>BC kết quả phân loại, xếp loại HTX hoạt động trong lĩnh vực nông nghiệp năm 2022</t>
  </si>
  <si>
    <t>158/PNN&amp;PTNT</t>
  </si>
  <si>
    <t>Hướng dẫn thành lập tổ khuyến nông cộng đồng</t>
  </si>
  <si>
    <t>221/CV-KTHT</t>
  </si>
  <si>
    <t>đôn đốc việc triển khai lập đồ án quy 
hoạch chung xây dựng các xã đến năm 2030</t>
  </si>
  <si>
    <t>Sùng Ngọc Thủy</t>
  </si>
  <si>
    <t>301/PNN&amp;PTNT</t>
  </si>
  <si>
    <t>Đăng ký danh sách tham dự Hội nghị tập huấn cho cán bộ xây dựng NTM các cấp tại huyện Phong Thổ năm 2023</t>
  </si>
  <si>
    <t>307/PNN-NTM</t>
  </si>
  <si>
    <r>
      <t xml:space="preserve">Phụ biểu số 02: KẾT QUẢ THỰC HIỆN CÁC TIÊU CHÍ NĂM 2023
</t>
    </r>
    <r>
      <rPr>
        <i/>
        <sz val="11"/>
        <color rgb="FF000000"/>
        <rFont val="Times New Roman"/>
        <family val="1"/>
      </rPr>
      <t>(Kèm theo Báo cáo số               /BC-UBND ngày    /11/2023 của UBND huyện Phong Thổ)</t>
    </r>
  </si>
  <si>
    <t>Phụ biểu 02a: BIỂU ĐÁNH GIÁ THỰC TRẠNG  NÔNG THÔN MỚI HUYỆN PHONG THỔ NĂM 2023</t>
  </si>
  <si>
    <t>Phụ biểu số 03</t>
  </si>
  <si>
    <t>Phụ biểu số 03a</t>
  </si>
  <si>
    <t>Phụ biểu 04: TÌNH HÌNH THỰC HIỆN CÁC DỰ ÁN VỐN  ĐẦU TƯ CHƯƠNG TRÌNH MỤC TIÊU QUỐC GIA XÂY DỰNG NÔNG THÔN MỚI GIAI ĐOẠN 2021-2023 (KHÔNG BAO GỒM VỐN SỰ NGHIỆP)</t>
  </si>
  <si>
    <r>
      <t xml:space="preserve">Phụ biểu 05: TỔNG HỢP VỐN SỰ NGHIỆP CHƯƠNG TRÌNH NÔNG THÔN MỚI NĂM 2023
</t>
    </r>
    <r>
      <rPr>
        <i/>
        <sz val="11"/>
        <color theme="1"/>
        <rFont val="Times New Roman"/>
        <family val="1"/>
      </rPr>
      <t>(Kèm theo Báo cáo số                  /BC-UBND ngày         tháng 11 năm 2023 của UBND huyện Phong Thổ)</t>
    </r>
  </si>
  <si>
    <r>
      <rPr>
        <b/>
        <sz val="11"/>
        <color theme="1"/>
        <rFont val="Times New Roman"/>
        <family val="1"/>
      </rPr>
      <t>Phụ biểu 01. VĂN BẢN THAM MƯU THỰC HIỆN CHƯƠNG TRÌNH MTQG NTM NĂM 2023</t>
    </r>
    <r>
      <rPr>
        <sz val="11"/>
        <color theme="1"/>
        <rFont val="Times New Roman"/>
        <family val="1"/>
      </rPr>
      <t xml:space="preserve">
</t>
    </r>
    <r>
      <rPr>
        <i/>
        <sz val="11"/>
        <color theme="1"/>
        <rFont val="Times New Roman"/>
        <family val="1"/>
      </rPr>
      <t>(Kèm theo Báo cáo số            /BC-UBND ngày          /11/2023 của UBND huyện Phong Thổ)</t>
    </r>
  </si>
  <si>
    <t>9</t>
  </si>
  <si>
    <t>16</t>
  </si>
  <si>
    <r>
      <t>Ghi chú: Các tiêu chí đánh dấu "</t>
    </r>
    <r>
      <rPr>
        <b/>
        <u/>
        <sz val="12"/>
        <color theme="1"/>
        <rFont val="Times New Roman"/>
        <family val="1"/>
      </rPr>
      <t>1</t>
    </r>
    <r>
      <rPr>
        <i/>
        <sz val="12"/>
        <color theme="1"/>
        <rFont val="Times New Roman"/>
        <family val="1"/>
      </rPr>
      <t>" là các tiêu chí đăng ký đạt trong năm 2024</t>
    </r>
  </si>
  <si>
    <t>Phụ biểu số 06: DỰ KIẾN THỰC HIỆN CÁC TIÊU CHÍ NĂM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</si>
</sst>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0_);_(* \(#,##0\);_(* &quot;-&quot;_);_(@_)"/>
    <numFmt numFmtId="165" formatCode="_(* #,##0.00_);_(* \(#,##0.00\);_(* &quot;-&quot;??_);_(@_)"/>
    <numFmt numFmtId="166" formatCode="#,##0.0"/>
    <numFmt numFmtId="167" formatCode="0.0"/>
    <numFmt numFmtId="168" formatCode="#,##0_ ;\-#,##0\ "/>
    <numFmt numFmtId="169" formatCode="_-* #,##0_-;\-* #,##0_-;_-* &quot;-&quot;??_-;_-@_-"/>
    <numFmt numFmtId="170" formatCode="_-* #,##0\ _₫_-;\-* #,##0\ _₫_-;_-* &quot;-&quot;??\ _₫_-;_-@_-"/>
    <numFmt numFmtId="171" formatCode="0.000"/>
    <numFmt numFmtId="172" formatCode="_(* #,##0_);_(* \(#,##0\);_(* &quot;-&quot;??_);_(@_)"/>
    <numFmt numFmtId="173" formatCode="_(* #.##0.00_);_(* \(#.##0.00\);_(* &quot;-&quot;??_);_(@_)"/>
    <numFmt numFmtId="174" formatCode="_(* #,##0.0000_);_(* \(#,##0.0000\);_(* &quot;-&quot;??_);_(@_)"/>
    <numFmt numFmtId="175" formatCode="#,##0;[Red]#,##0"/>
  </numFmts>
  <fonts count="59">
    <font>
      <sz val="11"/>
      <color theme="1"/>
      <name val="Arial"/>
      <family val="2"/>
      <charset val="163"/>
      <scheme val="minor"/>
    </font>
    <font>
      <b/>
      <sz val="11"/>
      <color indexed="8"/>
      <name val="Times New Roman"/>
      <family val="1"/>
    </font>
    <font>
      <b/>
      <sz val="10"/>
      <name val="Times New Roman"/>
      <family val="1"/>
    </font>
    <font>
      <b/>
      <sz val="10"/>
      <color indexed="8"/>
      <name val="Times New Roman"/>
      <family val="1"/>
    </font>
    <font>
      <sz val="11"/>
      <color indexed="8"/>
      <name val="Calibri"/>
      <family val="2"/>
    </font>
    <font>
      <b/>
      <sz val="10"/>
      <name val="Times New Roman"/>
      <family val="1"/>
      <charset val="163"/>
    </font>
    <font>
      <b/>
      <i/>
      <sz val="10"/>
      <name val="Times New Roman"/>
      <family val="1"/>
      <charset val="163"/>
    </font>
    <font>
      <b/>
      <sz val="10"/>
      <color theme="1"/>
      <name val="Arial"/>
      <family val="2"/>
      <scheme val="minor"/>
    </font>
    <font>
      <b/>
      <u/>
      <sz val="11"/>
      <color indexed="8"/>
      <name val="Times New Roman"/>
      <family val="1"/>
    </font>
    <font>
      <sz val="10"/>
      <name val="Arial"/>
      <family val="2"/>
    </font>
    <font>
      <sz val="11"/>
      <name val="Times New Roman"/>
      <family val="1"/>
    </font>
    <font>
      <sz val="11"/>
      <color indexed="8"/>
      <name val="Times New Roman"/>
      <family val="1"/>
    </font>
    <font>
      <sz val="11"/>
      <color rgb="FFFF0000"/>
      <name val="Times New Roman"/>
      <family val="1"/>
    </font>
    <font>
      <sz val="11"/>
      <color theme="1"/>
      <name val="Times New Roman"/>
      <family val="1"/>
    </font>
    <font>
      <sz val="11"/>
      <color theme="3"/>
      <name val="Times New Roman"/>
      <family val="1"/>
    </font>
    <font>
      <i/>
      <sz val="12"/>
      <color theme="1"/>
      <name val="Times New Roman"/>
      <family val="1"/>
    </font>
    <font>
      <b/>
      <u/>
      <sz val="11"/>
      <name val="Times New Roman"/>
      <family val="1"/>
    </font>
    <font>
      <i/>
      <sz val="12"/>
      <name val="Times New Roman"/>
      <family val="1"/>
    </font>
    <font>
      <sz val="11"/>
      <name val="Arial"/>
      <family val="2"/>
      <charset val="163"/>
      <scheme val="minor"/>
    </font>
    <font>
      <sz val="11"/>
      <color theme="1"/>
      <name val="Arial"/>
      <family val="2"/>
      <charset val="163"/>
      <scheme val="minor"/>
    </font>
    <font>
      <sz val="9"/>
      <color indexed="81"/>
      <name val="Tahoma"/>
      <family val="2"/>
    </font>
    <font>
      <b/>
      <sz val="9"/>
      <color indexed="81"/>
      <name val="Tahoma"/>
      <family val="2"/>
    </font>
    <font>
      <b/>
      <i/>
      <sz val="11"/>
      <color theme="1"/>
      <name val="Times New Roman"/>
      <family val="1"/>
      <scheme val="major"/>
    </font>
    <font>
      <i/>
      <sz val="11"/>
      <color indexed="8"/>
      <name val="Times New Roman"/>
      <family val="1"/>
    </font>
    <font>
      <sz val="11"/>
      <color rgb="FF00B050"/>
      <name val="Times New Roman"/>
      <family val="1"/>
    </font>
    <font>
      <sz val="11"/>
      <color theme="1"/>
      <name val="Arial"/>
      <family val="2"/>
      <scheme val="minor"/>
    </font>
    <font>
      <b/>
      <sz val="11"/>
      <color theme="1"/>
      <name val="Times New Roman"/>
      <family val="1"/>
    </font>
    <font>
      <i/>
      <sz val="11"/>
      <color theme="1"/>
      <name val="Times New Roman"/>
      <family val="1"/>
    </font>
    <font>
      <sz val="12"/>
      <name val="Times New Roman"/>
      <family val="1"/>
    </font>
    <font>
      <b/>
      <sz val="12"/>
      <name val="Times New Roman"/>
      <family val="1"/>
    </font>
    <font>
      <sz val="10"/>
      <name val="Times New Roman"/>
      <family val="1"/>
    </font>
    <font>
      <i/>
      <sz val="10"/>
      <name val="Times New Roman"/>
      <family val="1"/>
    </font>
    <font>
      <b/>
      <i/>
      <sz val="10"/>
      <name val="Times New Roman"/>
      <family val="1"/>
    </font>
    <font>
      <sz val="10"/>
      <color rgb="FF000000"/>
      <name val="Arial"/>
      <family val="2"/>
    </font>
    <font>
      <sz val="11"/>
      <name val="Arial"/>
      <family val="2"/>
      <scheme val="minor"/>
    </font>
    <font>
      <sz val="11"/>
      <name val=".VnTime"/>
      <family val="2"/>
    </font>
    <font>
      <sz val="11"/>
      <color theme="1"/>
      <name val="Times New Roman"/>
      <family val="1"/>
      <scheme val="major"/>
    </font>
    <font>
      <b/>
      <sz val="11"/>
      <color theme="1"/>
      <name val="Times New Roman"/>
      <family val="1"/>
      <scheme val="major"/>
    </font>
    <font>
      <b/>
      <sz val="11"/>
      <name val="Times New Roman"/>
      <family val="1"/>
    </font>
    <font>
      <b/>
      <i/>
      <sz val="11"/>
      <name val="Times New Roman"/>
      <family val="1"/>
    </font>
    <font>
      <i/>
      <sz val="11"/>
      <color rgb="FF000000"/>
      <name val="Times New Roman"/>
      <family val="1"/>
    </font>
    <font>
      <sz val="14"/>
      <color theme="1"/>
      <name val="Times New Roman"/>
      <family val="2"/>
    </font>
    <font>
      <sz val="10"/>
      <name val="Arial"/>
      <family val="2"/>
    </font>
    <font>
      <b/>
      <u/>
      <sz val="10"/>
      <name val="Times New Roman"/>
      <family val="1"/>
    </font>
    <font>
      <u/>
      <sz val="11"/>
      <color theme="1"/>
      <name val="Arial"/>
      <family val="2"/>
      <charset val="163"/>
      <scheme val="minor"/>
    </font>
    <font>
      <vertAlign val="superscript"/>
      <sz val="12"/>
      <name val="Times New Roman"/>
      <family val="1"/>
    </font>
    <font>
      <b/>
      <i/>
      <sz val="11"/>
      <color theme="1"/>
      <name val="Times New Roman"/>
      <family val="1"/>
    </font>
    <font>
      <i/>
      <sz val="11"/>
      <name val="Times New Roman"/>
      <family val="1"/>
    </font>
    <font>
      <b/>
      <u/>
      <sz val="11"/>
      <color rgb="FFFF0000"/>
      <name val="Times New Roman"/>
      <family val="1"/>
    </font>
    <font>
      <u/>
      <sz val="11"/>
      <color rgb="FFFF0000"/>
      <name val="Times New Roman"/>
      <family val="1"/>
    </font>
    <font>
      <u/>
      <sz val="11"/>
      <color theme="1"/>
      <name val="Times New Roman"/>
      <family val="1"/>
    </font>
    <font>
      <u/>
      <sz val="11"/>
      <color indexed="8"/>
      <name val="Times New Roman"/>
      <family val="1"/>
    </font>
    <font>
      <b/>
      <i/>
      <sz val="11"/>
      <color indexed="8"/>
      <name val="Times New Roman"/>
      <family val="1"/>
    </font>
    <font>
      <u/>
      <sz val="11"/>
      <name val="Arial"/>
      <family val="2"/>
      <scheme val="minor"/>
    </font>
    <font>
      <b/>
      <sz val="11"/>
      <color rgb="FF0000CC"/>
      <name val="Times New Roman"/>
      <family val="1"/>
    </font>
    <font>
      <sz val="11"/>
      <color rgb="FF0000CC"/>
      <name val="Times New Roman"/>
      <family val="1"/>
    </font>
    <font>
      <u/>
      <sz val="11"/>
      <name val="Times New Roman"/>
      <family val="1"/>
    </font>
    <font>
      <sz val="12"/>
      <color rgb="FFFF0000"/>
      <name val="Times New Roman"/>
      <family val="1"/>
    </font>
    <font>
      <b/>
      <u/>
      <sz val="12"/>
      <color theme="1"/>
      <name val="Times New Roman"/>
      <family val="1"/>
    </font>
  </fonts>
  <fills count="7">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theme="9" tint="0.39997558519241921"/>
        <bgColor indexed="64"/>
      </patternFill>
    </fill>
    <fill>
      <patternFill patternType="solid">
        <fgColor rgb="FF92D050"/>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82">
    <xf numFmtId="0" fontId="0" fillId="0" borderId="0"/>
    <xf numFmtId="0" fontId="4" fillId="0" borderId="0"/>
    <xf numFmtId="165" fontId="4" fillId="0" borderId="0" applyFont="0" applyFill="0" applyBorder="0" applyAlignment="0" applyProtection="0"/>
    <xf numFmtId="0" fontId="9" fillId="0" borderId="0"/>
    <xf numFmtId="43" fontId="19" fillId="0" borderId="0" applyFont="0" applyFill="0" applyBorder="0" applyAlignment="0" applyProtection="0"/>
    <xf numFmtId="0" fontId="25" fillId="0" borderId="0"/>
    <xf numFmtId="165" fontId="9" fillId="0" borderId="0" applyFont="0" applyFill="0" applyBorder="0" applyAlignment="0" applyProtection="0"/>
    <xf numFmtId="43" fontId="9" fillId="0" borderId="0" applyFont="0" applyFill="0" applyBorder="0" applyAlignment="0" applyProtection="0"/>
    <xf numFmtId="41" fontId="19" fillId="0" borderId="0" applyFont="0" applyFill="0" applyBorder="0" applyAlignment="0" applyProtection="0"/>
    <xf numFmtId="9" fontId="19" fillId="0" borderId="0" applyFont="0" applyFill="0" applyBorder="0" applyAlignment="0" applyProtection="0"/>
    <xf numFmtId="0" fontId="9" fillId="0" borderId="0"/>
    <xf numFmtId="165" fontId="28" fillId="0" borderId="0" applyFont="0" applyFill="0" applyBorder="0" applyAlignment="0" applyProtection="0"/>
    <xf numFmtId="0" fontId="9" fillId="0" borderId="0"/>
    <xf numFmtId="0" fontId="33" fillId="0" borderId="0"/>
    <xf numFmtId="0" fontId="35" fillId="0" borderId="0"/>
    <xf numFmtId="173" fontId="28" fillId="0" borderId="0" applyFont="0" applyFill="0" applyBorder="0" applyAlignment="0" applyProtection="0"/>
    <xf numFmtId="0" fontId="9" fillId="0" borderId="0"/>
    <xf numFmtId="165" fontId="28" fillId="0" borderId="0" applyFont="0" applyFill="0" applyBorder="0" applyAlignment="0" applyProtection="0"/>
    <xf numFmtId="165" fontId="9" fillId="0" borderId="0" applyFont="0" applyFill="0" applyBorder="0" applyAlignment="0" applyProtection="0"/>
    <xf numFmtId="0" fontId="9" fillId="0" borderId="0"/>
    <xf numFmtId="165" fontId="4"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19" fillId="0" borderId="0" applyFont="0" applyFill="0" applyBorder="0" applyAlignment="0" applyProtection="0"/>
    <xf numFmtId="43" fontId="9" fillId="0" borderId="0" applyFont="0" applyFill="0" applyBorder="0" applyAlignment="0" applyProtection="0"/>
    <xf numFmtId="43" fontId="19" fillId="0" borderId="0" applyFont="0" applyFill="0" applyBorder="0" applyAlignment="0" applyProtection="0"/>
    <xf numFmtId="43" fontId="9" fillId="0" borderId="0" applyFont="0" applyFill="0" applyBorder="0" applyAlignment="0" applyProtection="0"/>
    <xf numFmtId="41" fontId="19"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1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19" fillId="0" borderId="0" applyFont="0" applyFill="0" applyBorder="0" applyAlignment="0" applyProtection="0"/>
    <xf numFmtId="43" fontId="9" fillId="0" borderId="0" applyFont="0" applyFill="0" applyBorder="0" applyAlignment="0" applyProtection="0"/>
    <xf numFmtId="41" fontId="1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19" fillId="0" borderId="0" applyFont="0" applyFill="0" applyBorder="0" applyAlignment="0" applyProtection="0"/>
    <xf numFmtId="43" fontId="9" fillId="0" borderId="0" applyFont="0" applyFill="0" applyBorder="0" applyAlignment="0" applyProtection="0"/>
    <xf numFmtId="0" fontId="41" fillId="0" borderId="0"/>
    <xf numFmtId="43" fontId="19" fillId="0" borderId="0" applyFont="0" applyFill="0" applyBorder="0" applyAlignment="0" applyProtection="0"/>
    <xf numFmtId="43" fontId="19" fillId="0" borderId="0" applyFont="0" applyFill="0" applyBorder="0" applyAlignment="0" applyProtection="0"/>
    <xf numFmtId="0" fontId="42"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9" fillId="0" borderId="0" applyFont="0" applyFill="0" applyBorder="0" applyAlignment="0" applyProtection="0"/>
    <xf numFmtId="41" fontId="1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19" fillId="0" borderId="0" applyFont="0" applyFill="0" applyBorder="0" applyAlignment="0" applyProtection="0"/>
    <xf numFmtId="43" fontId="9" fillId="0" borderId="0" applyFont="0" applyFill="0" applyBorder="0" applyAlignment="0" applyProtection="0"/>
    <xf numFmtId="41" fontId="19"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19" fillId="0" borderId="0" applyFont="0" applyFill="0" applyBorder="0" applyAlignment="0" applyProtection="0"/>
    <xf numFmtId="43" fontId="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19" fillId="0" borderId="0" applyFont="0" applyFill="0" applyBorder="0" applyAlignment="0" applyProtection="0"/>
    <xf numFmtId="43" fontId="9" fillId="0" borderId="0" applyFont="0" applyFill="0" applyBorder="0" applyAlignment="0" applyProtection="0"/>
    <xf numFmtId="41" fontId="1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19" fillId="0" borderId="0" applyFont="0" applyFill="0" applyBorder="0" applyAlignment="0" applyProtection="0"/>
    <xf numFmtId="43" fontId="9" fillId="0" borderId="0" applyFont="0" applyFill="0" applyBorder="0" applyAlignment="0" applyProtection="0"/>
    <xf numFmtId="43" fontId="19" fillId="0" borderId="0" applyFont="0" applyFill="0" applyBorder="0" applyAlignment="0" applyProtection="0"/>
  </cellStyleXfs>
  <cellXfs count="386">
    <xf numFmtId="0" fontId="0" fillId="0" borderId="0" xfId="0"/>
    <xf numFmtId="1" fontId="8" fillId="0" borderId="2" xfId="2" applyNumberFormat="1" applyFont="1" applyFill="1" applyBorder="1" applyAlignment="1">
      <alignment horizontal="center" vertical="center" wrapText="1"/>
    </xf>
    <xf numFmtId="2" fontId="8" fillId="0" borderId="2" xfId="2" applyNumberFormat="1" applyFont="1" applyFill="1" applyBorder="1" applyAlignment="1">
      <alignment horizontal="center" vertical="center" wrapText="1"/>
    </xf>
    <xf numFmtId="1" fontId="16" fillId="0" borderId="2" xfId="2"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1" applyFont="1" applyBorder="1" applyAlignment="1">
      <alignment horizontal="center" vertical="center" wrapText="1"/>
    </xf>
    <xf numFmtId="0" fontId="5" fillId="0" borderId="2" xfId="1" applyFont="1" applyBorder="1" applyAlignment="1">
      <alignment horizontal="center" vertical="center" wrapText="1"/>
    </xf>
    <xf numFmtId="0" fontId="2" fillId="0" borderId="2" xfId="1" applyFont="1" applyBorder="1" applyAlignment="1">
      <alignment horizontal="center" vertical="center" wrapText="1"/>
    </xf>
    <xf numFmtId="0" fontId="7" fillId="0" borderId="0" xfId="0" applyFont="1"/>
    <xf numFmtId="1" fontId="0" fillId="0" borderId="0" xfId="0" applyNumberFormat="1"/>
    <xf numFmtId="0" fontId="15" fillId="0" borderId="0" xfId="0" applyFont="1"/>
    <xf numFmtId="0" fontId="17" fillId="0" borderId="0" xfId="0" applyFont="1"/>
    <xf numFmtId="0" fontId="18" fillId="0" borderId="0" xfId="0" applyFont="1"/>
    <xf numFmtId="0" fontId="10" fillId="0" borderId="2" xfId="3" applyFont="1" applyBorder="1" applyAlignment="1">
      <alignment horizontal="center" vertical="center"/>
    </xf>
    <xf numFmtId="0" fontId="11" fillId="0" borderId="2" xfId="0" applyFont="1" applyBorder="1" applyAlignment="1">
      <alignment horizontal="left" vertical="center" wrapText="1"/>
    </xf>
    <xf numFmtId="1" fontId="11" fillId="0" borderId="2" xfId="2" applyNumberFormat="1" applyFont="1" applyFill="1" applyBorder="1" applyAlignment="1">
      <alignment horizontal="center" vertical="center" wrapText="1"/>
    </xf>
    <xf numFmtId="0" fontId="11" fillId="0" borderId="2" xfId="0" applyFont="1" applyBorder="1" applyAlignment="1">
      <alignment horizontal="left" vertical="center"/>
    </xf>
    <xf numFmtId="1" fontId="10" fillId="0" borderId="2" xfId="2" applyNumberFormat="1" applyFont="1" applyFill="1" applyBorder="1" applyAlignment="1">
      <alignment horizontal="center" vertical="center" wrapText="1"/>
    </xf>
    <xf numFmtId="0" fontId="13" fillId="0" borderId="2" xfId="0" applyFont="1" applyBorder="1" applyAlignment="1">
      <alignment horizontal="center" vertical="center"/>
    </xf>
    <xf numFmtId="0" fontId="10" fillId="0" borderId="2" xfId="0" applyFont="1" applyBorder="1" applyAlignment="1">
      <alignment horizontal="left" vertical="center"/>
    </xf>
    <xf numFmtId="0" fontId="14" fillId="0" borderId="2" xfId="0" applyFont="1" applyBorder="1" applyAlignment="1">
      <alignment horizontal="left" vertical="center"/>
    </xf>
    <xf numFmtId="1" fontId="11" fillId="2" borderId="2" xfId="2" applyNumberFormat="1" applyFont="1" applyFill="1" applyBorder="1" applyAlignment="1">
      <alignment horizontal="center" vertical="center" wrapText="1"/>
    </xf>
    <xf numFmtId="0" fontId="10" fillId="0" borderId="2" xfId="0" applyFont="1" applyBorder="1" applyAlignment="1">
      <alignment horizontal="center" vertical="center"/>
    </xf>
    <xf numFmtId="0" fontId="10" fillId="2" borderId="2" xfId="3" applyFont="1" applyFill="1" applyBorder="1" applyAlignment="1">
      <alignment horizontal="center" vertical="center"/>
    </xf>
    <xf numFmtId="0" fontId="11" fillId="2" borderId="2" xfId="0" applyFont="1" applyFill="1" applyBorder="1" applyAlignment="1">
      <alignment horizontal="left" vertical="center"/>
    </xf>
    <xf numFmtId="1" fontId="10" fillId="2" borderId="2" xfId="2" applyNumberFormat="1" applyFont="1" applyFill="1" applyBorder="1" applyAlignment="1">
      <alignment horizontal="center" vertical="center" wrapText="1"/>
    </xf>
    <xf numFmtId="0" fontId="0" fillId="2" borderId="0" xfId="0" applyFill="1"/>
    <xf numFmtId="0" fontId="10" fillId="2" borderId="2" xfId="0" applyFont="1" applyFill="1" applyBorder="1" applyAlignment="1">
      <alignment horizontal="left" vertical="center"/>
    </xf>
    <xf numFmtId="0" fontId="18" fillId="2" borderId="0" xfId="0" applyFont="1" applyFill="1"/>
    <xf numFmtId="1" fontId="12" fillId="3" borderId="2" xfId="2" applyNumberFormat="1" applyFont="1" applyFill="1" applyBorder="1" applyAlignment="1">
      <alignment horizontal="center" vertical="center" wrapText="1"/>
    </xf>
    <xf numFmtId="1" fontId="11" fillId="3" borderId="2" xfId="2" applyNumberFormat="1" applyFont="1" applyFill="1" applyBorder="1" applyAlignment="1">
      <alignment horizontal="center" vertical="center" wrapText="1"/>
    </xf>
    <xf numFmtId="1" fontId="10" fillId="3" borderId="2" xfId="2" applyNumberFormat="1" applyFont="1" applyFill="1" applyBorder="1" applyAlignment="1">
      <alignment horizontal="center" vertical="center" wrapText="1"/>
    </xf>
    <xf numFmtId="0" fontId="10" fillId="3" borderId="2" xfId="0" applyFont="1" applyFill="1" applyBorder="1" applyAlignment="1">
      <alignment horizontal="center" vertical="center"/>
    </xf>
    <xf numFmtId="1" fontId="11" fillId="4" borderId="2" xfId="2" applyNumberFormat="1" applyFont="1" applyFill="1" applyBorder="1" applyAlignment="1">
      <alignment horizontal="center" vertical="center" wrapText="1"/>
    </xf>
    <xf numFmtId="0" fontId="22" fillId="0" borderId="0" xfId="0" applyFont="1"/>
    <xf numFmtId="0" fontId="10" fillId="0" borderId="5" xfId="3" applyFont="1" applyBorder="1" applyAlignment="1">
      <alignment horizontal="center" vertical="center"/>
    </xf>
    <xf numFmtId="0" fontId="11" fillId="0" borderId="5" xfId="0" applyFont="1" applyBorder="1" applyAlignment="1">
      <alignment horizontal="left" vertical="center" wrapText="1"/>
    </xf>
    <xf numFmtId="1" fontId="11" fillId="0" borderId="5" xfId="2" applyNumberFormat="1" applyFont="1" applyFill="1" applyBorder="1" applyAlignment="1">
      <alignment horizontal="center" vertical="center" wrapText="1"/>
    </xf>
    <xf numFmtId="0" fontId="10" fillId="0" borderId="6" xfId="3" applyFont="1" applyBorder="1" applyAlignment="1">
      <alignment horizontal="center" vertical="center"/>
    </xf>
    <xf numFmtId="0" fontId="11" fillId="0" borderId="6" xfId="0" applyFont="1" applyBorder="1" applyAlignment="1">
      <alignment horizontal="left" vertical="center" wrapText="1"/>
    </xf>
    <xf numFmtId="1" fontId="11" fillId="0" borderId="6" xfId="2" applyNumberFormat="1" applyFont="1" applyFill="1" applyBorder="1" applyAlignment="1">
      <alignment horizontal="center" vertical="center" wrapText="1"/>
    </xf>
    <xf numFmtId="0" fontId="11" fillId="0" borderId="6" xfId="0" applyFont="1" applyBorder="1" applyAlignment="1">
      <alignment horizontal="left" vertical="center"/>
    </xf>
    <xf numFmtId="1" fontId="24" fillId="0" borderId="6" xfId="2" applyNumberFormat="1" applyFont="1" applyFill="1" applyBorder="1" applyAlignment="1">
      <alignment horizontal="center" vertical="center" wrapText="1"/>
    </xf>
    <xf numFmtId="1" fontId="12" fillId="0" borderId="6" xfId="2" applyNumberFormat="1" applyFont="1" applyFill="1" applyBorder="1" applyAlignment="1">
      <alignment horizontal="center" vertical="center" wrapText="1"/>
    </xf>
    <xf numFmtId="0" fontId="13" fillId="0" borderId="6" xfId="0" applyFont="1" applyBorder="1" applyAlignment="1">
      <alignment horizontal="center" vertical="center"/>
    </xf>
    <xf numFmtId="0" fontId="10" fillId="0" borderId="6" xfId="0" applyFont="1" applyBorder="1" applyAlignment="1">
      <alignment horizontal="left" vertical="center"/>
    </xf>
    <xf numFmtId="1" fontId="10" fillId="0" borderId="6" xfId="2" applyNumberFormat="1" applyFont="1" applyFill="1" applyBorder="1" applyAlignment="1">
      <alignment horizontal="center" vertical="center" wrapText="1"/>
    </xf>
    <xf numFmtId="0" fontId="14" fillId="0" borderId="6" xfId="0" applyFont="1" applyBorder="1" applyAlignment="1">
      <alignment horizontal="left" vertical="center"/>
    </xf>
    <xf numFmtId="0" fontId="10" fillId="0" borderId="7" xfId="3" applyFont="1" applyBorder="1" applyAlignment="1">
      <alignment horizontal="center" vertical="center"/>
    </xf>
    <xf numFmtId="0" fontId="14" fillId="0" borderId="7" xfId="0" applyFont="1" applyBorder="1" applyAlignment="1">
      <alignment horizontal="left" vertical="center"/>
    </xf>
    <xf numFmtId="1" fontId="11" fillId="0" borderId="7" xfId="2" applyNumberFormat="1" applyFont="1" applyFill="1" applyBorder="1" applyAlignment="1">
      <alignment horizontal="center" vertical="center" wrapText="1"/>
    </xf>
    <xf numFmtId="1" fontId="11" fillId="5" borderId="6" xfId="2" applyNumberFormat="1" applyFont="1" applyFill="1" applyBorder="1" applyAlignment="1">
      <alignment horizontal="center" vertical="center" wrapText="1"/>
    </xf>
    <xf numFmtId="1" fontId="11" fillId="5" borderId="5" xfId="2" applyNumberFormat="1" applyFont="1" applyFill="1" applyBorder="1" applyAlignment="1">
      <alignment horizontal="center" vertical="center" wrapText="1"/>
    </xf>
    <xf numFmtId="1" fontId="10" fillId="5" borderId="6" xfId="2" applyNumberFormat="1" applyFont="1" applyFill="1" applyBorder="1" applyAlignment="1">
      <alignment horizontal="center" vertical="center" wrapText="1"/>
    </xf>
    <xf numFmtId="1" fontId="10" fillId="0" borderId="7" xfId="2" applyNumberFormat="1" applyFont="1" applyFill="1" applyBorder="1" applyAlignment="1">
      <alignment horizontal="center" vertical="center" wrapText="1"/>
    </xf>
    <xf numFmtId="1" fontId="11" fillId="5" borderId="2" xfId="2" applyNumberFormat="1" applyFont="1" applyFill="1" applyBorder="1" applyAlignment="1">
      <alignment horizontal="center" vertical="center" wrapText="1"/>
    </xf>
    <xf numFmtId="2" fontId="8" fillId="6" borderId="2" xfId="2" applyNumberFormat="1" applyFont="1" applyFill="1" applyBorder="1" applyAlignment="1">
      <alignment horizontal="center" vertical="center" wrapText="1"/>
    </xf>
    <xf numFmtId="172" fontId="2" fillId="0" borderId="2" xfId="4" quotePrefix="1" applyNumberFormat="1" applyFont="1" applyFill="1" applyBorder="1" applyAlignment="1">
      <alignment horizontal="right" vertical="center" wrapText="1"/>
    </xf>
    <xf numFmtId="9" fontId="2" fillId="0" borderId="2" xfId="9" applyFont="1" applyFill="1" applyBorder="1" applyAlignment="1">
      <alignment vertical="center" wrapText="1"/>
    </xf>
    <xf numFmtId="172" fontId="32" fillId="0" borderId="2" xfId="4" quotePrefix="1" applyNumberFormat="1" applyFont="1" applyFill="1" applyBorder="1" applyAlignment="1">
      <alignment horizontal="right" vertical="center" wrapText="1"/>
    </xf>
    <xf numFmtId="9" fontId="32" fillId="0" borderId="2" xfId="9" applyFont="1" applyFill="1" applyBorder="1" applyAlignment="1">
      <alignment vertical="center" wrapText="1"/>
    </xf>
    <xf numFmtId="41" fontId="30" fillId="0" borderId="2" xfId="8" applyFont="1" applyFill="1" applyBorder="1" applyAlignment="1">
      <alignment horizontal="right" vertical="center" wrapText="1"/>
    </xf>
    <xf numFmtId="172" fontId="30" fillId="0" borderId="2" xfId="4" applyNumberFormat="1" applyFont="1" applyFill="1" applyBorder="1" applyAlignment="1">
      <alignment horizontal="right" vertical="center" wrapText="1"/>
    </xf>
    <xf numFmtId="172" fontId="30" fillId="0" borderId="2" xfId="4" quotePrefix="1" applyNumberFormat="1" applyFont="1" applyFill="1" applyBorder="1" applyAlignment="1">
      <alignment horizontal="right" vertical="center" wrapText="1"/>
    </xf>
    <xf numFmtId="9" fontId="30" fillId="0" borderId="2" xfId="9" applyFont="1" applyFill="1" applyBorder="1" applyAlignment="1">
      <alignment vertical="center" wrapText="1"/>
    </xf>
    <xf numFmtId="172" fontId="2" fillId="0" borderId="2" xfId="4" applyNumberFormat="1" applyFont="1" applyFill="1" applyBorder="1" applyAlignment="1">
      <alignment horizontal="center" vertical="center" wrapText="1"/>
    </xf>
    <xf numFmtId="172" fontId="30" fillId="0" borderId="2" xfId="15" applyNumberFormat="1" applyFont="1" applyFill="1" applyBorder="1" applyAlignment="1">
      <alignment vertical="center" wrapText="1"/>
    </xf>
    <xf numFmtId="43" fontId="30" fillId="0" borderId="2" xfId="4" quotePrefix="1" applyFont="1" applyFill="1" applyBorder="1" applyAlignment="1">
      <alignment horizontal="center" vertical="center" wrapText="1"/>
    </xf>
    <xf numFmtId="172" fontId="30" fillId="0" borderId="2" xfId="4" applyNumberFormat="1" applyFont="1" applyFill="1" applyBorder="1" applyAlignment="1">
      <alignment horizontal="center" vertical="center" wrapText="1"/>
    </xf>
    <xf numFmtId="3" fontId="30" fillId="0" borderId="2" xfId="4" applyNumberFormat="1" applyFont="1" applyFill="1" applyBorder="1" applyAlignment="1">
      <alignment horizontal="right" vertical="center" wrapText="1"/>
    </xf>
    <xf numFmtId="172" fontId="30" fillId="0" borderId="2" xfId="15" quotePrefix="1" applyNumberFormat="1" applyFont="1" applyFill="1" applyBorder="1" applyAlignment="1">
      <alignment horizontal="right" vertical="center" wrapText="1"/>
    </xf>
    <xf numFmtId="174" fontId="30" fillId="0" borderId="2" xfId="15" quotePrefix="1" applyNumberFormat="1" applyFont="1" applyFill="1" applyBorder="1" applyAlignment="1">
      <alignment horizontal="center" vertical="center" wrapText="1"/>
    </xf>
    <xf numFmtId="3" fontId="30" fillId="0" borderId="2" xfId="4" applyNumberFormat="1" applyFont="1" applyFill="1" applyBorder="1" applyAlignment="1">
      <alignment horizontal="right" vertical="center"/>
    </xf>
    <xf numFmtId="172" fontId="30" fillId="0" borderId="2" xfId="4" quotePrefix="1" applyNumberFormat="1" applyFont="1" applyFill="1" applyBorder="1" applyAlignment="1">
      <alignment horizontal="center" vertical="center" wrapText="1"/>
    </xf>
    <xf numFmtId="3" fontId="30" fillId="0" borderId="2" xfId="15" applyNumberFormat="1" applyFont="1" applyFill="1" applyBorder="1" applyAlignment="1">
      <alignment horizontal="right" vertical="center" wrapText="1"/>
    </xf>
    <xf numFmtId="173" fontId="30" fillId="0" borderId="2" xfId="15" applyFont="1" applyFill="1" applyBorder="1" applyAlignment="1">
      <alignment horizontal="right" vertical="center" wrapText="1"/>
    </xf>
    <xf numFmtId="3" fontId="30" fillId="0" borderId="2" xfId="15" applyNumberFormat="1" applyFont="1" applyFill="1" applyBorder="1" applyAlignment="1">
      <alignment horizontal="right" vertical="center"/>
    </xf>
    <xf numFmtId="173" fontId="30" fillId="0" borderId="2" xfId="15" applyFont="1" applyFill="1" applyBorder="1" applyAlignment="1">
      <alignment horizontal="right" vertical="center"/>
    </xf>
    <xf numFmtId="172" fontId="2" fillId="0" borderId="2" xfId="15" applyNumberFormat="1" applyFont="1" applyFill="1" applyBorder="1" applyAlignment="1">
      <alignment horizontal="right" vertical="center" wrapText="1"/>
    </xf>
    <xf numFmtId="172" fontId="32" fillId="0" borderId="2" xfId="15" applyNumberFormat="1" applyFont="1" applyFill="1" applyBorder="1" applyAlignment="1">
      <alignment horizontal="right" vertical="center" wrapText="1"/>
    </xf>
    <xf numFmtId="49" fontId="30" fillId="0" borderId="2" xfId="17" applyNumberFormat="1" applyFont="1" applyFill="1" applyBorder="1" applyAlignment="1">
      <alignment horizontal="center" vertical="center" wrapText="1"/>
    </xf>
    <xf numFmtId="172" fontId="30" fillId="0" borderId="2" xfId="4" applyNumberFormat="1" applyFont="1" applyFill="1" applyBorder="1" applyAlignment="1">
      <alignment vertical="center"/>
    </xf>
    <xf numFmtId="43" fontId="30" fillId="0" borderId="2" xfId="4" applyFont="1" applyFill="1" applyBorder="1" applyAlignment="1">
      <alignment horizontal="center" vertical="center" wrapText="1"/>
    </xf>
    <xf numFmtId="172" fontId="30" fillId="0" borderId="2" xfId="4" applyNumberFormat="1" applyFont="1" applyFill="1" applyBorder="1" applyAlignment="1">
      <alignment vertical="center" wrapText="1"/>
    </xf>
    <xf numFmtId="172" fontId="2" fillId="0" borderId="2" xfId="4" applyNumberFormat="1" applyFont="1" applyFill="1" applyBorder="1" applyAlignment="1">
      <alignment vertical="center" wrapText="1"/>
    </xf>
    <xf numFmtId="172" fontId="2" fillId="0" borderId="2" xfId="15" applyNumberFormat="1" applyFont="1" applyFill="1" applyBorder="1" applyAlignment="1">
      <alignment vertical="center" wrapText="1"/>
    </xf>
    <xf numFmtId="174" fontId="2" fillId="0" borderId="2" xfId="15" quotePrefix="1" applyNumberFormat="1" applyFont="1" applyFill="1" applyBorder="1" applyAlignment="1">
      <alignment horizontal="center" vertical="center" wrapText="1"/>
    </xf>
    <xf numFmtId="175" fontId="30" fillId="0" borderId="2" xfId="4" applyNumberFormat="1" applyFont="1" applyFill="1" applyBorder="1" applyAlignment="1">
      <alignment horizontal="center" vertical="center" wrapText="1"/>
    </xf>
    <xf numFmtId="175" fontId="30" fillId="0" borderId="2" xfId="4" applyNumberFormat="1" applyFont="1" applyFill="1" applyBorder="1" applyAlignment="1">
      <alignment horizontal="right" vertical="center" wrapText="1"/>
    </xf>
    <xf numFmtId="0" fontId="36" fillId="0" borderId="0" xfId="0" applyFont="1"/>
    <xf numFmtId="0" fontId="36" fillId="4" borderId="0" xfId="0" applyFont="1" applyFill="1"/>
    <xf numFmtId="0" fontId="37" fillId="0" borderId="0" xfId="0" applyFont="1"/>
    <xf numFmtId="0" fontId="36" fillId="0" borderId="0" xfId="0" applyFont="1" applyAlignment="1">
      <alignment vertical="center"/>
    </xf>
    <xf numFmtId="0" fontId="37" fillId="0" borderId="0" xfId="0" applyFont="1" applyAlignment="1">
      <alignment vertical="center"/>
    </xf>
    <xf numFmtId="0" fontId="10" fillId="0" borderId="6" xfId="0" applyFont="1" applyBorder="1" applyAlignment="1">
      <alignment horizontal="center" vertical="center"/>
    </xf>
    <xf numFmtId="1" fontId="11" fillId="0" borderId="6" xfId="35"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38" fillId="0" borderId="0" xfId="0" applyFont="1" applyAlignment="1">
      <alignment horizontal="left" vertical="center" wrapText="1"/>
    </xf>
    <xf numFmtId="1" fontId="11" fillId="0" borderId="5" xfId="35" applyNumberFormat="1" applyFont="1" applyFill="1" applyBorder="1" applyAlignment="1">
      <alignment horizontal="center" vertical="center" wrapText="1"/>
    </xf>
    <xf numFmtId="0" fontId="38" fillId="0" borderId="2" xfId="0" applyFont="1" applyBorder="1" applyAlignment="1">
      <alignment vertical="center" wrapText="1"/>
    </xf>
    <xf numFmtId="1" fontId="10" fillId="0" borderId="6" xfId="35" applyNumberFormat="1" applyFont="1" applyFill="1" applyBorder="1" applyAlignment="1">
      <alignment horizontal="center" vertical="center" wrapText="1"/>
    </xf>
    <xf numFmtId="0" fontId="38" fillId="0" borderId="2" xfId="0" applyFont="1" applyBorder="1" applyAlignment="1">
      <alignment horizontal="center" vertical="center" wrapText="1"/>
    </xf>
    <xf numFmtId="1" fontId="10" fillId="0" borderId="2" xfId="0" applyNumberFormat="1" applyFont="1" applyBorder="1" applyAlignment="1">
      <alignment horizontal="left" vertical="center" wrapText="1"/>
    </xf>
    <xf numFmtId="0" fontId="10" fillId="0" borderId="2" xfId="0" applyFont="1" applyBorder="1" applyAlignment="1">
      <alignment horizontal="left" vertical="center" wrapText="1"/>
    </xf>
    <xf numFmtId="0" fontId="10" fillId="0" borderId="0" xfId="0" applyFont="1" applyAlignment="1">
      <alignment horizontal="center" vertical="center" wrapText="1"/>
    </xf>
    <xf numFmtId="0" fontId="10" fillId="0" borderId="2" xfId="0" applyFont="1" applyBorder="1" applyAlignment="1">
      <alignment vertical="center" wrapText="1"/>
    </xf>
    <xf numFmtId="0" fontId="43" fillId="0" borderId="2" xfId="0" applyFont="1" applyBorder="1" applyAlignment="1">
      <alignment horizontal="center" vertical="center" wrapText="1"/>
    </xf>
    <xf numFmtId="0" fontId="44" fillId="0" borderId="0" xfId="0" applyFont="1"/>
    <xf numFmtId="1" fontId="44" fillId="0" borderId="0" xfId="0" applyNumberFormat="1" applyFont="1"/>
    <xf numFmtId="170" fontId="28" fillId="0" borderId="2" xfId="4" applyNumberFormat="1" applyFont="1" applyFill="1" applyBorder="1" applyAlignment="1">
      <alignment horizontal="center" vertical="center" shrinkToFit="1"/>
    </xf>
    <xf numFmtId="0" fontId="28" fillId="0" borderId="0" xfId="0" applyFont="1"/>
    <xf numFmtId="0" fontId="28" fillId="0" borderId="2"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0" xfId="0" applyFont="1"/>
    <xf numFmtId="0" fontId="28" fillId="0" borderId="2" xfId="0" applyFont="1" applyBorder="1"/>
    <xf numFmtId="9" fontId="28" fillId="0" borderId="2" xfId="0" applyNumberFormat="1" applyFont="1" applyBorder="1" applyAlignment="1">
      <alignment horizontal="center" vertical="center" wrapText="1"/>
    </xf>
    <xf numFmtId="3" fontId="28" fillId="0" borderId="2" xfId="0" quotePrefix="1" applyNumberFormat="1" applyFont="1" applyBorder="1" applyAlignment="1">
      <alignment horizontal="center" vertical="center" wrapText="1"/>
    </xf>
    <xf numFmtId="167" fontId="28" fillId="0" borderId="2" xfId="0" applyNumberFormat="1" applyFont="1" applyBorder="1" applyAlignment="1">
      <alignment horizontal="center" vertical="center" wrapText="1"/>
    </xf>
    <xf numFmtId="0" fontId="28" fillId="0" borderId="2" xfId="0" applyFont="1" applyBorder="1" applyAlignment="1">
      <alignment horizontal="center" vertical="center"/>
    </xf>
    <xf numFmtId="9" fontId="29" fillId="0" borderId="2" xfId="0" applyNumberFormat="1" applyFont="1" applyBorder="1" applyAlignment="1">
      <alignment horizontal="center" vertical="center" wrapText="1"/>
    </xf>
    <xf numFmtId="10" fontId="29" fillId="0" borderId="2" xfId="0" applyNumberFormat="1" applyFont="1" applyBorder="1" applyAlignment="1">
      <alignment horizontal="center" vertical="center" wrapText="1"/>
    </xf>
    <xf numFmtId="0" fontId="28" fillId="0" borderId="2" xfId="0" applyFont="1" applyBorder="1" applyAlignment="1">
      <alignment horizontal="left" vertical="center" wrapText="1"/>
    </xf>
    <xf numFmtId="0" fontId="28" fillId="0" borderId="2" xfId="0" applyFont="1" applyBorder="1" applyAlignment="1">
      <alignment vertical="center" wrapText="1"/>
    </xf>
    <xf numFmtId="168" fontId="29" fillId="0" borderId="2" xfId="4" applyNumberFormat="1" applyFont="1" applyFill="1" applyBorder="1" applyAlignment="1">
      <alignment horizontal="center" vertical="center" wrapText="1"/>
    </xf>
    <xf numFmtId="168" fontId="28" fillId="0" borderId="2" xfId="4" applyNumberFormat="1" applyFont="1" applyFill="1" applyBorder="1" applyAlignment="1">
      <alignment horizontal="center" vertical="center"/>
    </xf>
    <xf numFmtId="169" fontId="29" fillId="0" borderId="2" xfId="4" applyNumberFormat="1" applyFont="1" applyFill="1" applyBorder="1" applyAlignment="1">
      <alignment horizontal="center" vertical="center" wrapText="1"/>
    </xf>
    <xf numFmtId="2" fontId="28" fillId="0" borderId="2" xfId="0" applyNumberFormat="1" applyFont="1" applyBorder="1" applyAlignment="1">
      <alignment horizontal="center" vertical="center" wrapText="1"/>
    </xf>
    <xf numFmtId="3" fontId="28" fillId="0" borderId="2" xfId="0" applyNumberFormat="1" applyFont="1" applyBorder="1" applyAlignment="1">
      <alignment horizontal="center" vertical="center" wrapText="1"/>
    </xf>
    <xf numFmtId="9" fontId="28" fillId="0" borderId="2" xfId="0" applyNumberFormat="1" applyFont="1" applyBorder="1" applyAlignment="1">
      <alignment horizontal="center" vertical="center"/>
    </xf>
    <xf numFmtId="0" fontId="28" fillId="0" borderId="0" xfId="0" applyFont="1" applyAlignment="1">
      <alignment horizontal="center" vertical="center"/>
    </xf>
    <xf numFmtId="0" fontId="28" fillId="0" borderId="0" xfId="0" applyFont="1" applyAlignment="1">
      <alignment horizontal="left"/>
    </xf>
    <xf numFmtId="0" fontId="28" fillId="0" borderId="0" xfId="0" applyFont="1" applyAlignment="1">
      <alignment horizontal="center"/>
    </xf>
    <xf numFmtId="0" fontId="29" fillId="0" borderId="2" xfId="0" applyFont="1" applyBorder="1" applyAlignment="1">
      <alignment horizontal="left" vertical="center" wrapText="1"/>
    </xf>
    <xf numFmtId="3" fontId="28" fillId="0" borderId="2" xfId="0" applyNumberFormat="1" applyFont="1" applyBorder="1" applyAlignment="1">
      <alignment horizontal="center" vertical="center"/>
    </xf>
    <xf numFmtId="4" fontId="28" fillId="0" borderId="2" xfId="0" applyNumberFormat="1" applyFont="1" applyBorder="1" applyAlignment="1">
      <alignment horizontal="center" vertical="center" wrapText="1"/>
    </xf>
    <xf numFmtId="166" fontId="28" fillId="0" borderId="2" xfId="0" quotePrefix="1" applyNumberFormat="1" applyFont="1" applyBorder="1" applyAlignment="1">
      <alignment horizontal="center" vertical="center" wrapText="1"/>
    </xf>
    <xf numFmtId="4" fontId="28" fillId="0" borderId="2" xfId="0" quotePrefix="1" applyNumberFormat="1" applyFont="1" applyBorder="1" applyAlignment="1">
      <alignment horizontal="center" vertical="center" wrapText="1"/>
    </xf>
    <xf numFmtId="4" fontId="28" fillId="0" borderId="0" xfId="0" applyNumberFormat="1" applyFont="1"/>
    <xf numFmtId="166" fontId="28" fillId="0" borderId="2" xfId="0" applyNumberFormat="1" applyFont="1" applyBorder="1" applyAlignment="1">
      <alignment horizontal="center" vertical="center" wrapText="1"/>
    </xf>
    <xf numFmtId="166" fontId="28" fillId="0" borderId="2" xfId="5" applyNumberFormat="1" applyFont="1" applyBorder="1" applyAlignment="1">
      <alignment horizontal="center" vertical="center" wrapText="1"/>
    </xf>
    <xf numFmtId="39" fontId="28" fillId="0" borderId="2" xfId="0" applyNumberFormat="1" applyFont="1" applyBorder="1" applyAlignment="1">
      <alignment horizontal="center" vertical="center" wrapText="1"/>
    </xf>
    <xf numFmtId="49" fontId="28" fillId="0" borderId="2" xfId="5" applyNumberFormat="1" applyFont="1" applyBorder="1" applyAlignment="1">
      <alignment horizontal="center" vertical="center" wrapText="1"/>
    </xf>
    <xf numFmtId="3" fontId="28" fillId="0" borderId="2" xfId="5" applyNumberFormat="1" applyFont="1" applyBorder="1" applyAlignment="1">
      <alignment horizontal="center" vertical="center" wrapText="1"/>
    </xf>
    <xf numFmtId="3" fontId="28" fillId="0" borderId="2" xfId="5" quotePrefix="1" applyNumberFormat="1" applyFont="1" applyBorder="1" applyAlignment="1">
      <alignment horizontal="center" vertical="center" wrapText="1"/>
    </xf>
    <xf numFmtId="3" fontId="28" fillId="0" borderId="2" xfId="6" applyNumberFormat="1" applyFont="1" applyFill="1" applyBorder="1" applyAlignment="1">
      <alignment horizontal="center" vertical="center" wrapText="1"/>
    </xf>
    <xf numFmtId="168" fontId="28" fillId="0" borderId="2" xfId="4" applyNumberFormat="1" applyFont="1" applyFill="1" applyBorder="1" applyAlignment="1">
      <alignment horizontal="center" vertical="center" wrapText="1"/>
    </xf>
    <xf numFmtId="171" fontId="28" fillId="0" borderId="2" xfId="0" applyNumberFormat="1" applyFont="1" applyBorder="1" applyAlignment="1">
      <alignment horizontal="center" vertical="center" wrapText="1"/>
    </xf>
    <xf numFmtId="10" fontId="28" fillId="0" borderId="2" xfId="0" applyNumberFormat="1" applyFont="1" applyBorder="1" applyAlignment="1">
      <alignment horizontal="center" vertical="center" wrapText="1"/>
    </xf>
    <xf numFmtId="0" fontId="28" fillId="0" borderId="2" xfId="0" applyFont="1" applyBorder="1" applyAlignment="1">
      <alignment vertical="center"/>
    </xf>
    <xf numFmtId="0" fontId="28" fillId="0" borderId="0" xfId="0" applyFont="1" applyAlignment="1">
      <alignment vertical="center"/>
    </xf>
    <xf numFmtId="3" fontId="28" fillId="0" borderId="2" xfId="7" applyNumberFormat="1" applyFont="1" applyFill="1" applyBorder="1" applyAlignment="1">
      <alignment horizontal="center" vertical="center" wrapText="1"/>
    </xf>
    <xf numFmtId="1" fontId="28" fillId="0" borderId="2" xfId="0" applyNumberFormat="1" applyFont="1" applyBorder="1" applyAlignment="1">
      <alignment horizontal="center" vertical="center" wrapText="1"/>
    </xf>
    <xf numFmtId="39" fontId="28" fillId="0" borderId="2" xfId="0" quotePrefix="1" applyNumberFormat="1" applyFont="1" applyBorder="1" applyAlignment="1">
      <alignment horizontal="center" vertical="center" wrapText="1"/>
    </xf>
    <xf numFmtId="0" fontId="13" fillId="0" borderId="0" xfId="0" applyFont="1"/>
    <xf numFmtId="0" fontId="26" fillId="0" borderId="2" xfId="0" applyFont="1" applyBorder="1" applyAlignment="1">
      <alignment horizontal="center" vertical="center" wrapText="1"/>
    </xf>
    <xf numFmtId="0" fontId="12" fillId="0" borderId="0" xfId="0" applyFont="1"/>
    <xf numFmtId="3" fontId="13" fillId="0" borderId="13" xfId="0" applyNumberFormat="1" applyFont="1" applyBorder="1" applyAlignment="1">
      <alignment horizontal="center" vertical="center" wrapText="1"/>
    </xf>
    <xf numFmtId="0" fontId="13" fillId="0" borderId="2" xfId="0" applyFont="1" applyBorder="1"/>
    <xf numFmtId="3" fontId="38" fillId="0" borderId="2" xfId="0" applyNumberFormat="1" applyFont="1" applyBorder="1" applyAlignment="1">
      <alignment horizontal="center" vertical="center" wrapText="1"/>
    </xf>
    <xf numFmtId="1" fontId="10" fillId="0" borderId="2" xfId="0" applyNumberFormat="1" applyFont="1" applyBorder="1" applyAlignment="1">
      <alignment horizontal="center" vertical="center" wrapText="1"/>
    </xf>
    <xf numFmtId="3" fontId="10" fillId="0" borderId="2" xfId="0" applyNumberFormat="1" applyFont="1" applyBorder="1" applyAlignment="1">
      <alignment horizontal="center" vertical="center" wrapText="1"/>
    </xf>
    <xf numFmtId="0" fontId="10" fillId="0" borderId="2" xfId="0" applyFont="1" applyBorder="1"/>
    <xf numFmtId="3" fontId="16" fillId="0" borderId="2" xfId="0" applyNumberFormat="1" applyFont="1" applyBorder="1" applyAlignment="1">
      <alignment horizontal="center" vertical="center" wrapText="1"/>
    </xf>
    <xf numFmtId="0" fontId="48" fillId="0" borderId="2" xfId="0" applyFont="1" applyBorder="1" applyAlignment="1">
      <alignment horizontal="center" vertical="center" wrapText="1"/>
    </xf>
    <xf numFmtId="0" fontId="49" fillId="0" borderId="0" xfId="0" applyFont="1"/>
    <xf numFmtId="0" fontId="50" fillId="0" borderId="0" xfId="0" applyFont="1"/>
    <xf numFmtId="2" fontId="1" fillId="0" borderId="0" xfId="4" applyNumberFormat="1" applyFont="1" applyAlignment="1">
      <alignment horizontal="center" vertical="center"/>
    </xf>
    <xf numFmtId="2" fontId="1" fillId="0" borderId="11" xfId="4" applyNumberFormat="1" applyFont="1" applyBorder="1" applyAlignment="1">
      <alignment vertical="center" wrapText="1"/>
    </xf>
    <xf numFmtId="2" fontId="1" fillId="0" borderId="10" xfId="4" applyNumberFormat="1" applyFont="1" applyBorder="1" applyAlignment="1">
      <alignment horizontal="center" vertical="center" wrapText="1"/>
    </xf>
    <xf numFmtId="0" fontId="1" fillId="0" borderId="2" xfId="5" applyFont="1" applyBorder="1" applyAlignment="1">
      <alignment horizontal="center" vertical="center" wrapText="1"/>
    </xf>
    <xf numFmtId="2" fontId="1" fillId="0" borderId="2" xfId="4" applyNumberFormat="1" applyFont="1" applyBorder="1" applyAlignment="1">
      <alignment horizontal="center" vertical="center" wrapText="1"/>
    </xf>
    <xf numFmtId="0" fontId="1" fillId="0" borderId="2" xfId="5" applyFont="1" applyBorder="1" applyAlignment="1">
      <alignment vertical="center" wrapText="1"/>
    </xf>
    <xf numFmtId="168" fontId="11" fillId="0" borderId="2" xfId="4" applyNumberFormat="1" applyFont="1" applyBorder="1" applyAlignment="1">
      <alignment horizontal="center" vertical="center" wrapText="1"/>
    </xf>
    <xf numFmtId="168" fontId="1" fillId="0" borderId="2" xfId="4" applyNumberFormat="1" applyFont="1" applyBorder="1" applyAlignment="1">
      <alignment horizontal="center" vertical="center" wrapText="1"/>
    </xf>
    <xf numFmtId="37" fontId="1" fillId="0" borderId="2" xfId="5" applyNumberFormat="1" applyFont="1" applyBorder="1" applyAlignment="1">
      <alignment horizontal="center" vertical="center" wrapText="1"/>
    </xf>
    <xf numFmtId="0" fontId="11" fillId="0" borderId="2" xfId="5" applyFont="1" applyBorder="1" applyAlignment="1">
      <alignment horizontal="center" vertical="center" wrapText="1"/>
    </xf>
    <xf numFmtId="0" fontId="11" fillId="0" borderId="2" xfId="5" applyFont="1" applyBorder="1" applyAlignment="1">
      <alignment horizontal="left" vertical="center" wrapText="1"/>
    </xf>
    <xf numFmtId="2" fontId="11" fillId="0" borderId="2" xfId="4" applyNumberFormat="1" applyFont="1" applyBorder="1" applyAlignment="1">
      <alignment horizontal="center" vertical="center" wrapText="1"/>
    </xf>
    <xf numFmtId="37" fontId="11" fillId="0" borderId="2" xfId="5" applyNumberFormat="1" applyFont="1" applyBorder="1" applyAlignment="1">
      <alignment horizontal="center" vertical="center" wrapText="1"/>
    </xf>
    <xf numFmtId="0" fontId="11" fillId="0" borderId="2" xfId="5" quotePrefix="1" applyFont="1" applyBorder="1" applyAlignment="1">
      <alignment horizontal="center" vertical="center" wrapText="1"/>
    </xf>
    <xf numFmtId="0" fontId="47" fillId="2" borderId="2" xfId="0" quotePrefix="1" applyFont="1" applyFill="1" applyBorder="1" applyAlignment="1">
      <alignment vertical="center" wrapText="1"/>
    </xf>
    <xf numFmtId="2" fontId="47" fillId="2" borderId="2" xfId="4" quotePrefix="1" applyNumberFormat="1" applyFont="1" applyFill="1" applyBorder="1" applyAlignment="1">
      <alignment horizontal="center" vertical="center" wrapText="1"/>
    </xf>
    <xf numFmtId="37" fontId="23" fillId="0" borderId="2" xfId="5" applyNumberFormat="1" applyFont="1" applyBorder="1" applyAlignment="1">
      <alignment horizontal="center" vertical="center" wrapText="1"/>
    </xf>
    <xf numFmtId="0" fontId="1" fillId="0" borderId="2" xfId="5" applyFont="1" applyBorder="1" applyAlignment="1">
      <alignment horizontal="left" vertical="center" wrapText="1"/>
    </xf>
    <xf numFmtId="0" fontId="8" fillId="0" borderId="2" xfId="5" applyFont="1" applyBorder="1" applyAlignment="1">
      <alignment horizontal="center" vertical="center" wrapText="1"/>
    </xf>
    <xf numFmtId="2" fontId="8" fillId="0" borderId="2" xfId="4" applyNumberFormat="1" applyFont="1" applyBorder="1" applyAlignment="1">
      <alignment horizontal="center" vertical="center" wrapText="1"/>
    </xf>
    <xf numFmtId="169" fontId="8" fillId="0" borderId="2" xfId="4" applyNumberFormat="1" applyFont="1" applyBorder="1" applyAlignment="1">
      <alignment horizontal="center" vertical="center" wrapText="1"/>
    </xf>
    <xf numFmtId="37" fontId="8" fillId="0" borderId="2" xfId="0" applyNumberFormat="1" applyFont="1" applyBorder="1" applyAlignment="1">
      <alignment horizontal="center" vertical="center" wrapText="1"/>
    </xf>
    <xf numFmtId="0" fontId="11" fillId="0" borderId="0" xfId="0" applyFont="1"/>
    <xf numFmtId="0" fontId="11" fillId="0" borderId="0" xfId="0" applyFont="1" applyAlignment="1">
      <alignment wrapText="1"/>
    </xf>
    <xf numFmtId="0" fontId="51" fillId="0" borderId="0" xfId="0" applyFont="1"/>
    <xf numFmtId="0" fontId="52" fillId="0" borderId="2" xfId="5" applyFont="1" applyBorder="1" applyAlignment="1">
      <alignment horizontal="center" vertical="center" wrapText="1"/>
    </xf>
    <xf numFmtId="0" fontId="52" fillId="0" borderId="2" xfId="5" applyFont="1" applyBorder="1" applyAlignment="1">
      <alignment vertical="center" wrapText="1"/>
    </xf>
    <xf numFmtId="2" fontId="52" fillId="0" borderId="2" xfId="4" applyNumberFormat="1" applyFont="1" applyBorder="1" applyAlignment="1">
      <alignment horizontal="center" vertical="center" wrapText="1"/>
    </xf>
    <xf numFmtId="37" fontId="52" fillId="0" borderId="2" xfId="5" applyNumberFormat="1" applyFont="1" applyBorder="1" applyAlignment="1">
      <alignment horizontal="center" vertical="center" wrapText="1"/>
    </xf>
    <xf numFmtId="0" fontId="23" fillId="0" borderId="0" xfId="0" applyFont="1"/>
    <xf numFmtId="0" fontId="23" fillId="0" borderId="2" xfId="5" applyFont="1" applyBorder="1" applyAlignment="1">
      <alignment horizontal="center" vertical="center" wrapText="1"/>
    </xf>
    <xf numFmtId="0" fontId="52" fillId="0" borderId="2" xfId="5" applyFont="1" applyBorder="1" applyAlignment="1">
      <alignment horizontal="left" vertical="center" wrapText="1"/>
    </xf>
    <xf numFmtId="2" fontId="23" fillId="0" borderId="2" xfId="4" applyNumberFormat="1" applyFont="1" applyBorder="1" applyAlignment="1">
      <alignment horizontal="center" vertical="center" wrapText="1"/>
    </xf>
    <xf numFmtId="168" fontId="23" fillId="0" borderId="2" xfId="4" applyNumberFormat="1" applyFont="1" applyBorder="1" applyAlignment="1">
      <alignment horizontal="center" vertical="center" wrapText="1"/>
    </xf>
    <xf numFmtId="0" fontId="10" fillId="2" borderId="2" xfId="0" quotePrefix="1" applyFont="1" applyFill="1" applyBorder="1" applyAlignment="1">
      <alignment vertical="center" wrapText="1"/>
    </xf>
    <xf numFmtId="2" fontId="10" fillId="2" borderId="2" xfId="4" quotePrefix="1" applyNumberFormat="1" applyFont="1" applyFill="1" applyBorder="1" applyAlignment="1">
      <alignment horizontal="center" vertical="center" wrapText="1"/>
    </xf>
    <xf numFmtId="0" fontId="11" fillId="0" borderId="2" xfId="0" applyFont="1" applyBorder="1"/>
    <xf numFmtId="0" fontId="11" fillId="0" borderId="2" xfId="0" applyFont="1" applyBorder="1" applyAlignment="1">
      <alignment wrapText="1"/>
    </xf>
    <xf numFmtId="2" fontId="11" fillId="0" borderId="0" xfId="4" applyNumberFormat="1" applyFont="1" applyAlignment="1">
      <alignment horizontal="center"/>
    </xf>
    <xf numFmtId="9" fontId="2" fillId="0" borderId="2" xfId="9" applyFont="1" applyFill="1" applyBorder="1" applyAlignment="1">
      <alignment horizontal="center" vertical="center" wrapText="1"/>
    </xf>
    <xf numFmtId="9" fontId="32" fillId="0" borderId="2" xfId="9" applyFont="1" applyFill="1" applyBorder="1" applyAlignment="1">
      <alignment horizontal="center" vertical="center" wrapText="1"/>
    </xf>
    <xf numFmtId="9" fontId="30" fillId="0" borderId="2" xfId="9" applyFont="1" applyFill="1" applyBorder="1" applyAlignment="1">
      <alignment horizontal="center" vertical="center" wrapText="1"/>
    </xf>
    <xf numFmtId="43" fontId="1" fillId="0" borderId="0" xfId="4" applyFont="1" applyAlignment="1">
      <alignment horizontal="center" vertical="center"/>
    </xf>
    <xf numFmtId="43" fontId="11" fillId="0" borderId="0" xfId="4" applyFont="1"/>
    <xf numFmtId="43" fontId="8" fillId="0" borderId="2" xfId="4" applyFont="1" applyBorder="1" applyAlignment="1">
      <alignment horizontal="center" vertical="center" wrapText="1"/>
    </xf>
    <xf numFmtId="43" fontId="1" fillId="0" borderId="2" xfId="4" applyFont="1" applyBorder="1" applyAlignment="1">
      <alignment horizontal="center" vertical="center" wrapText="1"/>
    </xf>
    <xf numFmtId="43" fontId="52" fillId="0" borderId="2" xfId="4" applyFont="1" applyBorder="1" applyAlignment="1">
      <alignment horizontal="center" vertical="center" wrapText="1"/>
    </xf>
    <xf numFmtId="43" fontId="11" fillId="0" borderId="2" xfId="4" applyFont="1" applyBorder="1" applyAlignment="1">
      <alignment horizontal="center" vertical="center" wrapText="1"/>
    </xf>
    <xf numFmtId="43" fontId="23" fillId="0" borderId="2" xfId="4" applyFont="1" applyBorder="1" applyAlignment="1">
      <alignment horizontal="center" vertical="center" wrapText="1"/>
    </xf>
    <xf numFmtId="43" fontId="11" fillId="0" borderId="2" xfId="4" applyFont="1" applyBorder="1"/>
    <xf numFmtId="43" fontId="11" fillId="0" borderId="0" xfId="4" applyFont="1" applyAlignment="1">
      <alignment horizontal="center"/>
    </xf>
    <xf numFmtId="0" fontId="28" fillId="0" borderId="0" xfId="0" applyFont="1" applyAlignment="1">
      <alignment vertical="center" wrapText="1"/>
    </xf>
    <xf numFmtId="0" fontId="30" fillId="0" borderId="0" xfId="0" applyFont="1" applyAlignment="1">
      <alignment vertical="center" wrapText="1"/>
    </xf>
    <xf numFmtId="0" fontId="30" fillId="0" borderId="0" xfId="0" applyFont="1" applyAlignment="1">
      <alignment horizontal="center" vertical="center" wrapText="1"/>
    </xf>
    <xf numFmtId="164" fontId="30" fillId="0" borderId="0" xfId="0" applyNumberFormat="1" applyFont="1" applyAlignment="1">
      <alignment vertical="center" wrapText="1"/>
    </xf>
    <xf numFmtId="3" fontId="2" fillId="0" borderId="2" xfId="10" applyNumberFormat="1" applyFont="1" applyBorder="1" applyAlignment="1">
      <alignment horizontal="center" vertical="center" wrapText="1"/>
    </xf>
    <xf numFmtId="0" fontId="2" fillId="0" borderId="0" xfId="0" applyFont="1" applyAlignment="1">
      <alignment vertical="center" wrapText="1"/>
    </xf>
    <xf numFmtId="49" fontId="2" fillId="0" borderId="2" xfId="0" applyNumberFormat="1" applyFont="1" applyBorder="1" applyAlignment="1">
      <alignment horizontal="center" vertical="center"/>
    </xf>
    <xf numFmtId="3" fontId="2" fillId="0" borderId="2" xfId="0" quotePrefix="1" applyNumberFormat="1" applyFont="1" applyBorder="1" applyAlignment="1">
      <alignment horizontal="center" vertical="center" wrapText="1"/>
    </xf>
    <xf numFmtId="1" fontId="30" fillId="0" borderId="2" xfId="0" applyNumberFormat="1" applyFont="1" applyBorder="1" applyAlignment="1">
      <alignment horizontal="center" vertical="center" wrapText="1"/>
    </xf>
    <xf numFmtId="3" fontId="2" fillId="0" borderId="2" xfId="10" applyNumberFormat="1" applyFont="1" applyBorder="1" applyAlignment="1">
      <alignment vertical="center" wrapText="1"/>
    </xf>
    <xf numFmtId="3" fontId="2" fillId="0" borderId="2" xfId="0" quotePrefix="1" applyNumberFormat="1" applyFont="1" applyBorder="1" applyAlignment="1">
      <alignment horizontal="left" vertical="center" wrapText="1"/>
    </xf>
    <xf numFmtId="49" fontId="32" fillId="0" borderId="2" xfId="0" applyNumberFormat="1" applyFont="1" applyBorder="1" applyAlignment="1">
      <alignment horizontal="center" vertical="center"/>
    </xf>
    <xf numFmtId="3" fontId="32" fillId="0" borderId="2" xfId="0" quotePrefix="1" applyNumberFormat="1" applyFont="1" applyBorder="1" applyAlignment="1">
      <alignment horizontal="left" vertical="center" wrapText="1"/>
    </xf>
    <xf numFmtId="1" fontId="32" fillId="0" borderId="2" xfId="0" applyNumberFormat="1" applyFont="1" applyBorder="1" applyAlignment="1">
      <alignment horizontal="center" vertical="center" wrapText="1"/>
    </xf>
    <xf numFmtId="0" fontId="32" fillId="0" borderId="0" xfId="0" applyFont="1" applyAlignment="1">
      <alignment vertical="center" wrapText="1"/>
    </xf>
    <xf numFmtId="0" fontId="30" fillId="0" borderId="2" xfId="0" applyFont="1" applyBorder="1" applyAlignment="1">
      <alignment horizontal="center" vertical="center" wrapText="1"/>
    </xf>
    <xf numFmtId="0" fontId="30" fillId="0" borderId="2" xfId="0" applyFont="1" applyBorder="1" applyAlignment="1">
      <alignment vertical="center" wrapText="1"/>
    </xf>
    <xf numFmtId="0" fontId="2" fillId="0" borderId="2" xfId="0" applyFont="1" applyBorder="1" applyAlignment="1">
      <alignment vertical="center" wrapText="1"/>
    </xf>
    <xf numFmtId="0" fontId="30" fillId="0" borderId="2" xfId="0" applyFont="1" applyBorder="1" applyAlignment="1">
      <alignment horizontal="left" vertical="center" wrapText="1"/>
    </xf>
    <xf numFmtId="0" fontId="2" fillId="0" borderId="2" xfId="0" applyFont="1" applyBorder="1" applyAlignment="1">
      <alignment horizontal="left" vertical="center" wrapText="1"/>
    </xf>
    <xf numFmtId="1" fontId="30" fillId="0" borderId="2" xfId="0" applyNumberFormat="1" applyFont="1" applyBorder="1" applyAlignment="1">
      <alignment vertical="center" wrapText="1"/>
    </xf>
    <xf numFmtId="0" fontId="43" fillId="0" borderId="2" xfId="12" applyFont="1" applyBorder="1" applyAlignment="1">
      <alignment horizontal="center" vertical="center" wrapText="1"/>
    </xf>
    <xf numFmtId="49" fontId="43" fillId="0" borderId="2" xfId="0" applyNumberFormat="1" applyFont="1" applyBorder="1" applyAlignment="1">
      <alignment horizontal="center" vertical="center" wrapText="1"/>
    </xf>
    <xf numFmtId="49" fontId="43" fillId="0" borderId="2" xfId="13" applyNumberFormat="1" applyFont="1" applyBorder="1" applyAlignment="1">
      <alignment horizontal="center" vertical="center" wrapText="1"/>
    </xf>
    <xf numFmtId="3" fontId="43" fillId="0" borderId="2" xfId="12" quotePrefix="1" applyNumberFormat="1" applyFont="1" applyBorder="1" applyAlignment="1">
      <alignment horizontal="center" vertical="center" wrapText="1"/>
    </xf>
    <xf numFmtId="172" fontId="43" fillId="0" borderId="2" xfId="4" applyNumberFormat="1" applyFont="1" applyFill="1" applyBorder="1" applyAlignment="1">
      <alignment horizontal="center" vertical="center" wrapText="1"/>
    </xf>
    <xf numFmtId="0" fontId="53" fillId="0" borderId="0" xfId="0" applyFont="1"/>
    <xf numFmtId="0" fontId="2" fillId="0" borderId="2" xfId="12" applyFont="1" applyBorder="1" applyAlignment="1">
      <alignment horizontal="center" vertical="center" wrapText="1"/>
    </xf>
    <xf numFmtId="172" fontId="2" fillId="0" borderId="2" xfId="14" applyNumberFormat="1" applyFont="1" applyBorder="1" applyAlignment="1">
      <alignment horizontal="left" vertical="center" wrapText="1" readingOrder="1"/>
    </xf>
    <xf numFmtId="3" fontId="2" fillId="0" borderId="2" xfId="12" quotePrefix="1" applyNumberFormat="1" applyFont="1" applyBorder="1" applyAlignment="1">
      <alignment horizontal="center" vertical="center" wrapText="1"/>
    </xf>
    <xf numFmtId="0" fontId="34" fillId="0" borderId="0" xfId="0" applyFont="1"/>
    <xf numFmtId="0" fontId="30" fillId="0" borderId="2" xfId="12" applyFont="1" applyBorder="1" applyAlignment="1">
      <alignment horizontal="center" vertical="center" wrapText="1"/>
    </xf>
    <xf numFmtId="49" fontId="30" fillId="0" borderId="2" xfId="0" applyNumberFormat="1" applyFont="1" applyBorder="1" applyAlignment="1">
      <alignment horizontal="left" vertical="center" wrapText="1"/>
    </xf>
    <xf numFmtId="49" fontId="30" fillId="0" borderId="2" xfId="12" applyNumberFormat="1" applyFont="1" applyBorder="1" applyAlignment="1">
      <alignment horizontal="center" vertical="center" wrapText="1"/>
    </xf>
    <xf numFmtId="166" fontId="30" fillId="0" borderId="2" xfId="0" applyNumberFormat="1" applyFont="1" applyBorder="1" applyAlignment="1">
      <alignment horizontal="center" vertical="center" wrapText="1"/>
    </xf>
    <xf numFmtId="3" fontId="30" fillId="0" borderId="2" xfId="0" quotePrefix="1" applyNumberFormat="1" applyFont="1" applyBorder="1" applyAlignment="1">
      <alignment horizontal="center" vertical="center" wrapText="1"/>
    </xf>
    <xf numFmtId="3" fontId="30" fillId="0" borderId="2" xfId="0" quotePrefix="1" applyNumberFormat="1" applyFont="1" applyBorder="1" applyAlignment="1">
      <alignment horizontal="right" vertical="center" wrapText="1"/>
    </xf>
    <xf numFmtId="3" fontId="30" fillId="0" borderId="2" xfId="12" quotePrefix="1" applyNumberFormat="1" applyFont="1" applyBorder="1" applyAlignment="1">
      <alignment horizontal="center" vertical="center" wrapText="1"/>
    </xf>
    <xf numFmtId="172" fontId="30" fillId="0" borderId="2" xfId="14" applyNumberFormat="1" applyFont="1" applyBorder="1" applyAlignment="1">
      <alignment horizontal="left" vertical="center" wrapText="1" readingOrder="1"/>
    </xf>
    <xf numFmtId="1" fontId="30" fillId="0" borderId="2" xfId="16" applyNumberFormat="1" applyFont="1" applyBorder="1" applyAlignment="1">
      <alignment horizontal="center" vertical="center" wrapText="1"/>
    </xf>
    <xf numFmtId="49" fontId="30" fillId="0" borderId="2" xfId="0" applyNumberFormat="1" applyFont="1" applyBorder="1" applyAlignment="1">
      <alignment horizontal="center" vertical="center" wrapText="1"/>
    </xf>
    <xf numFmtId="172" fontId="30" fillId="0" borderId="2" xfId="12" applyNumberFormat="1" applyFont="1" applyBorder="1" applyAlignment="1">
      <alignment horizontal="center" vertical="center" wrapText="1"/>
    </xf>
    <xf numFmtId="3" fontId="30" fillId="0" borderId="2" xfId="12" applyNumberFormat="1" applyFont="1" applyBorder="1" applyAlignment="1">
      <alignment horizontal="center" vertical="center" wrapText="1"/>
    </xf>
    <xf numFmtId="49" fontId="2" fillId="0" borderId="2" xfId="12" applyNumberFormat="1" applyFont="1" applyBorder="1" applyAlignment="1">
      <alignment horizontal="center" vertical="center" wrapText="1"/>
    </xf>
    <xf numFmtId="166" fontId="2" fillId="0" borderId="2"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0" fontId="32" fillId="0" borderId="2" xfId="12" applyFont="1" applyBorder="1" applyAlignment="1">
      <alignment horizontal="center" vertical="center" wrapText="1"/>
    </xf>
    <xf numFmtId="172" fontId="32" fillId="0" borderId="2" xfId="14" applyNumberFormat="1" applyFont="1" applyBorder="1" applyAlignment="1">
      <alignment horizontal="left" vertical="center" wrapText="1" readingOrder="1"/>
    </xf>
    <xf numFmtId="49" fontId="32" fillId="0" borderId="2" xfId="12" applyNumberFormat="1" applyFont="1" applyBorder="1" applyAlignment="1">
      <alignment horizontal="center" vertical="center" wrapText="1"/>
    </xf>
    <xf numFmtId="166" fontId="32" fillId="0" borderId="2" xfId="0" applyNumberFormat="1" applyFont="1" applyBorder="1" applyAlignment="1">
      <alignment horizontal="center" vertical="center" wrapText="1"/>
    </xf>
    <xf numFmtId="49" fontId="32" fillId="0" borderId="2" xfId="0" applyNumberFormat="1" applyFont="1" applyBorder="1" applyAlignment="1">
      <alignment horizontal="center" vertical="center" wrapText="1"/>
    </xf>
    <xf numFmtId="49" fontId="30" fillId="0" borderId="2" xfId="16" applyNumberFormat="1" applyFont="1" applyBorder="1" applyAlignment="1">
      <alignment horizontal="center" vertical="center" wrapText="1"/>
    </xf>
    <xf numFmtId="3" fontId="30" fillId="0" borderId="2" xfId="12" applyNumberFormat="1" applyFont="1" applyBorder="1" applyAlignment="1">
      <alignment horizontal="right" vertical="center" wrapText="1"/>
    </xf>
    <xf numFmtId="3" fontId="30" fillId="0" borderId="2" xfId="12" quotePrefix="1" applyNumberFormat="1" applyFont="1" applyBorder="1" applyAlignment="1">
      <alignment horizontal="right" vertical="center" wrapText="1"/>
    </xf>
    <xf numFmtId="49" fontId="2" fillId="0" borderId="2" xfId="16" applyNumberFormat="1" applyFont="1" applyBorder="1" applyAlignment="1">
      <alignment horizontal="center" vertical="center" wrapText="1"/>
    </xf>
    <xf numFmtId="3" fontId="2" fillId="0" borderId="2" xfId="0" quotePrefix="1" applyNumberFormat="1" applyFont="1" applyBorder="1" applyAlignment="1">
      <alignment horizontal="right" vertical="center" wrapText="1"/>
    </xf>
    <xf numFmtId="3" fontId="2" fillId="0" borderId="2" xfId="12" quotePrefix="1" applyNumberFormat="1" applyFont="1" applyBorder="1" applyAlignment="1">
      <alignment horizontal="right" vertical="center" wrapText="1"/>
    </xf>
    <xf numFmtId="49" fontId="2" fillId="0" borderId="2" xfId="0" applyNumberFormat="1" applyFont="1" applyBorder="1" applyAlignment="1">
      <alignment horizontal="left" vertical="center" wrapText="1"/>
    </xf>
    <xf numFmtId="49" fontId="30" fillId="0" borderId="2" xfId="16" applyNumberFormat="1" applyFont="1" applyBorder="1" applyAlignment="1">
      <alignment horizontal="left" vertical="center" wrapText="1"/>
    </xf>
    <xf numFmtId="1" fontId="30" fillId="0" borderId="2" xfId="16" applyNumberFormat="1" applyFont="1" applyBorder="1" applyAlignment="1">
      <alignment horizontal="right" vertical="center" wrapText="1"/>
    </xf>
    <xf numFmtId="0" fontId="34" fillId="0" borderId="0" xfId="0" applyFont="1" applyAlignment="1">
      <alignment horizontal="center"/>
    </xf>
    <xf numFmtId="0" fontId="39" fillId="0" borderId="2" xfId="0" applyFont="1" applyBorder="1" applyAlignment="1">
      <alignment vertical="center" wrapText="1"/>
    </xf>
    <xf numFmtId="0" fontId="38" fillId="4" borderId="2" xfId="0" applyFont="1" applyFill="1" applyBorder="1" applyAlignment="1">
      <alignment horizontal="center" vertical="center" wrapText="1"/>
    </xf>
    <xf numFmtId="49" fontId="38" fillId="4" borderId="2" xfId="1" applyNumberFormat="1" applyFont="1" applyFill="1" applyBorder="1" applyAlignment="1">
      <alignment horizontal="left" vertical="center" wrapText="1"/>
    </xf>
    <xf numFmtId="172" fontId="38" fillId="4" borderId="2" xfId="4" applyNumberFormat="1" applyFont="1" applyFill="1" applyBorder="1" applyAlignment="1">
      <alignment horizontal="center" vertical="center" wrapText="1"/>
    </xf>
    <xf numFmtId="49" fontId="38" fillId="0" borderId="2" xfId="1" applyNumberFormat="1" applyFont="1" applyBorder="1" applyAlignment="1">
      <alignment horizontal="left" vertical="center" wrapText="1"/>
    </xf>
    <xf numFmtId="0" fontId="54" fillId="0" borderId="2" xfId="0" applyFont="1" applyBorder="1" applyAlignment="1">
      <alignment horizontal="center" vertical="center" wrapText="1"/>
    </xf>
    <xf numFmtId="172" fontId="26" fillId="0" borderId="2" xfId="0" applyNumberFormat="1" applyFont="1" applyBorder="1" applyAlignment="1">
      <alignment horizontal="center" vertical="center" wrapText="1"/>
    </xf>
    <xf numFmtId="0" fontId="13" fillId="0" borderId="2" xfId="0" quotePrefix="1" applyFont="1" applyBorder="1" applyAlignment="1">
      <alignment horizontal="center" vertical="center" wrapText="1"/>
    </xf>
    <xf numFmtId="0" fontId="13" fillId="0" borderId="2" xfId="0" applyFont="1" applyBorder="1" applyAlignment="1">
      <alignment horizontal="center" vertical="center" wrapText="1"/>
    </xf>
    <xf numFmtId="0" fontId="26" fillId="0" borderId="2" xfId="0" quotePrefix="1" applyFont="1" applyBorder="1" applyAlignment="1">
      <alignment horizontal="center" vertical="center" wrapText="1"/>
    </xf>
    <xf numFmtId="49" fontId="10" fillId="0" borderId="2" xfId="18" applyNumberFormat="1" applyFont="1" applyFill="1" applyBorder="1" applyAlignment="1" applyProtection="1">
      <alignment horizontal="left" vertical="center" wrapText="1"/>
    </xf>
    <xf numFmtId="0" fontId="54" fillId="0" borderId="2" xfId="0" applyFont="1" applyBorder="1" applyAlignment="1">
      <alignment horizontal="left" vertical="center" wrapText="1"/>
    </xf>
    <xf numFmtId="0" fontId="26" fillId="0" borderId="2" xfId="0" applyFont="1" applyBorder="1" applyAlignment="1">
      <alignment horizontal="left" vertical="center" wrapText="1"/>
    </xf>
    <xf numFmtId="172" fontId="26" fillId="0" borderId="2" xfId="4" applyNumberFormat="1" applyFont="1" applyBorder="1" applyAlignment="1">
      <alignment horizontal="right" vertical="center" wrapText="1"/>
    </xf>
    <xf numFmtId="172" fontId="26" fillId="0" borderId="2" xfId="4" applyNumberFormat="1" applyFont="1" applyBorder="1" applyAlignment="1">
      <alignment horizontal="center" vertical="center" wrapText="1"/>
    </xf>
    <xf numFmtId="172" fontId="26" fillId="0" borderId="2" xfId="0" applyNumberFormat="1" applyFont="1" applyBorder="1" applyAlignment="1">
      <alignment horizontal="left" vertical="center" wrapText="1"/>
    </xf>
    <xf numFmtId="0" fontId="10" fillId="0" borderId="2" xfId="19" applyFont="1" applyBorder="1" applyAlignment="1">
      <alignment horizontal="left" vertical="center" wrapText="1"/>
    </xf>
    <xf numFmtId="0" fontId="55" fillId="0" borderId="2" xfId="0" applyFont="1" applyBorder="1" applyAlignment="1">
      <alignment horizontal="left" vertical="center" wrapText="1"/>
    </xf>
    <xf numFmtId="0" fontId="13" fillId="0" borderId="2" xfId="0" applyFont="1" applyBorder="1" applyAlignment="1">
      <alignment horizontal="left" vertical="center" wrapText="1"/>
    </xf>
    <xf numFmtId="172" fontId="13" fillId="0" borderId="2" xfId="0" applyNumberFormat="1" applyFont="1" applyBorder="1" applyAlignment="1">
      <alignment horizontal="center" vertical="center" wrapText="1"/>
    </xf>
    <xf numFmtId="172" fontId="13" fillId="0" borderId="2" xfId="20" applyNumberFormat="1" applyFont="1" applyBorder="1" applyAlignment="1">
      <alignment horizontal="center" vertical="center"/>
    </xf>
    <xf numFmtId="172" fontId="13" fillId="0" borderId="2" xfId="0" applyNumberFormat="1" applyFont="1" applyBorder="1" applyAlignment="1">
      <alignment horizontal="left" vertical="center" wrapText="1"/>
    </xf>
    <xf numFmtId="172" fontId="13" fillId="0" borderId="2" xfId="0" applyNumberFormat="1" applyFont="1" applyBorder="1" applyAlignment="1">
      <alignment horizontal="center" vertical="center"/>
    </xf>
    <xf numFmtId="172" fontId="13" fillId="0" borderId="2" xfId="0" applyNumberFormat="1" applyFont="1" applyBorder="1"/>
    <xf numFmtId="49" fontId="38" fillId="2" borderId="2" xfId="21" applyNumberFormat="1" applyFont="1" applyFill="1" applyBorder="1" applyAlignment="1" applyProtection="1">
      <alignment horizontal="left" vertical="center" wrapText="1"/>
    </xf>
    <xf numFmtId="0" fontId="26" fillId="0" borderId="2" xfId="0" applyFont="1" applyBorder="1"/>
    <xf numFmtId="0" fontId="26" fillId="0" borderId="2" xfId="0" applyFont="1" applyBorder="1" applyAlignment="1">
      <alignment vertical="center"/>
    </xf>
    <xf numFmtId="172" fontId="26" fillId="0" borderId="2" xfId="0" applyNumberFormat="1" applyFont="1" applyBorder="1" applyAlignment="1">
      <alignment vertical="center"/>
    </xf>
    <xf numFmtId="0" fontId="13" fillId="0" borderId="2" xfId="0" quotePrefix="1" applyFont="1" applyBorder="1" applyAlignment="1">
      <alignment horizontal="center" vertical="center"/>
    </xf>
    <xf numFmtId="49" fontId="10" fillId="2" borderId="2" xfId="21" applyNumberFormat="1" applyFont="1" applyFill="1" applyBorder="1" applyAlignment="1" applyProtection="1">
      <alignment horizontal="left" vertical="center" wrapText="1"/>
    </xf>
    <xf numFmtId="0" fontId="13" fillId="0" borderId="2" xfId="0" applyFont="1" applyBorder="1" applyAlignment="1">
      <alignment vertical="center"/>
    </xf>
    <xf numFmtId="172" fontId="13" fillId="0" borderId="2" xfId="0" applyNumberFormat="1" applyFont="1" applyBorder="1" applyAlignment="1">
      <alignment vertical="center"/>
    </xf>
    <xf numFmtId="0" fontId="13" fillId="0" borderId="2" xfId="0" applyFont="1" applyBorder="1" applyAlignment="1">
      <alignment horizontal="right" vertical="center"/>
    </xf>
    <xf numFmtId="172" fontId="13" fillId="0" borderId="2" xfId="4" applyNumberFormat="1" applyFont="1" applyBorder="1" applyAlignment="1">
      <alignment vertical="center"/>
    </xf>
    <xf numFmtId="0" fontId="13" fillId="0" borderId="2" xfId="0" applyFont="1" applyBorder="1" applyAlignment="1">
      <alignment vertical="center" wrapText="1"/>
    </xf>
    <xf numFmtId="0" fontId="26" fillId="0" borderId="2" xfId="0" applyFont="1" applyBorder="1" applyAlignment="1">
      <alignment horizontal="center" vertical="center"/>
    </xf>
    <xf numFmtId="49" fontId="38" fillId="2" borderId="2" xfId="18" applyNumberFormat="1" applyFont="1" applyFill="1" applyBorder="1" applyAlignment="1" applyProtection="1">
      <alignment horizontal="left" vertical="center" wrapText="1"/>
    </xf>
    <xf numFmtId="49" fontId="10" fillId="2" borderId="2" xfId="18" applyNumberFormat="1" applyFont="1" applyFill="1" applyBorder="1" applyAlignment="1" applyProtection="1">
      <alignment horizontal="left" vertical="center" wrapText="1"/>
    </xf>
    <xf numFmtId="0" fontId="13" fillId="0" borderId="2" xfId="0" applyFont="1" applyBorder="1" applyAlignment="1">
      <alignment wrapText="1"/>
    </xf>
    <xf numFmtId="0" fontId="38" fillId="0" borderId="0" xfId="0" applyFont="1" applyAlignment="1">
      <alignment horizontal="center" vertical="center" wrapText="1"/>
    </xf>
    <xf numFmtId="1" fontId="38" fillId="0" borderId="2" xfId="0" applyNumberFormat="1" applyFont="1" applyBorder="1" applyAlignment="1">
      <alignment horizontal="center" vertical="center" wrapText="1"/>
    </xf>
    <xf numFmtId="0" fontId="10" fillId="0" borderId="2" xfId="0" applyFont="1" applyBorder="1" applyAlignment="1">
      <alignment horizontal="center"/>
    </xf>
    <xf numFmtId="1" fontId="10" fillId="0" borderId="2" xfId="19" applyNumberFormat="1" applyFont="1" applyBorder="1" applyAlignment="1">
      <alignment horizontal="center" vertical="center" wrapText="1"/>
    </xf>
    <xf numFmtId="1" fontId="10" fillId="0" borderId="2" xfId="47" applyNumberFormat="1" applyFont="1" applyBorder="1" applyAlignment="1">
      <alignment horizontal="center" vertical="center" wrapText="1"/>
    </xf>
    <xf numFmtId="1" fontId="16" fillId="0" borderId="2" xfId="0" applyNumberFormat="1" applyFont="1" applyBorder="1" applyAlignment="1">
      <alignment horizontal="center" vertical="center" wrapText="1"/>
    </xf>
    <xf numFmtId="172" fontId="16" fillId="0" borderId="2" xfId="2" applyNumberFormat="1" applyFont="1" applyFill="1" applyBorder="1" applyAlignment="1">
      <alignment horizontal="center" vertical="center" wrapText="1"/>
    </xf>
    <xf numFmtId="0" fontId="56" fillId="0" borderId="0" xfId="0" applyFont="1" applyAlignment="1">
      <alignment horizontal="center" vertical="center" wrapText="1"/>
    </xf>
    <xf numFmtId="0" fontId="13" fillId="0" borderId="0" xfId="0" applyFont="1" applyAlignment="1">
      <alignment horizontal="center" vertical="center"/>
    </xf>
    <xf numFmtId="14" fontId="13" fillId="0" borderId="2" xfId="0" applyNumberFormat="1" applyFont="1" applyBorder="1" applyAlignment="1">
      <alignment horizontal="center" vertical="center"/>
    </xf>
    <xf numFmtId="0" fontId="13" fillId="0" borderId="0" xfId="0" applyFont="1" applyAlignment="1">
      <alignment vertical="center"/>
    </xf>
    <xf numFmtId="0" fontId="57" fillId="0" borderId="2" xfId="0" applyFont="1" applyBorder="1" applyAlignment="1">
      <alignment horizontal="center" vertical="center" wrapText="1"/>
    </xf>
    <xf numFmtId="2" fontId="57" fillId="0" borderId="2" xfId="0" applyNumberFormat="1" applyFont="1" applyBorder="1" applyAlignment="1">
      <alignment horizontal="center" vertical="center" wrapText="1"/>
    </xf>
    <xf numFmtId="2" fontId="0" fillId="0" borderId="0" xfId="0" applyNumberFormat="1"/>
    <xf numFmtId="2" fontId="28" fillId="0" borderId="2" xfId="0" applyNumberFormat="1" applyFont="1" applyBorder="1" applyAlignment="1">
      <alignment vertical="center" wrapText="1"/>
    </xf>
    <xf numFmtId="3" fontId="28" fillId="0" borderId="2" xfId="0" applyNumberFormat="1" applyFont="1" applyBorder="1" applyAlignment="1">
      <alignment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 fillId="0" borderId="1" xfId="0" applyFont="1" applyBorder="1" applyAlignment="1">
      <alignment horizontal="center" vertical="center" wrapText="1"/>
    </xf>
    <xf numFmtId="0" fontId="43" fillId="0" borderId="2"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2" xfId="0" applyFont="1" applyBorder="1" applyAlignment="1">
      <alignment horizontal="left" vertical="center" wrapText="1"/>
    </xf>
    <xf numFmtId="0" fontId="29" fillId="0" borderId="2" xfId="0" applyFont="1" applyBorder="1" applyAlignment="1">
      <alignment vertical="center" wrapText="1"/>
    </xf>
    <xf numFmtId="0" fontId="29" fillId="0" borderId="2" xfId="0" applyFont="1" applyBorder="1" applyAlignment="1">
      <alignment horizontal="left" vertical="center" wrapText="1"/>
    </xf>
    <xf numFmtId="0" fontId="28" fillId="0" borderId="2" xfId="0" applyFont="1" applyBorder="1" applyAlignment="1">
      <alignment horizontal="left" vertical="center"/>
    </xf>
    <xf numFmtId="0" fontId="29" fillId="0" borderId="0" xfId="0" applyFont="1" applyAlignment="1">
      <alignment horizontal="center" vertical="center" wrapText="1"/>
    </xf>
    <xf numFmtId="4" fontId="28" fillId="0" borderId="2" xfId="0" applyNumberFormat="1" applyFont="1" applyBorder="1" applyAlignment="1">
      <alignment horizontal="left" vertical="center" wrapText="1"/>
    </xf>
    <xf numFmtId="0" fontId="17" fillId="0" borderId="1" xfId="0" applyFont="1" applyBorder="1" applyAlignment="1">
      <alignment horizontal="center" vertical="center" wrapText="1"/>
    </xf>
    <xf numFmtId="4" fontId="29" fillId="0" borderId="2" xfId="0" applyNumberFormat="1" applyFont="1" applyBorder="1" applyAlignment="1">
      <alignment horizontal="left"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xf>
    <xf numFmtId="0" fontId="1" fillId="0" borderId="2" xfId="0" applyFont="1" applyBorder="1" applyAlignment="1">
      <alignment horizontal="center" vertical="center" wrapText="1"/>
    </xf>
    <xf numFmtId="43" fontId="1" fillId="0" borderId="8" xfId="4" applyFont="1" applyBorder="1" applyAlignment="1">
      <alignment horizontal="center" vertical="center" wrapText="1"/>
    </xf>
    <xf numFmtId="43" fontId="1" fillId="0" borderId="10" xfId="4" applyFont="1" applyBorder="1" applyAlignment="1">
      <alignment horizontal="center" vertical="center" wrapText="1"/>
    </xf>
    <xf numFmtId="43" fontId="1" fillId="0" borderId="14" xfId="4" applyFont="1" applyBorder="1" applyAlignment="1">
      <alignment horizontal="center" vertical="center" wrapText="1"/>
    </xf>
    <xf numFmtId="43" fontId="1" fillId="0" borderId="15" xfId="4" applyFont="1" applyBorder="1" applyAlignment="1">
      <alignment horizontal="center" vertical="center" wrapText="1"/>
    </xf>
    <xf numFmtId="0" fontId="16" fillId="0" borderId="2" xfId="0" applyFont="1" applyBorder="1" applyAlignment="1">
      <alignment horizontal="center" vertical="center" wrapText="1"/>
    </xf>
    <xf numFmtId="0" fontId="46" fillId="0" borderId="0" xfId="0" applyFont="1" applyAlignment="1">
      <alignment horizontal="left"/>
    </xf>
    <xf numFmtId="0" fontId="26" fillId="0" borderId="0" xfId="0" applyFont="1" applyAlignment="1">
      <alignment horizontal="center" wrapText="1"/>
    </xf>
    <xf numFmtId="0" fontId="27" fillId="0" borderId="0" xfId="0" applyFont="1" applyAlignment="1">
      <alignment horizontal="center" vertical="center" wrapText="1"/>
    </xf>
    <xf numFmtId="0" fontId="38" fillId="0" borderId="8" xfId="0" applyFont="1" applyBorder="1" applyAlignment="1">
      <alignment horizontal="center" vertical="center" wrapText="1"/>
    </xf>
    <xf numFmtId="0" fontId="38" fillId="0" borderId="9"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4" xfId="0" applyFont="1" applyBorder="1" applyAlignment="1">
      <alignment horizontal="center" vertical="center" wrapText="1"/>
    </xf>
    <xf numFmtId="3" fontId="2" fillId="0" borderId="2" xfId="1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31" fillId="0" borderId="0" xfId="0" applyFont="1" applyAlignment="1">
      <alignment horizontal="center" vertical="center" wrapText="1"/>
    </xf>
    <xf numFmtId="0" fontId="31" fillId="0" borderId="1" xfId="0" applyFont="1" applyBorder="1" applyAlignment="1">
      <alignment horizontal="center" vertical="center" wrapText="1"/>
    </xf>
    <xf numFmtId="49" fontId="30" fillId="0" borderId="2" xfId="12" applyNumberFormat="1" applyFont="1" applyBorder="1" applyAlignment="1">
      <alignment horizontal="center" vertical="center" wrapText="1"/>
    </xf>
    <xf numFmtId="3" fontId="32" fillId="0" borderId="2" xfId="10" applyNumberFormat="1" applyFont="1" applyBorder="1" applyAlignment="1">
      <alignment horizontal="center" vertical="center" wrapText="1"/>
    </xf>
    <xf numFmtId="49" fontId="30" fillId="0" borderId="2" xfId="0" applyNumberFormat="1" applyFont="1" applyBorder="1" applyAlignment="1">
      <alignment horizontal="center" vertical="center" wrapText="1"/>
    </xf>
    <xf numFmtId="0" fontId="38" fillId="0" borderId="2" xfId="0" applyFont="1" applyBorder="1" applyAlignment="1">
      <alignment horizontal="center" vertical="center" wrapText="1"/>
    </xf>
    <xf numFmtId="0" fontId="26" fillId="0" borderId="0" xfId="0" applyFont="1" applyAlignment="1">
      <alignment horizontal="center" vertical="center" wrapText="1"/>
    </xf>
    <xf numFmtId="0" fontId="39" fillId="0" borderId="2" xfId="0" applyFont="1" applyBorder="1" applyAlignment="1">
      <alignment horizontal="center" vertical="center" wrapText="1"/>
    </xf>
    <xf numFmtId="0" fontId="13" fillId="0" borderId="2" xfId="0" quotePrefix="1" applyFont="1" applyBorder="1" applyAlignment="1">
      <alignment horizontal="center" vertical="center" wrapText="1"/>
    </xf>
    <xf numFmtId="0" fontId="13" fillId="0" borderId="2" xfId="0" applyFont="1" applyBorder="1" applyAlignment="1">
      <alignment horizontal="center" vertical="center" wrapText="1"/>
    </xf>
    <xf numFmtId="0" fontId="23" fillId="0" borderId="12" xfId="0" applyFont="1" applyBorder="1" applyAlignment="1">
      <alignment horizontal="center" vertical="center" wrapText="1"/>
    </xf>
    <xf numFmtId="0" fontId="38" fillId="0" borderId="0" xfId="0" applyFont="1" applyAlignment="1">
      <alignment horizontal="left" vertical="center" wrapText="1"/>
    </xf>
    <xf numFmtId="0" fontId="38" fillId="0" borderId="0" xfId="0" applyFont="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1" fontId="8" fillId="5" borderId="2" xfId="2" applyNumberFormat="1" applyFont="1" applyFill="1" applyBorder="1" applyAlignment="1">
      <alignment horizontal="center" vertical="center" wrapText="1"/>
    </xf>
    <xf numFmtId="1" fontId="16" fillId="5" borderId="2" xfId="2" applyNumberFormat="1" applyFont="1" applyFill="1" applyBorder="1" applyAlignment="1">
      <alignment horizontal="center" vertical="center" wrapText="1"/>
    </xf>
    <xf numFmtId="0" fontId="15" fillId="0" borderId="0" xfId="0" applyFont="1" applyAlignment="1">
      <alignment vertical="center"/>
    </xf>
    <xf numFmtId="0" fontId="17" fillId="0" borderId="0" xfId="0" applyFont="1" applyAlignment="1">
      <alignment vertical="center"/>
    </xf>
  </cellXfs>
  <cellStyles count="82">
    <cellStyle name="Comma" xfId="4" builtinId="3"/>
    <cellStyle name="Comma [0]" xfId="8" builtinId="6"/>
    <cellStyle name="Comma [0] 2" xfId="27" xr:uid="{3D64B250-1853-46A9-A174-F30727758C69}"/>
    <cellStyle name="Comma [0] 2 2" xfId="57" xr:uid="{D44435BC-E996-4AFD-8251-538BB73F1D12}"/>
    <cellStyle name="Comma [0] 3" xfId="38" xr:uid="{DE42C962-134F-4972-B881-0A2C95378320}"/>
    <cellStyle name="Comma [0] 3 2" xfId="76" xr:uid="{6857FB69-C0F4-4C5E-9B14-760AA1BEE3E7}"/>
    <cellStyle name="Comma [0] 4" xfId="51" xr:uid="{335C6788-DC5A-4C26-8F30-CBDEF3166EBD}"/>
    <cellStyle name="Comma 10" xfId="2" xr:uid="{00000000-0005-0000-0000-000000000000}"/>
    <cellStyle name="Comma 10 2" xfId="22" xr:uid="{4945CA4F-3CA6-4048-9E4F-5313D0F78164}"/>
    <cellStyle name="Comma 10 2 2" xfId="17" xr:uid="{379139CA-7EC9-4F39-A23D-D0C5094DD546}"/>
    <cellStyle name="Comma 10 2 2 2" xfId="29" xr:uid="{7A1713B1-3483-49A1-9AF6-3E8D3D5D4813}"/>
    <cellStyle name="Comma 10 2 2 2 2" xfId="59" xr:uid="{85F46AD4-3060-49F7-BE29-C6C1F80813C0}"/>
    <cellStyle name="Comma 10 2 3" xfId="32" xr:uid="{001D45B5-DBF0-4593-BFE0-34B940F119E3}"/>
    <cellStyle name="Comma 10 2 3 2" xfId="62" xr:uid="{898AE75E-E7D4-43A4-B54A-E01ECADA6933}"/>
    <cellStyle name="Comma 10 2 4" xfId="40" xr:uid="{967F4E2B-0222-42BE-BFF1-D32BF65C6DCB}"/>
    <cellStyle name="Comma 10 2 4 2" xfId="78" xr:uid="{B0313F76-B971-4429-8512-01AEA6645DD1}"/>
    <cellStyle name="Comma 10 2 5" xfId="53" xr:uid="{AD55060A-7B81-4C24-B6DD-E688188FEDF6}"/>
    <cellStyle name="Comma 10 3" xfId="35" xr:uid="{512CA89E-4EFF-4F40-AD66-4A685CDA0F83}"/>
    <cellStyle name="Comma 10 3 2" xfId="73" xr:uid="{B64367DE-13DD-4CA6-A4D2-53B6EA8231D8}"/>
    <cellStyle name="Comma 10 5" xfId="11" xr:uid="{B3E8DDE4-842D-4FAC-A1E9-9E2AE3535055}"/>
    <cellStyle name="Comma 10 5 2" xfId="28" xr:uid="{33CBA183-08B0-4B95-8A43-91C7FFBEE287}"/>
    <cellStyle name="Comma 10 5 2 2" xfId="58" xr:uid="{084F6445-5906-4491-9027-706E332D51CD}"/>
    <cellStyle name="Comma 11" xfId="15" xr:uid="{CAE27A2B-3DDC-48D8-8C8D-18A264E62DCD}"/>
    <cellStyle name="Comma 12" xfId="68" xr:uid="{D126E5D6-48E6-4DAC-BAFA-53D5D70D6A12}"/>
    <cellStyle name="Comma 13" xfId="20" xr:uid="{4156B3C9-5767-4A51-B6FC-B8166BE9B2F3}"/>
    <cellStyle name="Comma 13 2" xfId="30" xr:uid="{B7AD3335-D14C-4EE6-B0F9-3AB6B1618CDA}"/>
    <cellStyle name="Comma 13 2 2" xfId="60" xr:uid="{06F24083-7667-40FE-B6D0-F72A6AEA75A7}"/>
    <cellStyle name="Comma 14" xfId="6" xr:uid="{9D15BBAA-8BDE-49AA-92ED-ACDD27431F3E}"/>
    <cellStyle name="Comma 14 2" xfId="7" xr:uid="{715EE693-B315-4B3C-AA24-699F3D29178A}"/>
    <cellStyle name="Comma 14 2 2" xfId="24" xr:uid="{67B693BB-54A7-4FBD-A934-E0A88E5CAF8F}"/>
    <cellStyle name="Comma 14 2 2 2" xfId="34" xr:uid="{12A91700-EE54-4DCF-814A-BC75AF3AD0BF}"/>
    <cellStyle name="Comma 14 2 2 2 2" xfId="64" xr:uid="{0812BB84-7C99-4CD8-BDA0-E8032BEE5252}"/>
    <cellStyle name="Comma 14 2 2 3" xfId="42" xr:uid="{54CCEE1C-4505-46EB-B378-23220DC33F96}"/>
    <cellStyle name="Comma 14 2 2 3 2" xfId="80" xr:uid="{155D5F0F-8B63-4F2C-BC80-4337E015B019}"/>
    <cellStyle name="Comma 14 2 2 4" xfId="54" xr:uid="{174334FB-926D-4A89-99EC-CFF26EA90656}"/>
    <cellStyle name="Comma 14 2 3" xfId="26" xr:uid="{34686DDA-053C-4C58-9A2C-EFAD1B7C9BDB}"/>
    <cellStyle name="Comma 14 2 3 2" xfId="56" xr:uid="{1841341B-0B77-40E4-889B-AD54FAA05408}"/>
    <cellStyle name="Comma 14 2 4" xfId="37" xr:uid="{4D41FF56-47F7-43E7-8DD0-267101EB111E}"/>
    <cellStyle name="Comma 14 2 4 2" xfId="75" xr:uid="{189858A9-5711-45C8-8A39-D4EDEA8BAC9C}"/>
    <cellStyle name="Comma 14 2 5" xfId="50" xr:uid="{5582DBB7-2750-4462-96F6-B402F0EBD213}"/>
    <cellStyle name="Comma 15" xfId="65" xr:uid="{D94D090D-1910-415C-B578-6396A7BD5C59}"/>
    <cellStyle name="Comma 16" xfId="67" xr:uid="{80F8E20F-E11A-46C4-90E1-5E8E8FCBD491}"/>
    <cellStyle name="Comma 17" xfId="69" xr:uid="{0B172D45-DB86-4B4F-8215-96A5CD42E6C2}"/>
    <cellStyle name="Comma 18" xfId="71" xr:uid="{356BED61-C110-4216-AA4C-59B6F5B7A584}"/>
    <cellStyle name="Comma 19" xfId="70" xr:uid="{98D2DF27-07A0-4532-B120-5D95D6A32D7F}"/>
    <cellStyle name="Comma 2" xfId="23" xr:uid="{5EFDE751-785B-4CE0-BB99-26E689090509}"/>
    <cellStyle name="Comma 2 2" xfId="33" xr:uid="{67B63148-EC73-42B0-B8C2-220C25526911}"/>
    <cellStyle name="Comma 2 2 2" xfId="63" xr:uid="{E3778DEC-8E8A-406D-B721-D52806D78E14}"/>
    <cellStyle name="Comma 2 3" xfId="41" xr:uid="{921A85C9-0AF7-4E96-8B96-63D4E4A7D197}"/>
    <cellStyle name="Comma 2 3 2" xfId="79" xr:uid="{4575F401-B02B-4704-97F9-88927FE77523}"/>
    <cellStyle name="Comma 2 4" xfId="45" xr:uid="{BB4FC380-48CB-4167-89FB-94A6A80230AC}"/>
    <cellStyle name="Comma 20" xfId="81" xr:uid="{2A7EC67D-D6D4-40D2-A420-402C21DD0184}"/>
    <cellStyle name="Comma 21" xfId="72" xr:uid="{8172D024-570A-4A19-86CD-6919156A5B12}"/>
    <cellStyle name="Comma 3" xfId="18" xr:uid="{7060B44A-B886-44B4-B7C0-8DB0E5B2804A}"/>
    <cellStyle name="Comma 3 2" xfId="21" xr:uid="{7133305F-87AC-4498-9125-087B7E5E4BBF}"/>
    <cellStyle name="Comma 3 2 2" xfId="31" xr:uid="{8E588A2B-82E0-4109-ABC0-1479E6E46BE0}"/>
    <cellStyle name="Comma 3 2 2 2" xfId="61" xr:uid="{20EFDDA4-A08F-4DDF-98CF-B8595603711F}"/>
    <cellStyle name="Comma 3 2 3" xfId="39" xr:uid="{48006C34-0480-4658-B969-8A5D0FEF1996}"/>
    <cellStyle name="Comma 3 2 3 2" xfId="77" xr:uid="{E7B0DA99-5B37-474A-AEFB-7C31C74CF1F3}"/>
    <cellStyle name="Comma 3 2 4" xfId="52" xr:uid="{5EB48FFB-9CC4-4511-9433-D54B42734053}"/>
    <cellStyle name="Comma 4" xfId="25" xr:uid="{126D5EF7-69ED-4859-8B4D-1179BA4763BA}"/>
    <cellStyle name="Comma 4 2" xfId="55" xr:uid="{1F172E01-4C5F-41E3-AA73-F5A7F6D48443}"/>
    <cellStyle name="Comma 5" xfId="36" xr:uid="{B1737563-6103-43D3-919F-0C51CDF361FD}"/>
    <cellStyle name="Comma 5 2" xfId="74" xr:uid="{95F31077-3B60-4053-A58B-EA66A6B0D64C}"/>
    <cellStyle name="Comma 6" xfId="44" xr:uid="{F280B358-45F6-4432-92CE-35F335E784E2}"/>
    <cellStyle name="Comma 7" xfId="49" xr:uid="{1350FD8B-681A-4084-A777-BBEDB5E9779C}"/>
    <cellStyle name="Comma 8" xfId="48" xr:uid="{2EF36EBB-2964-4E25-911F-0E78A5819E03}"/>
    <cellStyle name="Comma 9" xfId="66" xr:uid="{4B73C590-1640-4D72-99C1-674577482694}"/>
    <cellStyle name="Normal" xfId="0" builtinId="0"/>
    <cellStyle name="Normal 11" xfId="19" xr:uid="{BB4FC7A8-5A66-448C-B4D7-283692A3E292}"/>
    <cellStyle name="Normal 17" xfId="16" xr:uid="{7B218E1C-B921-43C5-A494-8F274D62E4A3}"/>
    <cellStyle name="Normal 2" xfId="5" xr:uid="{62582A7D-7C7C-41F8-AAC0-6784A7A1E2D9}"/>
    <cellStyle name="Normal 2 2" xfId="1" xr:uid="{00000000-0005-0000-0000-000002000000}"/>
    <cellStyle name="Normal 2 3" xfId="46" xr:uid="{C080568B-66EF-415E-80BD-10C5F23B1E4C}"/>
    <cellStyle name="Normal 3" xfId="47" xr:uid="{3D5D2A40-DEBF-4DA9-AA69-7835D3AD23AB}"/>
    <cellStyle name="Normal 4" xfId="43" xr:uid="{7D4F0A9E-FCC6-4D63-9974-74593332760D}"/>
    <cellStyle name="Normal 79" xfId="13" xr:uid="{0869DFF2-3861-4FAC-90AF-573AC7EE1141}"/>
    <cellStyle name="Normal_Bieu mau (CV )" xfId="10" xr:uid="{5C0B61DF-F531-4898-AFA8-52A1C32FA7D1}"/>
    <cellStyle name="Normal_Bieu mau (CV ) 2" xfId="12" xr:uid="{1255F96C-6104-4B9C-9B4D-6FC524DCF4D2}"/>
    <cellStyle name="Normal_Sheet1 3" xfId="14" xr:uid="{2E507D44-43BF-4250-8B2C-F4DC676AF22D}"/>
    <cellStyle name="Normal_Sheet2" xfId="3" xr:uid="{00000000-0005-0000-0000-000003000000}"/>
    <cellStyle name="Percent" xfId="9" builtinId="5"/>
  </cellStyles>
  <dxfs count="2">
    <dxf>
      <font>
        <condense val="0"/>
        <extend val="0"/>
        <color indexed="12"/>
      </font>
    </dxf>
    <dxf>
      <font>
        <condense val="0"/>
        <extend val="0"/>
        <color indexed="12"/>
      </font>
    </dxf>
  </dxfs>
  <tableStyles count="0" defaultTableStyle="TableStyleMedium2" defaultPivotStyle="PivotStyleLight16"/>
  <colors>
    <mruColors>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N&#259;m%202022\N&#244;ng%20th&#244;n%20m&#7899;i\B&#225;o%20c&#225;o\T&#224;i%20li&#7879;u%20N&#244;ng%20th&#244;n%20m&#7899;i%20(s&#7917;a%20sau%20h&#7885;p%20Thuong%20v&#7909;,%20tr&#236;nh%20ch&#7845;p%20h&#224;nh)\BC%20TK%20NTM%202022,%20KH%202023\Bi&#7875;u%2001,%2002%20k&#232;m%20theo%20BC.xlsx" TargetMode="External"/><Relationship Id="rId1" Type="http://schemas.openxmlformats.org/officeDocument/2006/relationships/externalLinkPath" Target="/N&#259;m%202022/N&#244;ng%20th&#244;n%20m&#7899;i/B&#225;o%20c&#225;o/T&#224;i%20li&#7879;u%20N&#244;ng%20th&#244;n%20m&#7899;i%20(s&#7917;a%20sau%20h&#7885;p%20Thuong%20v&#7909;,%20tr&#236;nh%20ch&#7845;p%20h&#224;nh)/BC%20TK%20NTM%202022,%20KH%202023/Bi&#7875;u%2001,%2002%20k&#232;m%20theo%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022"/>
      <sheetName val="2023"/>
      <sheetName val="Sheet1"/>
    </sheetNames>
    <sheetDataSet>
      <sheetData sheetId="0">
        <row r="4">
          <cell r="Y4">
            <v>159</v>
          </cell>
        </row>
      </sheetData>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7C313-AA6A-48B1-AEC9-9B0F75D2D46E}">
  <dimension ref="A1:I32"/>
  <sheetViews>
    <sheetView topLeftCell="A29" workbookViewId="0">
      <selection activeCell="I3" sqref="I3"/>
    </sheetView>
  </sheetViews>
  <sheetFormatPr defaultColWidth="8.796875" defaultRowHeight="13.8"/>
  <cols>
    <col min="1" max="1" width="5.59765625" style="326" customWidth="1"/>
    <col min="2" max="2" width="17.796875" style="328" customWidth="1"/>
    <col min="3" max="3" width="44.59765625" style="328" customWidth="1"/>
    <col min="4" max="4" width="15.796875" style="326" customWidth="1"/>
    <col min="5" max="5" width="18.796875" style="326" customWidth="1"/>
    <col min="6" max="16384" width="8.796875" style="154"/>
  </cols>
  <sheetData>
    <row r="1" spans="1:9" ht="60.6" customHeight="1">
      <c r="A1" s="334" t="s">
        <v>977</v>
      </c>
      <c r="B1" s="335"/>
      <c r="C1" s="335"/>
      <c r="D1" s="335"/>
      <c r="E1" s="335"/>
    </row>
    <row r="3" spans="1:9" ht="28.2" customHeight="1">
      <c r="A3" s="314" t="s">
        <v>0</v>
      </c>
      <c r="B3" s="314" t="s">
        <v>903</v>
      </c>
      <c r="C3" s="314" t="s">
        <v>904</v>
      </c>
      <c r="D3" s="314" t="s">
        <v>905</v>
      </c>
      <c r="E3" s="314" t="s">
        <v>906</v>
      </c>
    </row>
    <row r="4" spans="1:9" ht="45.6" customHeight="1">
      <c r="A4" s="19">
        <v>1</v>
      </c>
      <c r="B4" s="309" t="s">
        <v>907</v>
      </c>
      <c r="C4" s="313" t="s">
        <v>908</v>
      </c>
      <c r="D4" s="307" t="s">
        <v>909</v>
      </c>
      <c r="E4" s="19" t="s">
        <v>910</v>
      </c>
    </row>
    <row r="5" spans="1:9" ht="81.599999999999994" customHeight="1">
      <c r="A5" s="19">
        <v>2</v>
      </c>
      <c r="B5" s="309" t="s">
        <v>911</v>
      </c>
      <c r="C5" s="313" t="s">
        <v>912</v>
      </c>
      <c r="D5" s="307" t="s">
        <v>913</v>
      </c>
      <c r="E5" s="19"/>
    </row>
    <row r="6" spans="1:9" ht="52.2" customHeight="1">
      <c r="A6" s="19">
        <v>3</v>
      </c>
      <c r="B6" s="309" t="s">
        <v>914</v>
      </c>
      <c r="C6" s="313" t="s">
        <v>915</v>
      </c>
      <c r="D6" s="327">
        <v>45054</v>
      </c>
      <c r="E6" s="19" t="s">
        <v>916</v>
      </c>
    </row>
    <row r="7" spans="1:9" ht="63" customHeight="1">
      <c r="A7" s="19">
        <v>4</v>
      </c>
      <c r="B7" s="309" t="s">
        <v>917</v>
      </c>
      <c r="C7" s="313" t="s">
        <v>918</v>
      </c>
      <c r="D7" s="327">
        <v>45057</v>
      </c>
      <c r="E7" s="19" t="s">
        <v>916</v>
      </c>
    </row>
    <row r="8" spans="1:9" ht="41.4">
      <c r="A8" s="19">
        <v>5</v>
      </c>
      <c r="B8" s="309" t="s">
        <v>919</v>
      </c>
      <c r="C8" s="313" t="s">
        <v>920</v>
      </c>
      <c r="D8" s="327">
        <v>45090</v>
      </c>
      <c r="E8" s="19" t="s">
        <v>916</v>
      </c>
    </row>
    <row r="9" spans="1:9" ht="60" customHeight="1">
      <c r="A9" s="19">
        <v>6</v>
      </c>
      <c r="B9" s="309" t="s">
        <v>921</v>
      </c>
      <c r="C9" s="313" t="s">
        <v>922</v>
      </c>
      <c r="D9" s="327">
        <v>44926</v>
      </c>
      <c r="E9" s="19" t="s">
        <v>910</v>
      </c>
    </row>
    <row r="10" spans="1:9" ht="60" customHeight="1">
      <c r="A10" s="19">
        <v>7</v>
      </c>
      <c r="B10" s="309" t="s">
        <v>923</v>
      </c>
      <c r="C10" s="313" t="s">
        <v>924</v>
      </c>
      <c r="D10" s="327">
        <v>45044</v>
      </c>
      <c r="E10" s="19" t="s">
        <v>916</v>
      </c>
    </row>
    <row r="11" spans="1:9" ht="91.2" customHeight="1">
      <c r="A11" s="19">
        <v>8</v>
      </c>
      <c r="B11" s="309" t="s">
        <v>925</v>
      </c>
      <c r="C11" s="313" t="s">
        <v>926</v>
      </c>
      <c r="D11" s="327">
        <v>45141</v>
      </c>
      <c r="E11" s="19" t="s">
        <v>916</v>
      </c>
      <c r="I11" s="154" t="s">
        <v>125</v>
      </c>
    </row>
    <row r="12" spans="1:9" ht="48" customHeight="1">
      <c r="A12" s="19">
        <v>9</v>
      </c>
      <c r="B12" s="309" t="s">
        <v>927</v>
      </c>
      <c r="C12" s="313" t="s">
        <v>928</v>
      </c>
      <c r="D12" s="327">
        <v>44964</v>
      </c>
      <c r="E12" s="19" t="s">
        <v>910</v>
      </c>
    </row>
    <row r="13" spans="1:9">
      <c r="A13" s="19">
        <v>10</v>
      </c>
      <c r="B13" s="309" t="s">
        <v>929</v>
      </c>
      <c r="C13" s="313" t="s">
        <v>930</v>
      </c>
      <c r="D13" s="327">
        <v>45012</v>
      </c>
      <c r="E13" s="19" t="s">
        <v>910</v>
      </c>
    </row>
    <row r="14" spans="1:9" ht="49.8" customHeight="1">
      <c r="A14" s="19">
        <v>11</v>
      </c>
      <c r="B14" s="309" t="s">
        <v>931</v>
      </c>
      <c r="C14" s="313" t="s">
        <v>932</v>
      </c>
      <c r="D14" s="327">
        <v>45009</v>
      </c>
      <c r="E14" s="19" t="s">
        <v>910</v>
      </c>
    </row>
    <row r="15" spans="1:9" ht="84.6" customHeight="1">
      <c r="A15" s="19">
        <v>12</v>
      </c>
      <c r="B15" s="309" t="s">
        <v>933</v>
      </c>
      <c r="C15" s="313" t="s">
        <v>934</v>
      </c>
      <c r="D15" s="327">
        <v>45063</v>
      </c>
      <c r="E15" s="19" t="s">
        <v>916</v>
      </c>
    </row>
    <row r="16" spans="1:9" ht="69">
      <c r="A16" s="19">
        <v>13</v>
      </c>
      <c r="B16" s="309" t="s">
        <v>935</v>
      </c>
      <c r="C16" s="313" t="s">
        <v>936</v>
      </c>
      <c r="D16" s="327">
        <v>45114</v>
      </c>
      <c r="E16" s="19" t="s">
        <v>937</v>
      </c>
    </row>
    <row r="17" spans="1:9" ht="41.4">
      <c r="A17" s="19">
        <v>14</v>
      </c>
      <c r="B17" s="309" t="s">
        <v>938</v>
      </c>
      <c r="C17" s="313" t="s">
        <v>939</v>
      </c>
      <c r="D17" s="327">
        <v>45184</v>
      </c>
      <c r="E17" s="19" t="s">
        <v>916</v>
      </c>
    </row>
    <row r="18" spans="1:9" ht="49.8" customHeight="1">
      <c r="A18" s="19">
        <v>15</v>
      </c>
      <c r="B18" s="309" t="s">
        <v>940</v>
      </c>
      <c r="C18" s="313" t="s">
        <v>941</v>
      </c>
      <c r="D18" s="327">
        <v>45204</v>
      </c>
      <c r="E18" s="19" t="s">
        <v>916</v>
      </c>
    </row>
    <row r="19" spans="1:9" ht="67.8" customHeight="1">
      <c r="A19" s="19">
        <v>16</v>
      </c>
      <c r="B19" s="309" t="s">
        <v>942</v>
      </c>
      <c r="C19" s="313" t="s">
        <v>943</v>
      </c>
      <c r="D19" s="327">
        <v>45230</v>
      </c>
      <c r="E19" s="19" t="s">
        <v>916</v>
      </c>
    </row>
    <row r="20" spans="1:9" ht="85.8" customHeight="1">
      <c r="A20" s="19">
        <v>17</v>
      </c>
      <c r="B20" s="309" t="s">
        <v>944</v>
      </c>
      <c r="C20" s="313" t="s">
        <v>945</v>
      </c>
      <c r="D20" s="327">
        <v>45230</v>
      </c>
      <c r="E20" s="19" t="s">
        <v>916</v>
      </c>
    </row>
    <row r="21" spans="1:9" ht="51" customHeight="1">
      <c r="A21" s="19">
        <v>18</v>
      </c>
      <c r="B21" s="309" t="s">
        <v>946</v>
      </c>
      <c r="C21" s="313" t="s">
        <v>947</v>
      </c>
      <c r="D21" s="327">
        <v>45236</v>
      </c>
      <c r="E21" s="19" t="s">
        <v>916</v>
      </c>
    </row>
    <row r="22" spans="1:9" ht="51.6" customHeight="1">
      <c r="A22" s="19">
        <v>19</v>
      </c>
      <c r="B22" s="309" t="s">
        <v>948</v>
      </c>
      <c r="C22" s="313" t="s">
        <v>949</v>
      </c>
      <c r="D22" s="327">
        <v>45246</v>
      </c>
      <c r="E22" s="19" t="s">
        <v>916</v>
      </c>
    </row>
    <row r="23" spans="1:9" ht="70.2" customHeight="1">
      <c r="A23" s="19">
        <v>20</v>
      </c>
      <c r="B23" s="309" t="s">
        <v>950</v>
      </c>
      <c r="C23" s="313" t="s">
        <v>951</v>
      </c>
      <c r="D23" s="327">
        <v>44978</v>
      </c>
      <c r="E23" s="19" t="s">
        <v>952</v>
      </c>
    </row>
    <row r="24" spans="1:9" ht="31.2" customHeight="1">
      <c r="A24" s="19">
        <v>21</v>
      </c>
      <c r="B24" s="309" t="s">
        <v>953</v>
      </c>
      <c r="C24" s="309" t="s">
        <v>954</v>
      </c>
      <c r="D24" s="327">
        <v>44999</v>
      </c>
      <c r="E24" s="19" t="s">
        <v>952</v>
      </c>
    </row>
    <row r="25" spans="1:9" ht="31.2" customHeight="1">
      <c r="A25" s="19">
        <v>22</v>
      </c>
      <c r="B25" s="309" t="s">
        <v>955</v>
      </c>
      <c r="C25" s="309" t="s">
        <v>956</v>
      </c>
      <c r="D25" s="327">
        <v>45009</v>
      </c>
      <c r="E25" s="19" t="s">
        <v>952</v>
      </c>
    </row>
    <row r="26" spans="1:9" ht="31.2" customHeight="1">
      <c r="A26" s="19">
        <v>23</v>
      </c>
      <c r="B26" s="309" t="s">
        <v>957</v>
      </c>
      <c r="C26" s="309" t="s">
        <v>958</v>
      </c>
      <c r="D26" s="327">
        <v>45014</v>
      </c>
      <c r="E26" s="19" t="s">
        <v>952</v>
      </c>
    </row>
    <row r="27" spans="1:9" ht="40.799999999999997" customHeight="1">
      <c r="A27" s="19">
        <v>24</v>
      </c>
      <c r="B27" s="309" t="s">
        <v>959</v>
      </c>
      <c r="C27" s="313" t="s">
        <v>960</v>
      </c>
      <c r="D27" s="327">
        <v>45009</v>
      </c>
      <c r="E27" s="19" t="s">
        <v>952</v>
      </c>
    </row>
    <row r="28" spans="1:9" ht="45.6" customHeight="1">
      <c r="A28" s="19">
        <v>25</v>
      </c>
      <c r="B28" s="309" t="s">
        <v>961</v>
      </c>
      <c r="C28" s="313" t="s">
        <v>962</v>
      </c>
      <c r="D28" s="327">
        <v>45024</v>
      </c>
      <c r="E28" s="19" t="s">
        <v>952</v>
      </c>
      <c r="I28" s="154" t="s">
        <v>125</v>
      </c>
    </row>
    <row r="29" spans="1:9" ht="31.2" customHeight="1">
      <c r="A29" s="19">
        <v>26</v>
      </c>
      <c r="B29" s="309" t="s">
        <v>963</v>
      </c>
      <c r="C29" s="309" t="s">
        <v>964</v>
      </c>
      <c r="D29" s="327">
        <v>45075</v>
      </c>
      <c r="E29" s="19" t="s">
        <v>952</v>
      </c>
    </row>
    <row r="30" spans="1:9" ht="43.8" customHeight="1">
      <c r="A30" s="19">
        <v>27</v>
      </c>
      <c r="B30" s="309" t="s">
        <v>965</v>
      </c>
      <c r="C30" s="313" t="s">
        <v>966</v>
      </c>
      <c r="D30" s="327">
        <v>45180</v>
      </c>
      <c r="E30" s="19" t="s">
        <v>967</v>
      </c>
    </row>
    <row r="31" spans="1:9" ht="58.2" customHeight="1">
      <c r="A31" s="19">
        <v>28</v>
      </c>
      <c r="B31" s="309" t="s">
        <v>968</v>
      </c>
      <c r="C31" s="313" t="s">
        <v>969</v>
      </c>
      <c r="D31" s="327">
        <v>45195</v>
      </c>
      <c r="E31" s="19" t="s">
        <v>952</v>
      </c>
    </row>
    <row r="32" spans="1:9" ht="49.8" customHeight="1">
      <c r="A32" s="19">
        <v>29</v>
      </c>
      <c r="B32" s="309" t="s">
        <v>970</v>
      </c>
      <c r="C32" s="313" t="s">
        <v>941</v>
      </c>
      <c r="D32" s="327">
        <v>45202</v>
      </c>
      <c r="E32" s="19" t="s">
        <v>952</v>
      </c>
    </row>
  </sheetData>
  <mergeCells count="1">
    <mergeCell ref="A1:E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DFA87-5617-4BF1-BA2B-CB6BC1EAFAF8}">
  <dimension ref="A1:Y21"/>
  <sheetViews>
    <sheetView topLeftCell="A9" workbookViewId="0">
      <selection activeCell="S14" sqref="S14:S15"/>
    </sheetView>
  </sheetViews>
  <sheetFormatPr defaultColWidth="8.796875" defaultRowHeight="13.8"/>
  <cols>
    <col min="1" max="1" width="4.59765625" customWidth="1"/>
    <col min="2" max="2" width="13.69921875" customWidth="1"/>
    <col min="3" max="3" width="7" customWidth="1"/>
    <col min="4" max="12" width="6.69921875" customWidth="1"/>
    <col min="13" max="14" width="6.59765625" customWidth="1"/>
    <col min="15" max="15" width="7.19921875" customWidth="1"/>
    <col min="16" max="16" width="7.09765625" customWidth="1"/>
    <col min="17" max="17" width="7.19921875" customWidth="1"/>
    <col min="18" max="18" width="6.3984375" customWidth="1"/>
    <col min="19" max="19" width="6.69921875" customWidth="1"/>
    <col min="20" max="20" width="6.3984375" customWidth="1"/>
    <col min="21" max="21" width="7.3984375" customWidth="1"/>
    <col min="22" max="22" width="6.796875" customWidth="1"/>
    <col min="23" max="23" width="4.19921875" customWidth="1"/>
    <col min="24" max="24" width="3.796875" customWidth="1"/>
    <col min="25" max="25" width="20.09765625" customWidth="1"/>
  </cols>
  <sheetData>
    <row r="1" spans="1:25" ht="14.4">
      <c r="V1" s="35" t="s">
        <v>40</v>
      </c>
    </row>
    <row r="2" spans="1:25" ht="38.4" customHeight="1">
      <c r="A2" s="336" t="s">
        <v>41</v>
      </c>
      <c r="B2" s="336"/>
      <c r="C2" s="336"/>
      <c r="D2" s="336"/>
      <c r="E2" s="336"/>
      <c r="F2" s="336"/>
      <c r="G2" s="336"/>
      <c r="H2" s="336"/>
      <c r="I2" s="336"/>
      <c r="J2" s="336"/>
      <c r="K2" s="336"/>
      <c r="L2" s="336"/>
      <c r="M2" s="336"/>
      <c r="N2" s="336"/>
      <c r="O2" s="336"/>
      <c r="P2" s="336"/>
      <c r="Q2" s="336"/>
      <c r="R2" s="336"/>
      <c r="S2" s="336"/>
      <c r="T2" s="336"/>
      <c r="U2" s="336"/>
      <c r="V2" s="336"/>
    </row>
    <row r="3" spans="1:25" s="9" customFormat="1" ht="132">
      <c r="A3" s="4" t="s">
        <v>0</v>
      </c>
      <c r="B3" s="4" t="s">
        <v>1</v>
      </c>
      <c r="C3" s="5" t="s">
        <v>31</v>
      </c>
      <c r="D3" s="6" t="s">
        <v>2</v>
      </c>
      <c r="E3" s="7" t="s">
        <v>3</v>
      </c>
      <c r="F3" s="7" t="s">
        <v>33</v>
      </c>
      <c r="G3" s="7" t="s">
        <v>4</v>
      </c>
      <c r="H3" s="7" t="s">
        <v>5</v>
      </c>
      <c r="I3" s="7" t="s">
        <v>6</v>
      </c>
      <c r="J3" s="7" t="s">
        <v>7</v>
      </c>
      <c r="K3" s="8" t="s">
        <v>8</v>
      </c>
      <c r="L3" s="7" t="s">
        <v>9</v>
      </c>
      <c r="M3" s="7" t="s">
        <v>10</v>
      </c>
      <c r="N3" s="7" t="s">
        <v>32</v>
      </c>
      <c r="O3" s="8" t="s">
        <v>37</v>
      </c>
      <c r="P3" s="7" t="s">
        <v>34</v>
      </c>
      <c r="Q3" s="7" t="s">
        <v>35</v>
      </c>
      <c r="R3" s="7" t="s">
        <v>11</v>
      </c>
      <c r="S3" s="7" t="s">
        <v>12</v>
      </c>
      <c r="T3" s="7" t="s">
        <v>36</v>
      </c>
      <c r="U3" s="7" t="s">
        <v>13</v>
      </c>
      <c r="V3" s="7" t="s">
        <v>42</v>
      </c>
    </row>
    <row r="4" spans="1:25" ht="25.2" customHeight="1">
      <c r="A4" s="380" t="s">
        <v>14</v>
      </c>
      <c r="B4" s="381"/>
      <c r="C4" s="2">
        <f>SUM(C5:C20)/16</f>
        <v>9.9375</v>
      </c>
      <c r="D4" s="1">
        <f t="shared" ref="D4:V4" si="0">SUM(D5:D20)</f>
        <v>4</v>
      </c>
      <c r="E4" s="1">
        <f t="shared" si="0"/>
        <v>4</v>
      </c>
      <c r="F4" s="1">
        <f t="shared" si="0"/>
        <v>16</v>
      </c>
      <c r="G4" s="1">
        <f t="shared" si="0"/>
        <v>16</v>
      </c>
      <c r="H4" s="1">
        <f t="shared" si="0"/>
        <v>8</v>
      </c>
      <c r="I4" s="1">
        <f t="shared" si="0"/>
        <v>4</v>
      </c>
      <c r="J4" s="1">
        <f t="shared" si="0"/>
        <v>16</v>
      </c>
      <c r="K4" s="1">
        <f t="shared" si="0"/>
        <v>13</v>
      </c>
      <c r="L4" s="1">
        <f t="shared" si="0"/>
        <v>4</v>
      </c>
      <c r="M4" s="1">
        <f t="shared" si="0"/>
        <v>4</v>
      </c>
      <c r="N4" s="1">
        <f t="shared" si="0"/>
        <v>4</v>
      </c>
      <c r="O4" s="1">
        <f t="shared" si="0"/>
        <v>7</v>
      </c>
      <c r="P4" s="1">
        <f t="shared" si="0"/>
        <v>4</v>
      </c>
      <c r="Q4" s="1">
        <f t="shared" si="0"/>
        <v>5</v>
      </c>
      <c r="R4" s="1">
        <f t="shared" si="0"/>
        <v>4</v>
      </c>
      <c r="S4" s="1">
        <f t="shared" si="0"/>
        <v>12</v>
      </c>
      <c r="T4" s="1">
        <f t="shared" si="0"/>
        <v>4</v>
      </c>
      <c r="U4" s="1">
        <f t="shared" si="0"/>
        <v>14</v>
      </c>
      <c r="V4" s="1">
        <f t="shared" si="0"/>
        <v>16</v>
      </c>
      <c r="Y4" s="10">
        <f>SUM(D4:V4)</f>
        <v>159</v>
      </c>
    </row>
    <row r="5" spans="1:25" ht="28.8" customHeight="1">
      <c r="A5" s="36">
        <v>1</v>
      </c>
      <c r="B5" s="37" t="s">
        <v>15</v>
      </c>
      <c r="C5" s="38">
        <f>SUM(D5:V5)</f>
        <v>19</v>
      </c>
      <c r="D5" s="38">
        <v>1</v>
      </c>
      <c r="E5" s="38">
        <v>1</v>
      </c>
      <c r="F5" s="38">
        <v>1</v>
      </c>
      <c r="G5" s="38">
        <v>1</v>
      </c>
      <c r="H5" s="38">
        <v>1</v>
      </c>
      <c r="I5" s="38">
        <v>1</v>
      </c>
      <c r="J5" s="38">
        <v>1</v>
      </c>
      <c r="K5" s="38">
        <v>1</v>
      </c>
      <c r="L5" s="38">
        <v>1</v>
      </c>
      <c r="M5" s="38">
        <v>1</v>
      </c>
      <c r="N5" s="38">
        <v>1</v>
      </c>
      <c r="O5" s="38">
        <v>1</v>
      </c>
      <c r="P5" s="38">
        <v>1</v>
      </c>
      <c r="Q5" s="38">
        <v>1</v>
      </c>
      <c r="R5" s="38">
        <v>1</v>
      </c>
      <c r="S5" s="38">
        <v>1</v>
      </c>
      <c r="T5" s="38">
        <v>1</v>
      </c>
      <c r="U5" s="38">
        <v>1</v>
      </c>
      <c r="V5" s="38">
        <v>1</v>
      </c>
    </row>
    <row r="6" spans="1:25">
      <c r="A6" s="39">
        <v>2</v>
      </c>
      <c r="B6" s="40" t="s">
        <v>16</v>
      </c>
      <c r="C6" s="41">
        <f>SUM(D6:V6)</f>
        <v>19</v>
      </c>
      <c r="D6" s="41">
        <v>1</v>
      </c>
      <c r="E6" s="41">
        <v>1</v>
      </c>
      <c r="F6" s="41">
        <v>1</v>
      </c>
      <c r="G6" s="41">
        <v>1</v>
      </c>
      <c r="H6" s="41">
        <v>1</v>
      </c>
      <c r="I6" s="41">
        <v>1</v>
      </c>
      <c r="J6" s="41">
        <v>1</v>
      </c>
      <c r="K6" s="41">
        <v>1</v>
      </c>
      <c r="L6" s="41">
        <v>1</v>
      </c>
      <c r="M6" s="41">
        <v>1</v>
      </c>
      <c r="N6" s="41">
        <v>1</v>
      </c>
      <c r="O6" s="41">
        <v>1</v>
      </c>
      <c r="P6" s="41">
        <v>1</v>
      </c>
      <c r="Q6" s="41">
        <v>1</v>
      </c>
      <c r="R6" s="41">
        <v>1</v>
      </c>
      <c r="S6" s="41">
        <v>1</v>
      </c>
      <c r="T6" s="41">
        <v>1</v>
      </c>
      <c r="U6" s="41">
        <v>1</v>
      </c>
      <c r="V6" s="41">
        <v>1</v>
      </c>
    </row>
    <row r="7" spans="1:25" ht="28.8" customHeight="1">
      <c r="A7" s="39">
        <v>3</v>
      </c>
      <c r="B7" s="40" t="s">
        <v>17</v>
      </c>
      <c r="C7" s="41">
        <f>SUM(D7:V7)</f>
        <v>19</v>
      </c>
      <c r="D7" s="41">
        <v>1</v>
      </c>
      <c r="E7" s="41">
        <v>1</v>
      </c>
      <c r="F7" s="41">
        <v>1</v>
      </c>
      <c r="G7" s="41">
        <v>1</v>
      </c>
      <c r="H7" s="41">
        <v>1</v>
      </c>
      <c r="I7" s="41">
        <v>1</v>
      </c>
      <c r="J7" s="41">
        <v>1</v>
      </c>
      <c r="K7" s="41">
        <v>1</v>
      </c>
      <c r="L7" s="41">
        <v>1</v>
      </c>
      <c r="M7" s="41">
        <v>1</v>
      </c>
      <c r="N7" s="41">
        <v>1</v>
      </c>
      <c r="O7" s="41">
        <v>1</v>
      </c>
      <c r="P7" s="41">
        <v>1</v>
      </c>
      <c r="Q7" s="41">
        <v>1</v>
      </c>
      <c r="R7" s="41">
        <v>1</v>
      </c>
      <c r="S7" s="41">
        <v>1</v>
      </c>
      <c r="T7" s="41">
        <v>1</v>
      </c>
      <c r="U7" s="41">
        <v>1</v>
      </c>
      <c r="V7" s="41">
        <v>1</v>
      </c>
    </row>
    <row r="8" spans="1:25" ht="28.8" customHeight="1">
      <c r="A8" s="39">
        <v>4</v>
      </c>
      <c r="B8" s="42" t="s">
        <v>18</v>
      </c>
      <c r="C8" s="41">
        <f>SUM(D8:V8)</f>
        <v>19</v>
      </c>
      <c r="D8" s="41">
        <v>1</v>
      </c>
      <c r="E8" s="41">
        <v>1</v>
      </c>
      <c r="F8" s="41">
        <v>1</v>
      </c>
      <c r="G8" s="41">
        <v>1</v>
      </c>
      <c r="H8" s="41">
        <v>1</v>
      </c>
      <c r="I8" s="41">
        <v>1</v>
      </c>
      <c r="J8" s="41">
        <v>1</v>
      </c>
      <c r="K8" s="41">
        <v>1</v>
      </c>
      <c r="L8" s="41">
        <v>1</v>
      </c>
      <c r="M8" s="41">
        <v>1</v>
      </c>
      <c r="N8" s="41">
        <v>1</v>
      </c>
      <c r="O8" s="41">
        <v>1</v>
      </c>
      <c r="P8" s="41">
        <v>1</v>
      </c>
      <c r="Q8" s="41">
        <v>1</v>
      </c>
      <c r="R8" s="41">
        <v>1</v>
      </c>
      <c r="S8" s="41">
        <v>1</v>
      </c>
      <c r="T8" s="41">
        <v>1</v>
      </c>
      <c r="U8" s="41">
        <v>1</v>
      </c>
      <c r="V8" s="41">
        <v>1</v>
      </c>
    </row>
    <row r="9" spans="1:25" ht="28.8" customHeight="1">
      <c r="A9" s="39">
        <v>5</v>
      </c>
      <c r="B9" s="42" t="s">
        <v>19</v>
      </c>
      <c r="C9" s="41">
        <f>SUM(D9:V9)</f>
        <v>8</v>
      </c>
      <c r="D9" s="41">
        <v>0</v>
      </c>
      <c r="E9" s="41">
        <v>0</v>
      </c>
      <c r="F9" s="41">
        <v>1</v>
      </c>
      <c r="G9" s="41">
        <v>1</v>
      </c>
      <c r="H9" s="41">
        <v>0</v>
      </c>
      <c r="I9" s="43">
        <v>0</v>
      </c>
      <c r="J9" s="41">
        <v>1</v>
      </c>
      <c r="K9" s="41">
        <v>1</v>
      </c>
      <c r="L9" s="38">
        <v>0</v>
      </c>
      <c r="M9" s="41">
        <v>0</v>
      </c>
      <c r="N9" s="41">
        <v>0</v>
      </c>
      <c r="O9" s="41">
        <v>1</v>
      </c>
      <c r="P9" s="41">
        <v>0</v>
      </c>
      <c r="Q9" s="38">
        <v>0</v>
      </c>
      <c r="R9" s="41">
        <v>0</v>
      </c>
      <c r="S9" s="41">
        <v>1</v>
      </c>
      <c r="T9" s="41">
        <v>0</v>
      </c>
      <c r="U9" s="41">
        <v>1</v>
      </c>
      <c r="V9" s="41">
        <v>1</v>
      </c>
    </row>
    <row r="10" spans="1:25" ht="28.8" customHeight="1">
      <c r="A10" s="39">
        <v>6</v>
      </c>
      <c r="B10" s="42" t="s">
        <v>20</v>
      </c>
      <c r="C10" s="41">
        <f t="shared" ref="C10:C20" si="1">SUM(D10:V10)</f>
        <v>9</v>
      </c>
      <c r="D10" s="41">
        <v>0</v>
      </c>
      <c r="E10" s="41">
        <v>0</v>
      </c>
      <c r="F10" s="41">
        <v>1</v>
      </c>
      <c r="G10" s="41">
        <v>1</v>
      </c>
      <c r="H10" s="41">
        <v>1</v>
      </c>
      <c r="I10" s="41">
        <v>0</v>
      </c>
      <c r="J10" s="41">
        <v>1</v>
      </c>
      <c r="K10" s="41">
        <v>1</v>
      </c>
      <c r="L10" s="38">
        <v>0</v>
      </c>
      <c r="M10" s="41">
        <v>0</v>
      </c>
      <c r="N10" s="41">
        <v>0</v>
      </c>
      <c r="O10" s="41">
        <v>1</v>
      </c>
      <c r="P10" s="41">
        <v>0</v>
      </c>
      <c r="Q10" s="38">
        <v>0</v>
      </c>
      <c r="R10" s="41">
        <v>0</v>
      </c>
      <c r="S10" s="41">
        <v>1</v>
      </c>
      <c r="T10" s="41">
        <v>0</v>
      </c>
      <c r="U10" s="41">
        <v>1</v>
      </c>
      <c r="V10" s="41">
        <v>1</v>
      </c>
    </row>
    <row r="11" spans="1:25" ht="28.8" customHeight="1">
      <c r="A11" s="39">
        <v>7</v>
      </c>
      <c r="B11" s="42" t="s">
        <v>21</v>
      </c>
      <c r="C11" s="41">
        <f t="shared" si="1"/>
        <v>8</v>
      </c>
      <c r="D11" s="41">
        <v>0</v>
      </c>
      <c r="E11" s="41">
        <v>0</v>
      </c>
      <c r="F11" s="41">
        <v>1</v>
      </c>
      <c r="G11" s="41">
        <v>1</v>
      </c>
      <c r="H11" s="41">
        <v>1</v>
      </c>
      <c r="I11" s="44">
        <v>0</v>
      </c>
      <c r="J11" s="41">
        <v>1</v>
      </c>
      <c r="K11" s="41">
        <v>0</v>
      </c>
      <c r="L11" s="38">
        <v>0</v>
      </c>
      <c r="M11" s="41">
        <v>0</v>
      </c>
      <c r="N11" s="41">
        <v>0</v>
      </c>
      <c r="O11" s="41">
        <v>0</v>
      </c>
      <c r="P11" s="41">
        <v>0</v>
      </c>
      <c r="Q11" s="38">
        <v>1</v>
      </c>
      <c r="R11" s="41">
        <v>0</v>
      </c>
      <c r="S11" s="41">
        <v>1</v>
      </c>
      <c r="T11" s="41">
        <v>0</v>
      </c>
      <c r="U11" s="41">
        <v>1</v>
      </c>
      <c r="V11" s="41">
        <v>1</v>
      </c>
    </row>
    <row r="12" spans="1:25" ht="28.8" customHeight="1">
      <c r="A12" s="39">
        <v>8</v>
      </c>
      <c r="B12" s="42" t="s">
        <v>22</v>
      </c>
      <c r="C12" s="41">
        <f t="shared" si="1"/>
        <v>6</v>
      </c>
      <c r="D12" s="41">
        <v>0</v>
      </c>
      <c r="E12" s="41">
        <v>0</v>
      </c>
      <c r="F12" s="41">
        <v>1</v>
      </c>
      <c r="G12" s="41">
        <v>1</v>
      </c>
      <c r="H12" s="45">
        <v>0</v>
      </c>
      <c r="I12" s="41">
        <v>0</v>
      </c>
      <c r="J12" s="41">
        <v>1</v>
      </c>
      <c r="K12" s="41">
        <v>1</v>
      </c>
      <c r="L12" s="38">
        <v>0</v>
      </c>
      <c r="M12" s="41">
        <v>0</v>
      </c>
      <c r="N12" s="41">
        <v>0</v>
      </c>
      <c r="O12" s="41">
        <v>0</v>
      </c>
      <c r="P12" s="41">
        <v>0</v>
      </c>
      <c r="Q12" s="38">
        <v>0</v>
      </c>
      <c r="R12" s="41">
        <v>0</v>
      </c>
      <c r="S12" s="41">
        <v>1</v>
      </c>
      <c r="T12" s="41">
        <v>0</v>
      </c>
      <c r="U12" s="41">
        <v>0</v>
      </c>
      <c r="V12" s="41">
        <v>1</v>
      </c>
    </row>
    <row r="13" spans="1:25" ht="28.8" customHeight="1">
      <c r="A13" s="39">
        <v>9</v>
      </c>
      <c r="B13" s="46" t="s">
        <v>23</v>
      </c>
      <c r="C13" s="41">
        <f t="shared" si="1"/>
        <v>8</v>
      </c>
      <c r="D13" s="41">
        <v>0</v>
      </c>
      <c r="E13" s="41">
        <v>0</v>
      </c>
      <c r="F13" s="47">
        <v>1</v>
      </c>
      <c r="G13" s="47">
        <v>1</v>
      </c>
      <c r="H13" s="47">
        <v>1</v>
      </c>
      <c r="I13" s="47">
        <v>0</v>
      </c>
      <c r="J13" s="47">
        <v>1</v>
      </c>
      <c r="K13" s="47">
        <v>1</v>
      </c>
      <c r="L13" s="38">
        <v>0</v>
      </c>
      <c r="M13" s="47">
        <v>0</v>
      </c>
      <c r="N13" s="47">
        <v>0</v>
      </c>
      <c r="O13" s="47">
        <v>0</v>
      </c>
      <c r="P13" s="41">
        <v>0</v>
      </c>
      <c r="Q13" s="38">
        <v>0</v>
      </c>
      <c r="R13" s="41">
        <v>0</v>
      </c>
      <c r="S13" s="47">
        <v>1</v>
      </c>
      <c r="T13" s="41">
        <v>0</v>
      </c>
      <c r="U13" s="47">
        <v>1</v>
      </c>
      <c r="V13" s="47">
        <v>1</v>
      </c>
    </row>
    <row r="14" spans="1:25" ht="28.8" customHeight="1">
      <c r="A14" s="39">
        <v>10</v>
      </c>
      <c r="B14" s="46" t="s">
        <v>24</v>
      </c>
      <c r="C14" s="41">
        <f t="shared" si="1"/>
        <v>8</v>
      </c>
      <c r="D14" s="41">
        <v>0</v>
      </c>
      <c r="E14" s="41">
        <v>0</v>
      </c>
      <c r="F14" s="47">
        <v>1</v>
      </c>
      <c r="G14" s="47">
        <v>1</v>
      </c>
      <c r="H14" s="47">
        <v>1</v>
      </c>
      <c r="I14" s="47">
        <v>0</v>
      </c>
      <c r="J14" s="47">
        <v>1</v>
      </c>
      <c r="K14" s="47">
        <v>1</v>
      </c>
      <c r="L14" s="38">
        <v>0</v>
      </c>
      <c r="M14" s="47">
        <v>0</v>
      </c>
      <c r="N14" s="47">
        <v>0</v>
      </c>
      <c r="O14" s="47">
        <v>1</v>
      </c>
      <c r="P14" s="41">
        <v>0</v>
      </c>
      <c r="Q14" s="38">
        <v>0</v>
      </c>
      <c r="R14" s="41">
        <v>0</v>
      </c>
      <c r="S14" s="47">
        <v>0</v>
      </c>
      <c r="T14" s="41">
        <v>0</v>
      </c>
      <c r="U14" s="47">
        <v>1</v>
      </c>
      <c r="V14" s="47">
        <v>1</v>
      </c>
    </row>
    <row r="15" spans="1:25" ht="28.8" customHeight="1">
      <c r="A15" s="39">
        <v>11</v>
      </c>
      <c r="B15" s="48" t="s">
        <v>25</v>
      </c>
      <c r="C15" s="41">
        <f t="shared" si="1"/>
        <v>6</v>
      </c>
      <c r="D15" s="41">
        <v>0</v>
      </c>
      <c r="E15" s="41">
        <v>0</v>
      </c>
      <c r="F15" s="41">
        <v>1</v>
      </c>
      <c r="G15" s="41">
        <v>1</v>
      </c>
      <c r="H15" s="41">
        <v>0</v>
      </c>
      <c r="I15" s="41">
        <v>0</v>
      </c>
      <c r="J15" s="41">
        <v>1</v>
      </c>
      <c r="K15" s="47">
        <v>1</v>
      </c>
      <c r="L15" s="38">
        <v>0</v>
      </c>
      <c r="M15" s="41">
        <v>0</v>
      </c>
      <c r="N15" s="41">
        <v>0</v>
      </c>
      <c r="O15" s="41">
        <v>0</v>
      </c>
      <c r="P15" s="41">
        <v>0</v>
      </c>
      <c r="Q15" s="38">
        <v>0</v>
      </c>
      <c r="R15" s="41">
        <v>0</v>
      </c>
      <c r="S15" s="45">
        <v>0</v>
      </c>
      <c r="T15" s="41">
        <v>0</v>
      </c>
      <c r="U15" s="41">
        <v>1</v>
      </c>
      <c r="V15" s="41">
        <v>1</v>
      </c>
    </row>
    <row r="16" spans="1:25" ht="28.8" customHeight="1">
      <c r="A16" s="39">
        <v>12</v>
      </c>
      <c r="B16" s="42" t="s">
        <v>26</v>
      </c>
      <c r="C16" s="41">
        <f t="shared" si="1"/>
        <v>6</v>
      </c>
      <c r="D16" s="41">
        <v>0</v>
      </c>
      <c r="E16" s="41">
        <v>0</v>
      </c>
      <c r="F16" s="41">
        <v>1</v>
      </c>
      <c r="G16" s="41">
        <v>1</v>
      </c>
      <c r="H16" s="41">
        <v>0</v>
      </c>
      <c r="I16" s="41">
        <v>0</v>
      </c>
      <c r="J16" s="41">
        <v>1</v>
      </c>
      <c r="K16" s="41">
        <v>1</v>
      </c>
      <c r="L16" s="38">
        <v>0</v>
      </c>
      <c r="M16" s="41">
        <v>0</v>
      </c>
      <c r="N16" s="41">
        <v>0</v>
      </c>
      <c r="O16" s="41">
        <v>0</v>
      </c>
      <c r="P16" s="41">
        <v>0</v>
      </c>
      <c r="Q16" s="38">
        <v>0</v>
      </c>
      <c r="R16" s="41">
        <v>0</v>
      </c>
      <c r="S16" s="41">
        <v>0</v>
      </c>
      <c r="T16" s="41">
        <v>0</v>
      </c>
      <c r="U16" s="41">
        <v>1</v>
      </c>
      <c r="V16" s="41">
        <v>1</v>
      </c>
    </row>
    <row r="17" spans="1:22" ht="28.8" customHeight="1">
      <c r="A17" s="39">
        <v>13</v>
      </c>
      <c r="B17" s="48" t="s">
        <v>27</v>
      </c>
      <c r="C17" s="41">
        <f t="shared" si="1"/>
        <v>7</v>
      </c>
      <c r="D17" s="41">
        <v>0</v>
      </c>
      <c r="E17" s="41">
        <v>0</v>
      </c>
      <c r="F17" s="41">
        <v>1</v>
      </c>
      <c r="G17" s="41">
        <v>1</v>
      </c>
      <c r="H17" s="41">
        <v>0</v>
      </c>
      <c r="I17" s="41">
        <v>0</v>
      </c>
      <c r="J17" s="41">
        <v>1</v>
      </c>
      <c r="K17" s="41">
        <v>1</v>
      </c>
      <c r="L17" s="38">
        <v>0</v>
      </c>
      <c r="M17" s="41">
        <v>0</v>
      </c>
      <c r="N17" s="41">
        <v>0</v>
      </c>
      <c r="O17" s="41">
        <v>0</v>
      </c>
      <c r="P17" s="41">
        <v>0</v>
      </c>
      <c r="Q17" s="38">
        <v>0</v>
      </c>
      <c r="R17" s="41">
        <v>0</v>
      </c>
      <c r="S17" s="41">
        <v>1</v>
      </c>
      <c r="T17" s="41">
        <v>0</v>
      </c>
      <c r="U17" s="41">
        <v>1</v>
      </c>
      <c r="V17" s="41">
        <v>1</v>
      </c>
    </row>
    <row r="18" spans="1:22" ht="28.8" customHeight="1">
      <c r="A18" s="39">
        <v>14</v>
      </c>
      <c r="B18" s="42" t="s">
        <v>28</v>
      </c>
      <c r="C18" s="41">
        <f t="shared" si="1"/>
        <v>6</v>
      </c>
      <c r="D18" s="41">
        <v>0</v>
      </c>
      <c r="E18" s="41">
        <v>0</v>
      </c>
      <c r="F18" s="41">
        <v>1</v>
      </c>
      <c r="G18" s="41">
        <v>1</v>
      </c>
      <c r="H18" s="41">
        <v>0</v>
      </c>
      <c r="I18" s="41">
        <v>0</v>
      </c>
      <c r="J18" s="41">
        <v>1</v>
      </c>
      <c r="K18" s="41">
        <v>0</v>
      </c>
      <c r="L18" s="38">
        <v>0</v>
      </c>
      <c r="M18" s="41">
        <v>0</v>
      </c>
      <c r="N18" s="41">
        <v>0</v>
      </c>
      <c r="O18" s="41">
        <v>0</v>
      </c>
      <c r="P18" s="41">
        <v>0</v>
      </c>
      <c r="Q18" s="38">
        <v>0</v>
      </c>
      <c r="R18" s="41">
        <v>0</v>
      </c>
      <c r="S18" s="41">
        <v>1</v>
      </c>
      <c r="T18" s="41">
        <v>0</v>
      </c>
      <c r="U18" s="41">
        <v>1</v>
      </c>
      <c r="V18" s="41">
        <v>1</v>
      </c>
    </row>
    <row r="19" spans="1:22" ht="28.8" customHeight="1">
      <c r="A19" s="39">
        <v>15</v>
      </c>
      <c r="B19" s="42" t="s">
        <v>29</v>
      </c>
      <c r="C19" s="41">
        <f t="shared" si="1"/>
        <v>5</v>
      </c>
      <c r="D19" s="41">
        <v>0</v>
      </c>
      <c r="E19" s="41">
        <v>0</v>
      </c>
      <c r="F19" s="41">
        <v>1</v>
      </c>
      <c r="G19" s="41">
        <v>1</v>
      </c>
      <c r="H19" s="41">
        <v>0</v>
      </c>
      <c r="I19" s="41">
        <v>0</v>
      </c>
      <c r="J19" s="41">
        <v>1</v>
      </c>
      <c r="K19" s="41">
        <v>0</v>
      </c>
      <c r="L19" s="38">
        <v>0</v>
      </c>
      <c r="M19" s="41">
        <v>0</v>
      </c>
      <c r="N19" s="41">
        <v>0</v>
      </c>
      <c r="O19" s="41">
        <v>0</v>
      </c>
      <c r="P19" s="41">
        <v>0</v>
      </c>
      <c r="Q19" s="38">
        <v>0</v>
      </c>
      <c r="R19" s="41">
        <v>0</v>
      </c>
      <c r="S19" s="41">
        <v>0</v>
      </c>
      <c r="T19" s="41">
        <v>0</v>
      </c>
      <c r="U19" s="41">
        <v>1</v>
      </c>
      <c r="V19" s="41">
        <v>1</v>
      </c>
    </row>
    <row r="20" spans="1:22" ht="28.8" customHeight="1">
      <c r="A20" s="49">
        <v>16</v>
      </c>
      <c r="B20" s="50" t="s">
        <v>30</v>
      </c>
      <c r="C20" s="41">
        <f t="shared" si="1"/>
        <v>6</v>
      </c>
      <c r="D20" s="41">
        <v>0</v>
      </c>
      <c r="E20" s="41">
        <v>0</v>
      </c>
      <c r="F20" s="51">
        <v>1</v>
      </c>
      <c r="G20" s="51">
        <v>1</v>
      </c>
      <c r="H20" s="41">
        <v>0</v>
      </c>
      <c r="I20" s="41">
        <v>0</v>
      </c>
      <c r="J20" s="51">
        <v>1</v>
      </c>
      <c r="K20" s="51">
        <v>1</v>
      </c>
      <c r="L20" s="38">
        <v>0</v>
      </c>
      <c r="M20" s="41">
        <v>0</v>
      </c>
      <c r="N20" s="41">
        <v>0</v>
      </c>
      <c r="O20" s="51">
        <v>0</v>
      </c>
      <c r="P20" s="41">
        <v>0</v>
      </c>
      <c r="Q20" s="38">
        <v>0</v>
      </c>
      <c r="R20" s="41">
        <v>0</v>
      </c>
      <c r="S20" s="51">
        <v>1</v>
      </c>
      <c r="T20" s="41">
        <v>0</v>
      </c>
      <c r="U20" s="51">
        <v>0</v>
      </c>
      <c r="V20" s="51">
        <v>1</v>
      </c>
    </row>
    <row r="21" spans="1:22" s="11" customFormat="1" ht="15.6"/>
  </sheetData>
  <mergeCells count="2">
    <mergeCell ref="A2:V2"/>
    <mergeCell ref="A4:B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746BD-2548-4A2F-BA76-29CAC060FB03}">
  <dimension ref="A1:Y21"/>
  <sheetViews>
    <sheetView topLeftCell="A13" workbookViewId="0">
      <selection activeCell="G17" sqref="G17"/>
    </sheetView>
  </sheetViews>
  <sheetFormatPr defaultColWidth="8.796875" defaultRowHeight="13.8"/>
  <cols>
    <col min="1" max="1" width="4.59765625" customWidth="1"/>
    <col min="2" max="2" width="14.796875" customWidth="1"/>
    <col min="3" max="3" width="7" customWidth="1"/>
    <col min="4" max="12" width="6.69921875" customWidth="1"/>
    <col min="13" max="14" width="6.59765625" customWidth="1"/>
    <col min="15" max="15" width="6.3984375" customWidth="1"/>
    <col min="16" max="16" width="7.09765625" customWidth="1"/>
    <col min="17" max="18" width="6.3984375" customWidth="1"/>
    <col min="19" max="19" width="6.69921875" style="13" customWidth="1"/>
    <col min="20" max="20" width="6.3984375" customWidth="1"/>
    <col min="21" max="21" width="7.3984375" customWidth="1"/>
    <col min="22" max="22" width="7.19921875" customWidth="1"/>
    <col min="23" max="23" width="4.19921875" customWidth="1"/>
    <col min="24" max="24" width="3.796875" customWidth="1"/>
    <col min="25" max="25" width="20.09765625" customWidth="1"/>
  </cols>
  <sheetData>
    <row r="1" spans="1:25" ht="14.4">
      <c r="V1" s="35" t="s">
        <v>43</v>
      </c>
    </row>
    <row r="2" spans="1:25" ht="38.4" customHeight="1">
      <c r="A2" s="336" t="s">
        <v>44</v>
      </c>
      <c r="B2" s="336"/>
      <c r="C2" s="336"/>
      <c r="D2" s="336"/>
      <c r="E2" s="336"/>
      <c r="F2" s="336"/>
      <c r="G2" s="336"/>
      <c r="H2" s="336"/>
      <c r="I2" s="336"/>
      <c r="J2" s="336"/>
      <c r="K2" s="336"/>
      <c r="L2" s="336"/>
      <c r="M2" s="336"/>
      <c r="N2" s="336"/>
      <c r="O2" s="336"/>
      <c r="P2" s="336"/>
      <c r="Q2" s="336"/>
      <c r="R2" s="336"/>
      <c r="S2" s="336"/>
      <c r="T2" s="336"/>
      <c r="U2" s="336"/>
      <c r="V2" s="336"/>
    </row>
    <row r="3" spans="1:25" s="9" customFormat="1" ht="132">
      <c r="A3" s="4" t="s">
        <v>0</v>
      </c>
      <c r="B3" s="4" t="s">
        <v>1</v>
      </c>
      <c r="C3" s="5" t="s">
        <v>31</v>
      </c>
      <c r="D3" s="6" t="s">
        <v>2</v>
      </c>
      <c r="E3" s="7" t="s">
        <v>3</v>
      </c>
      <c r="F3" s="7" t="s">
        <v>33</v>
      </c>
      <c r="G3" s="7" t="s">
        <v>4</v>
      </c>
      <c r="H3" s="7" t="s">
        <v>5</v>
      </c>
      <c r="I3" s="7" t="s">
        <v>6</v>
      </c>
      <c r="J3" s="7" t="s">
        <v>7</v>
      </c>
      <c r="K3" s="8" t="s">
        <v>8</v>
      </c>
      <c r="L3" s="7" t="s">
        <v>9</v>
      </c>
      <c r="M3" s="7" t="s">
        <v>10</v>
      </c>
      <c r="N3" s="7" t="s">
        <v>32</v>
      </c>
      <c r="O3" s="8" t="s">
        <v>37</v>
      </c>
      <c r="P3" s="7" t="s">
        <v>34</v>
      </c>
      <c r="Q3" s="7" t="s">
        <v>35</v>
      </c>
      <c r="R3" s="7" t="s">
        <v>11</v>
      </c>
      <c r="S3" s="7" t="s">
        <v>12</v>
      </c>
      <c r="T3" s="7" t="s">
        <v>36</v>
      </c>
      <c r="U3" s="7" t="s">
        <v>13</v>
      </c>
      <c r="V3" s="7" t="s">
        <v>38</v>
      </c>
    </row>
    <row r="4" spans="1:25" ht="25.2" customHeight="1">
      <c r="A4" s="380" t="s">
        <v>14</v>
      </c>
      <c r="B4" s="381"/>
      <c r="C4" s="2">
        <f>SUM(C5:C20)/16</f>
        <v>10.8125</v>
      </c>
      <c r="D4" s="1">
        <f t="shared" ref="D4:V4" si="0">SUM(D5:D20)</f>
        <v>16</v>
      </c>
      <c r="E4" s="1">
        <f t="shared" si="0"/>
        <v>4</v>
      </c>
      <c r="F4" s="1">
        <f t="shared" si="0"/>
        <v>16</v>
      </c>
      <c r="G4" s="1">
        <f t="shared" si="0"/>
        <v>16</v>
      </c>
      <c r="H4" s="1">
        <f t="shared" si="0"/>
        <v>8</v>
      </c>
      <c r="I4" s="1">
        <f t="shared" si="0"/>
        <v>4</v>
      </c>
      <c r="J4" s="1">
        <f t="shared" si="0"/>
        <v>16</v>
      </c>
      <c r="K4" s="1">
        <f t="shared" si="0"/>
        <v>13</v>
      </c>
      <c r="L4" s="1">
        <f t="shared" si="0"/>
        <v>4</v>
      </c>
      <c r="M4" s="1">
        <f t="shared" si="0"/>
        <v>4</v>
      </c>
      <c r="N4" s="1">
        <f t="shared" si="0"/>
        <v>4</v>
      </c>
      <c r="O4" s="1">
        <f t="shared" si="0"/>
        <v>7</v>
      </c>
      <c r="P4" s="1">
        <f t="shared" si="0"/>
        <v>4</v>
      </c>
      <c r="Q4" s="1">
        <f t="shared" si="0"/>
        <v>6</v>
      </c>
      <c r="R4" s="1">
        <f t="shared" si="0"/>
        <v>4</v>
      </c>
      <c r="S4" s="3">
        <f t="shared" si="0"/>
        <v>13</v>
      </c>
      <c r="T4" s="1">
        <f t="shared" si="0"/>
        <v>4</v>
      </c>
      <c r="U4" s="1">
        <f t="shared" si="0"/>
        <v>14</v>
      </c>
      <c r="V4" s="1">
        <f t="shared" si="0"/>
        <v>16</v>
      </c>
      <c r="Y4" s="10">
        <f>SUM(D4:V4)</f>
        <v>173</v>
      </c>
    </row>
    <row r="5" spans="1:25" ht="28.8" customHeight="1">
      <c r="A5" s="36">
        <v>1</v>
      </c>
      <c r="B5" s="37" t="s">
        <v>15</v>
      </c>
      <c r="C5" s="38">
        <f>SUM(D5:V5)</f>
        <v>19</v>
      </c>
      <c r="D5" s="38">
        <v>1</v>
      </c>
      <c r="E5" s="38">
        <v>1</v>
      </c>
      <c r="F5" s="38">
        <v>1</v>
      </c>
      <c r="G5" s="38">
        <v>1</v>
      </c>
      <c r="H5" s="38">
        <v>1</v>
      </c>
      <c r="I5" s="38">
        <v>1</v>
      </c>
      <c r="J5" s="38">
        <v>1</v>
      </c>
      <c r="K5" s="38">
        <v>1</v>
      </c>
      <c r="L5" s="38">
        <v>1</v>
      </c>
      <c r="M5" s="38">
        <v>1</v>
      </c>
      <c r="N5" s="38">
        <v>1</v>
      </c>
      <c r="O5" s="38">
        <v>1</v>
      </c>
      <c r="P5" s="38">
        <v>1</v>
      </c>
      <c r="Q5" s="38">
        <v>1</v>
      </c>
      <c r="R5" s="38">
        <v>1</v>
      </c>
      <c r="S5" s="38">
        <v>1</v>
      </c>
      <c r="T5" s="38">
        <v>1</v>
      </c>
      <c r="U5" s="38">
        <v>1</v>
      </c>
      <c r="V5" s="38">
        <v>1</v>
      </c>
      <c r="Y5" s="10">
        <f>Y4-'[1]2022'!Y4</f>
        <v>14</v>
      </c>
    </row>
    <row r="6" spans="1:25" ht="22.2" customHeight="1">
      <c r="A6" s="39">
        <v>2</v>
      </c>
      <c r="B6" s="40" t="s">
        <v>16</v>
      </c>
      <c r="C6" s="41">
        <f>SUM(D6:V6)</f>
        <v>19</v>
      </c>
      <c r="D6" s="41">
        <v>1</v>
      </c>
      <c r="E6" s="41">
        <v>1</v>
      </c>
      <c r="F6" s="41">
        <v>1</v>
      </c>
      <c r="G6" s="41">
        <v>1</v>
      </c>
      <c r="H6" s="41">
        <v>1</v>
      </c>
      <c r="I6" s="41">
        <v>1</v>
      </c>
      <c r="J6" s="41">
        <v>1</v>
      </c>
      <c r="K6" s="41">
        <v>1</v>
      </c>
      <c r="L6" s="41">
        <v>1</v>
      </c>
      <c r="M6" s="41">
        <v>1</v>
      </c>
      <c r="N6" s="41">
        <v>1</v>
      </c>
      <c r="O6" s="41">
        <v>1</v>
      </c>
      <c r="P6" s="41">
        <v>1</v>
      </c>
      <c r="Q6" s="41">
        <v>1</v>
      </c>
      <c r="R6" s="41">
        <v>1</v>
      </c>
      <c r="S6" s="41">
        <v>1</v>
      </c>
      <c r="T6" s="41">
        <v>1</v>
      </c>
      <c r="U6" s="41">
        <v>1</v>
      </c>
      <c r="V6" s="41">
        <v>1</v>
      </c>
    </row>
    <row r="7" spans="1:25" ht="28.8" customHeight="1">
      <c r="A7" s="39">
        <v>3</v>
      </c>
      <c r="B7" s="40" t="s">
        <v>17</v>
      </c>
      <c r="C7" s="41">
        <f>SUM(D7:V7)</f>
        <v>19</v>
      </c>
      <c r="D7" s="41">
        <v>1</v>
      </c>
      <c r="E7" s="41">
        <v>1</v>
      </c>
      <c r="F7" s="41">
        <v>1</v>
      </c>
      <c r="G7" s="41">
        <v>1</v>
      </c>
      <c r="H7" s="41">
        <v>1</v>
      </c>
      <c r="I7" s="41">
        <v>1</v>
      </c>
      <c r="J7" s="41">
        <v>1</v>
      </c>
      <c r="K7" s="41">
        <v>1</v>
      </c>
      <c r="L7" s="41">
        <v>1</v>
      </c>
      <c r="M7" s="41">
        <v>1</v>
      </c>
      <c r="N7" s="41">
        <v>1</v>
      </c>
      <c r="O7" s="41">
        <v>1</v>
      </c>
      <c r="P7" s="41">
        <v>1</v>
      </c>
      <c r="Q7" s="41">
        <v>1</v>
      </c>
      <c r="R7" s="41">
        <v>1</v>
      </c>
      <c r="S7" s="41">
        <v>1</v>
      </c>
      <c r="T7" s="41">
        <v>1</v>
      </c>
      <c r="U7" s="41">
        <v>1</v>
      </c>
      <c r="V7" s="41">
        <v>1</v>
      </c>
    </row>
    <row r="8" spans="1:25" ht="28.8" customHeight="1">
      <c r="A8" s="39">
        <v>4</v>
      </c>
      <c r="B8" s="42" t="s">
        <v>18</v>
      </c>
      <c r="C8" s="41">
        <f>SUM(D8:V8)</f>
        <v>19</v>
      </c>
      <c r="D8" s="41">
        <v>1</v>
      </c>
      <c r="E8" s="41">
        <v>1</v>
      </c>
      <c r="F8" s="41">
        <v>1</v>
      </c>
      <c r="G8" s="41">
        <v>1</v>
      </c>
      <c r="H8" s="41">
        <v>1</v>
      </c>
      <c r="I8" s="41">
        <v>1</v>
      </c>
      <c r="J8" s="41">
        <v>1</v>
      </c>
      <c r="K8" s="41">
        <v>1</v>
      </c>
      <c r="L8" s="41">
        <v>1</v>
      </c>
      <c r="M8" s="41">
        <v>1</v>
      </c>
      <c r="N8" s="41">
        <v>1</v>
      </c>
      <c r="O8" s="41">
        <v>1</v>
      </c>
      <c r="P8" s="41">
        <v>1</v>
      </c>
      <c r="Q8" s="41">
        <v>1</v>
      </c>
      <c r="R8" s="41">
        <v>1</v>
      </c>
      <c r="S8" s="41">
        <v>1</v>
      </c>
      <c r="T8" s="41">
        <v>1</v>
      </c>
      <c r="U8" s="41">
        <v>1</v>
      </c>
      <c r="V8" s="41">
        <v>1</v>
      </c>
    </row>
    <row r="9" spans="1:25" ht="28.8" customHeight="1">
      <c r="A9" s="39">
        <v>5</v>
      </c>
      <c r="B9" s="42" t="s">
        <v>19</v>
      </c>
      <c r="C9" s="41">
        <f>SUM(D9:V9)</f>
        <v>10</v>
      </c>
      <c r="D9" s="52">
        <v>1</v>
      </c>
      <c r="E9" s="41">
        <v>0</v>
      </c>
      <c r="F9" s="41">
        <v>1</v>
      </c>
      <c r="G9" s="41">
        <v>1</v>
      </c>
      <c r="H9" s="41">
        <v>0</v>
      </c>
      <c r="I9" s="47">
        <v>0</v>
      </c>
      <c r="J9" s="41">
        <v>1</v>
      </c>
      <c r="K9" s="41">
        <v>1</v>
      </c>
      <c r="L9" s="41">
        <v>0</v>
      </c>
      <c r="M9" s="41">
        <v>0</v>
      </c>
      <c r="N9" s="41">
        <v>0</v>
      </c>
      <c r="O9" s="41">
        <v>1</v>
      </c>
      <c r="P9" s="41">
        <v>0</v>
      </c>
      <c r="Q9" s="53">
        <v>1</v>
      </c>
      <c r="R9" s="41">
        <v>0</v>
      </c>
      <c r="S9" s="47">
        <v>1</v>
      </c>
      <c r="T9" s="41">
        <v>0</v>
      </c>
      <c r="U9" s="41">
        <v>1</v>
      </c>
      <c r="V9" s="41">
        <v>1</v>
      </c>
    </row>
    <row r="10" spans="1:25" ht="28.8" customHeight="1">
      <c r="A10" s="39">
        <v>6</v>
      </c>
      <c r="B10" s="42" t="s">
        <v>20</v>
      </c>
      <c r="C10" s="41">
        <f t="shared" ref="C10:C20" si="1">SUM(D10:V10)</f>
        <v>10</v>
      </c>
      <c r="D10" s="52">
        <v>1</v>
      </c>
      <c r="E10" s="41">
        <v>0</v>
      </c>
      <c r="F10" s="41">
        <v>1</v>
      </c>
      <c r="G10" s="41">
        <v>1</v>
      </c>
      <c r="H10" s="41">
        <v>1</v>
      </c>
      <c r="I10" s="47">
        <v>0</v>
      </c>
      <c r="J10" s="41">
        <v>1</v>
      </c>
      <c r="K10" s="41">
        <v>1</v>
      </c>
      <c r="L10" s="41">
        <v>0</v>
      </c>
      <c r="M10" s="41">
        <v>0</v>
      </c>
      <c r="N10" s="41">
        <v>0</v>
      </c>
      <c r="O10" s="41">
        <v>1</v>
      </c>
      <c r="P10" s="41">
        <v>0</v>
      </c>
      <c r="Q10" s="38">
        <v>0</v>
      </c>
      <c r="R10" s="41">
        <v>0</v>
      </c>
      <c r="S10" s="47">
        <v>1</v>
      </c>
      <c r="T10" s="41">
        <v>0</v>
      </c>
      <c r="U10" s="41">
        <v>1</v>
      </c>
      <c r="V10" s="41">
        <v>1</v>
      </c>
    </row>
    <row r="11" spans="1:25" ht="28.8" customHeight="1">
      <c r="A11" s="39">
        <v>7</v>
      </c>
      <c r="B11" s="42" t="s">
        <v>21</v>
      </c>
      <c r="C11" s="41">
        <f t="shared" si="1"/>
        <v>9</v>
      </c>
      <c r="D11" s="52">
        <v>1</v>
      </c>
      <c r="E11" s="41">
        <v>0</v>
      </c>
      <c r="F11" s="41">
        <v>1</v>
      </c>
      <c r="G11" s="41">
        <v>1</v>
      </c>
      <c r="H11" s="41">
        <v>1</v>
      </c>
      <c r="I11" s="47">
        <v>0</v>
      </c>
      <c r="J11" s="41">
        <v>1</v>
      </c>
      <c r="K11" s="41">
        <v>0</v>
      </c>
      <c r="L11" s="41">
        <v>0</v>
      </c>
      <c r="M11" s="41">
        <v>0</v>
      </c>
      <c r="N11" s="41">
        <v>0</v>
      </c>
      <c r="O11" s="41">
        <v>0</v>
      </c>
      <c r="P11" s="41">
        <v>0</v>
      </c>
      <c r="Q11" s="38">
        <v>1</v>
      </c>
      <c r="R11" s="41">
        <v>0</v>
      </c>
      <c r="S11" s="47">
        <v>1</v>
      </c>
      <c r="T11" s="41">
        <v>0</v>
      </c>
      <c r="U11" s="41">
        <v>1</v>
      </c>
      <c r="V11" s="41">
        <v>1</v>
      </c>
    </row>
    <row r="12" spans="1:25" ht="28.8" customHeight="1">
      <c r="A12" s="39">
        <v>8</v>
      </c>
      <c r="B12" s="42" t="s">
        <v>22</v>
      </c>
      <c r="C12" s="41">
        <f t="shared" si="1"/>
        <v>7</v>
      </c>
      <c r="D12" s="52">
        <v>1</v>
      </c>
      <c r="E12" s="41">
        <v>0</v>
      </c>
      <c r="F12" s="41">
        <v>1</v>
      </c>
      <c r="G12" s="41">
        <v>1</v>
      </c>
      <c r="H12" s="45">
        <v>0</v>
      </c>
      <c r="I12" s="41">
        <v>0</v>
      </c>
      <c r="J12" s="41">
        <v>1</v>
      </c>
      <c r="K12" s="41">
        <v>1</v>
      </c>
      <c r="L12" s="41">
        <v>0</v>
      </c>
      <c r="M12" s="41">
        <v>0</v>
      </c>
      <c r="N12" s="41">
        <v>0</v>
      </c>
      <c r="O12" s="41">
        <v>0</v>
      </c>
      <c r="P12" s="41">
        <v>0</v>
      </c>
      <c r="Q12" s="38">
        <v>0</v>
      </c>
      <c r="R12" s="41">
        <v>0</v>
      </c>
      <c r="S12" s="47">
        <v>1</v>
      </c>
      <c r="T12" s="41">
        <v>0</v>
      </c>
      <c r="U12" s="41">
        <v>0</v>
      </c>
      <c r="V12" s="41">
        <v>1</v>
      </c>
    </row>
    <row r="13" spans="1:25" ht="28.8" customHeight="1">
      <c r="A13" s="39">
        <v>9</v>
      </c>
      <c r="B13" s="46" t="s">
        <v>23</v>
      </c>
      <c r="C13" s="41">
        <f t="shared" si="1"/>
        <v>9</v>
      </c>
      <c r="D13" s="52">
        <v>1</v>
      </c>
      <c r="E13" s="41">
        <v>0</v>
      </c>
      <c r="F13" s="47">
        <v>1</v>
      </c>
      <c r="G13" s="47">
        <v>1</v>
      </c>
      <c r="H13" s="47">
        <v>1</v>
      </c>
      <c r="I13" s="47">
        <v>0</v>
      </c>
      <c r="J13" s="47">
        <v>1</v>
      </c>
      <c r="K13" s="47">
        <v>1</v>
      </c>
      <c r="L13" s="47">
        <v>0</v>
      </c>
      <c r="M13" s="47">
        <v>0</v>
      </c>
      <c r="N13" s="47">
        <v>0</v>
      </c>
      <c r="O13" s="47">
        <v>0</v>
      </c>
      <c r="P13" s="41">
        <v>0</v>
      </c>
      <c r="Q13" s="38">
        <v>0</v>
      </c>
      <c r="R13" s="41">
        <v>0</v>
      </c>
      <c r="S13" s="47">
        <v>1</v>
      </c>
      <c r="T13" s="41">
        <v>0</v>
      </c>
      <c r="U13" s="47">
        <v>1</v>
      </c>
      <c r="V13" s="47">
        <v>1</v>
      </c>
    </row>
    <row r="14" spans="1:25" ht="28.8" customHeight="1">
      <c r="A14" s="39">
        <v>10</v>
      </c>
      <c r="B14" s="46" t="s">
        <v>24</v>
      </c>
      <c r="C14" s="41">
        <f t="shared" si="1"/>
        <v>10</v>
      </c>
      <c r="D14" s="52">
        <v>1</v>
      </c>
      <c r="E14" s="41">
        <v>0</v>
      </c>
      <c r="F14" s="47">
        <v>1</v>
      </c>
      <c r="G14" s="47">
        <v>1</v>
      </c>
      <c r="H14" s="47">
        <v>1</v>
      </c>
      <c r="I14" s="47">
        <v>0</v>
      </c>
      <c r="J14" s="47">
        <v>1</v>
      </c>
      <c r="K14" s="47">
        <v>1</v>
      </c>
      <c r="L14" s="47">
        <v>0</v>
      </c>
      <c r="M14" s="47">
        <v>0</v>
      </c>
      <c r="N14" s="47">
        <v>0</v>
      </c>
      <c r="O14" s="47">
        <v>1</v>
      </c>
      <c r="P14" s="41">
        <v>0</v>
      </c>
      <c r="Q14" s="38">
        <v>0</v>
      </c>
      <c r="R14" s="41">
        <v>0</v>
      </c>
      <c r="S14" s="54">
        <v>1</v>
      </c>
      <c r="T14" s="41">
        <v>0</v>
      </c>
      <c r="U14" s="47">
        <v>1</v>
      </c>
      <c r="V14" s="47">
        <v>1</v>
      </c>
    </row>
    <row r="15" spans="1:25" ht="28.8" customHeight="1">
      <c r="A15" s="39">
        <v>11</v>
      </c>
      <c r="B15" s="48" t="s">
        <v>25</v>
      </c>
      <c r="C15" s="41">
        <f t="shared" si="1"/>
        <v>7</v>
      </c>
      <c r="D15" s="52">
        <v>1</v>
      </c>
      <c r="E15" s="41">
        <v>0</v>
      </c>
      <c r="F15" s="41">
        <v>1</v>
      </c>
      <c r="G15" s="41">
        <v>1</v>
      </c>
      <c r="H15" s="41">
        <v>0</v>
      </c>
      <c r="I15" s="41">
        <v>0</v>
      </c>
      <c r="J15" s="41">
        <v>1</v>
      </c>
      <c r="K15" s="47">
        <v>1</v>
      </c>
      <c r="L15" s="41">
        <v>0</v>
      </c>
      <c r="M15" s="41">
        <v>0</v>
      </c>
      <c r="N15" s="41">
        <v>0</v>
      </c>
      <c r="O15" s="41">
        <v>0</v>
      </c>
      <c r="P15" s="41">
        <v>0</v>
      </c>
      <c r="Q15" s="38">
        <v>0</v>
      </c>
      <c r="R15" s="41">
        <v>0</v>
      </c>
      <c r="S15" s="95">
        <v>0</v>
      </c>
      <c r="T15" s="41">
        <v>0</v>
      </c>
      <c r="U15" s="41">
        <v>1</v>
      </c>
      <c r="V15" s="41">
        <v>1</v>
      </c>
    </row>
    <row r="16" spans="1:25" ht="28.8" customHeight="1">
      <c r="A16" s="39">
        <v>12</v>
      </c>
      <c r="B16" s="42" t="s">
        <v>26</v>
      </c>
      <c r="C16" s="41">
        <f t="shared" si="1"/>
        <v>7</v>
      </c>
      <c r="D16" s="52">
        <v>1</v>
      </c>
      <c r="E16" s="41">
        <v>0</v>
      </c>
      <c r="F16" s="41">
        <v>1</v>
      </c>
      <c r="G16" s="41">
        <v>1</v>
      </c>
      <c r="H16" s="41">
        <v>0</v>
      </c>
      <c r="I16" s="41">
        <v>0</v>
      </c>
      <c r="J16" s="41">
        <v>1</v>
      </c>
      <c r="K16" s="41">
        <v>1</v>
      </c>
      <c r="L16" s="41">
        <v>0</v>
      </c>
      <c r="M16" s="41">
        <v>0</v>
      </c>
      <c r="N16" s="41">
        <v>0</v>
      </c>
      <c r="O16" s="41">
        <v>0</v>
      </c>
      <c r="P16" s="41">
        <v>0</v>
      </c>
      <c r="Q16" s="38">
        <v>0</v>
      </c>
      <c r="R16" s="41">
        <v>0</v>
      </c>
      <c r="S16" s="47">
        <v>0</v>
      </c>
      <c r="T16" s="41">
        <v>0</v>
      </c>
      <c r="U16" s="41">
        <v>1</v>
      </c>
      <c r="V16" s="41">
        <v>1</v>
      </c>
    </row>
    <row r="17" spans="1:22" ht="28.8" customHeight="1">
      <c r="A17" s="39">
        <v>13</v>
      </c>
      <c r="B17" s="48" t="s">
        <v>27</v>
      </c>
      <c r="C17" s="41">
        <f t="shared" si="1"/>
        <v>8</v>
      </c>
      <c r="D17" s="52">
        <v>1</v>
      </c>
      <c r="E17" s="41">
        <v>0</v>
      </c>
      <c r="F17" s="41">
        <v>1</v>
      </c>
      <c r="G17" s="41">
        <v>1</v>
      </c>
      <c r="H17" s="41">
        <v>0</v>
      </c>
      <c r="I17" s="41">
        <v>0</v>
      </c>
      <c r="J17" s="41">
        <v>1</v>
      </c>
      <c r="K17" s="41">
        <v>1</v>
      </c>
      <c r="L17" s="41">
        <v>0</v>
      </c>
      <c r="M17" s="41">
        <v>0</v>
      </c>
      <c r="N17" s="41">
        <v>0</v>
      </c>
      <c r="O17" s="41">
        <v>0</v>
      </c>
      <c r="P17" s="41">
        <v>0</v>
      </c>
      <c r="Q17" s="38">
        <v>0</v>
      </c>
      <c r="R17" s="41">
        <v>0</v>
      </c>
      <c r="S17" s="47">
        <v>1</v>
      </c>
      <c r="T17" s="41">
        <v>0</v>
      </c>
      <c r="U17" s="41">
        <v>1</v>
      </c>
      <c r="V17" s="47">
        <v>1</v>
      </c>
    </row>
    <row r="18" spans="1:22" ht="28.8" customHeight="1">
      <c r="A18" s="39">
        <v>14</v>
      </c>
      <c r="B18" s="42" t="s">
        <v>28</v>
      </c>
      <c r="C18" s="41">
        <f t="shared" si="1"/>
        <v>7</v>
      </c>
      <c r="D18" s="52">
        <v>1</v>
      </c>
      <c r="E18" s="41">
        <v>0</v>
      </c>
      <c r="F18" s="41">
        <v>1</v>
      </c>
      <c r="G18" s="41">
        <v>1</v>
      </c>
      <c r="H18" s="41">
        <v>0</v>
      </c>
      <c r="I18" s="41">
        <v>0</v>
      </c>
      <c r="J18" s="41">
        <v>1</v>
      </c>
      <c r="K18" s="41">
        <v>0</v>
      </c>
      <c r="L18" s="41">
        <v>0</v>
      </c>
      <c r="M18" s="41">
        <v>0</v>
      </c>
      <c r="N18" s="41">
        <v>0</v>
      </c>
      <c r="O18" s="41">
        <v>0</v>
      </c>
      <c r="P18" s="41">
        <v>0</v>
      </c>
      <c r="Q18" s="38">
        <v>0</v>
      </c>
      <c r="R18" s="41">
        <v>0</v>
      </c>
      <c r="S18" s="47">
        <v>1</v>
      </c>
      <c r="T18" s="41">
        <v>0</v>
      </c>
      <c r="U18" s="41">
        <v>1</v>
      </c>
      <c r="V18" s="41">
        <v>1</v>
      </c>
    </row>
    <row r="19" spans="1:22" ht="28.8" customHeight="1">
      <c r="A19" s="39">
        <v>15</v>
      </c>
      <c r="B19" s="42" t="s">
        <v>29</v>
      </c>
      <c r="C19" s="41">
        <f t="shared" si="1"/>
        <v>6</v>
      </c>
      <c r="D19" s="52">
        <v>1</v>
      </c>
      <c r="E19" s="41">
        <v>0</v>
      </c>
      <c r="F19" s="41">
        <v>1</v>
      </c>
      <c r="G19" s="41">
        <v>1</v>
      </c>
      <c r="H19" s="41">
        <v>0</v>
      </c>
      <c r="I19" s="41">
        <v>0</v>
      </c>
      <c r="J19" s="41">
        <v>1</v>
      </c>
      <c r="K19" s="41">
        <v>0</v>
      </c>
      <c r="L19" s="41">
        <v>0</v>
      </c>
      <c r="M19" s="41">
        <v>0</v>
      </c>
      <c r="N19" s="41">
        <v>0</v>
      </c>
      <c r="O19" s="41">
        <v>0</v>
      </c>
      <c r="P19" s="41">
        <v>0</v>
      </c>
      <c r="Q19" s="38">
        <v>0</v>
      </c>
      <c r="R19" s="41">
        <v>0</v>
      </c>
      <c r="S19" s="47">
        <v>0</v>
      </c>
      <c r="T19" s="41">
        <v>0</v>
      </c>
      <c r="U19" s="41">
        <v>1</v>
      </c>
      <c r="V19" s="41">
        <v>1</v>
      </c>
    </row>
    <row r="20" spans="1:22" ht="28.8" customHeight="1">
      <c r="A20" s="49">
        <v>16</v>
      </c>
      <c r="B20" s="50" t="s">
        <v>30</v>
      </c>
      <c r="C20" s="41">
        <f t="shared" si="1"/>
        <v>7</v>
      </c>
      <c r="D20" s="52">
        <v>1</v>
      </c>
      <c r="E20" s="41">
        <v>0</v>
      </c>
      <c r="F20" s="51">
        <v>1</v>
      </c>
      <c r="G20" s="51">
        <v>1</v>
      </c>
      <c r="H20" s="41">
        <v>0</v>
      </c>
      <c r="I20" s="41">
        <v>0</v>
      </c>
      <c r="J20" s="51">
        <v>1</v>
      </c>
      <c r="K20" s="51">
        <v>1</v>
      </c>
      <c r="L20" s="41">
        <v>0</v>
      </c>
      <c r="M20" s="41">
        <v>0</v>
      </c>
      <c r="N20" s="41">
        <v>0</v>
      </c>
      <c r="O20" s="51">
        <v>0</v>
      </c>
      <c r="P20" s="41">
        <v>0</v>
      </c>
      <c r="Q20" s="38">
        <v>0</v>
      </c>
      <c r="R20" s="41">
        <v>0</v>
      </c>
      <c r="S20" s="55">
        <v>1</v>
      </c>
      <c r="T20" s="41">
        <v>0</v>
      </c>
      <c r="U20" s="51">
        <v>0</v>
      </c>
      <c r="V20" s="51">
        <v>1</v>
      </c>
    </row>
    <row r="21" spans="1:22" s="11" customFormat="1" ht="15.6">
      <c r="A21" s="11" t="s">
        <v>45</v>
      </c>
      <c r="S21" s="12"/>
    </row>
  </sheetData>
  <mergeCells count="2">
    <mergeCell ref="A2:V2"/>
    <mergeCell ref="A4:B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20"/>
  <sheetViews>
    <sheetView workbookViewId="0">
      <pane ySplit="3" topLeftCell="A11" activePane="bottomLeft" state="frozenSplit"/>
      <selection pane="bottomLeft" activeCell="A17" sqref="A17:XFD17"/>
    </sheetView>
  </sheetViews>
  <sheetFormatPr defaultColWidth="8.69921875" defaultRowHeight="13.8"/>
  <cols>
    <col min="1" max="1" width="4.59765625" customWidth="1"/>
    <col min="2" max="2" width="14.69921875" customWidth="1"/>
    <col min="3" max="18" width="7.296875" customWidth="1"/>
    <col min="19" max="19" width="7.296875" style="13" customWidth="1"/>
    <col min="20" max="22" width="7.296875" customWidth="1"/>
    <col min="23" max="23" width="4.296875" customWidth="1"/>
    <col min="24" max="24" width="3.69921875" customWidth="1"/>
    <col min="25" max="25" width="20.09765625" customWidth="1"/>
  </cols>
  <sheetData>
    <row r="1" spans="1:25" ht="38.4" customHeight="1">
      <c r="A1" s="336" t="s">
        <v>39</v>
      </c>
      <c r="B1" s="336"/>
      <c r="C1" s="336"/>
      <c r="D1" s="336"/>
      <c r="E1" s="336"/>
      <c r="F1" s="336"/>
      <c r="G1" s="336"/>
      <c r="H1" s="336"/>
      <c r="I1" s="336"/>
      <c r="J1" s="336"/>
      <c r="K1" s="336"/>
      <c r="L1" s="336"/>
      <c r="M1" s="336"/>
      <c r="N1" s="336"/>
      <c r="O1" s="336"/>
      <c r="P1" s="336"/>
      <c r="Q1" s="336"/>
      <c r="R1" s="336"/>
      <c r="S1" s="336"/>
      <c r="T1" s="336"/>
      <c r="U1" s="336"/>
      <c r="V1" s="336"/>
    </row>
    <row r="2" spans="1:25" s="9" customFormat="1" ht="132">
      <c r="A2" s="4" t="s">
        <v>0</v>
      </c>
      <c r="B2" s="4" t="s">
        <v>1</v>
      </c>
      <c r="C2" s="5" t="s">
        <v>31</v>
      </c>
      <c r="D2" s="6" t="s">
        <v>2</v>
      </c>
      <c r="E2" s="7" t="s">
        <v>3</v>
      </c>
      <c r="F2" s="7" t="s">
        <v>33</v>
      </c>
      <c r="G2" s="7" t="s">
        <v>4</v>
      </c>
      <c r="H2" s="7" t="s">
        <v>5</v>
      </c>
      <c r="I2" s="7" t="s">
        <v>6</v>
      </c>
      <c r="J2" s="7" t="s">
        <v>7</v>
      </c>
      <c r="K2" s="8" t="s">
        <v>8</v>
      </c>
      <c r="L2" s="7" t="s">
        <v>9</v>
      </c>
      <c r="M2" s="7" t="s">
        <v>10</v>
      </c>
      <c r="N2" s="7" t="s">
        <v>32</v>
      </c>
      <c r="O2" s="8" t="s">
        <v>37</v>
      </c>
      <c r="P2" s="7" t="s">
        <v>34</v>
      </c>
      <c r="Q2" s="7" t="s">
        <v>35</v>
      </c>
      <c r="R2" s="7" t="s">
        <v>11</v>
      </c>
      <c r="S2" s="7" t="s">
        <v>12</v>
      </c>
      <c r="T2" s="7" t="s">
        <v>36</v>
      </c>
      <c r="U2" s="7" t="s">
        <v>13</v>
      </c>
      <c r="V2" s="7" t="s">
        <v>38</v>
      </c>
    </row>
    <row r="3" spans="1:25" ht="25.95" customHeight="1">
      <c r="A3" s="365" t="s">
        <v>14</v>
      </c>
      <c r="B3" s="365"/>
      <c r="C3" s="2">
        <f>SUM(C4:C19)/16</f>
        <v>13.25</v>
      </c>
      <c r="D3" s="1">
        <f t="shared" ref="D3:V3" si="0">SUM(D4:D19)</f>
        <v>16</v>
      </c>
      <c r="E3" s="1">
        <f t="shared" si="0"/>
        <v>11</v>
      </c>
      <c r="F3" s="1">
        <f t="shared" si="0"/>
        <v>16</v>
      </c>
      <c r="G3" s="1">
        <f t="shared" si="0"/>
        <v>16</v>
      </c>
      <c r="H3" s="1">
        <f t="shared" si="0"/>
        <v>8</v>
      </c>
      <c r="I3" s="1">
        <f t="shared" si="0"/>
        <v>10</v>
      </c>
      <c r="J3" s="1">
        <f t="shared" si="0"/>
        <v>16</v>
      </c>
      <c r="K3" s="1">
        <f t="shared" si="0"/>
        <v>14</v>
      </c>
      <c r="L3" s="1">
        <f t="shared" si="0"/>
        <v>10</v>
      </c>
      <c r="M3" s="1">
        <f t="shared" si="0"/>
        <v>4</v>
      </c>
      <c r="N3" s="1">
        <f t="shared" si="0"/>
        <v>4</v>
      </c>
      <c r="O3" s="1">
        <f t="shared" si="0"/>
        <v>10</v>
      </c>
      <c r="P3" s="1">
        <f t="shared" si="0"/>
        <v>8</v>
      </c>
      <c r="Q3" s="1">
        <f t="shared" si="0"/>
        <v>8</v>
      </c>
      <c r="R3" s="1">
        <f t="shared" si="0"/>
        <v>11</v>
      </c>
      <c r="S3" s="3">
        <f t="shared" si="0"/>
        <v>15</v>
      </c>
      <c r="T3" s="1">
        <f t="shared" si="0"/>
        <v>4</v>
      </c>
      <c r="U3" s="1">
        <f t="shared" si="0"/>
        <v>15</v>
      </c>
      <c r="V3" s="1">
        <f t="shared" si="0"/>
        <v>16</v>
      </c>
      <c r="Y3" s="10"/>
    </row>
    <row r="4" spans="1:25" ht="25.95" hidden="1" customHeight="1">
      <c r="A4" s="14">
        <v>1</v>
      </c>
      <c r="B4" s="15" t="s">
        <v>15</v>
      </c>
      <c r="C4" s="16">
        <f>SUM(D4:V4)</f>
        <v>19</v>
      </c>
      <c r="D4" s="16">
        <v>1</v>
      </c>
      <c r="E4" s="16">
        <v>1</v>
      </c>
      <c r="F4" s="16">
        <v>1</v>
      </c>
      <c r="G4" s="16">
        <v>1</v>
      </c>
      <c r="H4" s="16">
        <v>1</v>
      </c>
      <c r="I4" s="16">
        <v>1</v>
      </c>
      <c r="J4" s="16">
        <v>1</v>
      </c>
      <c r="K4" s="16">
        <v>1</v>
      </c>
      <c r="L4" s="16">
        <v>1</v>
      </c>
      <c r="M4" s="16">
        <v>1</v>
      </c>
      <c r="N4" s="16">
        <v>1</v>
      </c>
      <c r="O4" s="16">
        <v>1</v>
      </c>
      <c r="P4" s="16">
        <v>1</v>
      </c>
      <c r="Q4" s="16">
        <v>1</v>
      </c>
      <c r="R4" s="16">
        <v>1</v>
      </c>
      <c r="S4" s="16">
        <v>1</v>
      </c>
      <c r="T4" s="16">
        <v>1</v>
      </c>
      <c r="U4" s="16">
        <v>1</v>
      </c>
      <c r="V4" s="16">
        <v>1</v>
      </c>
      <c r="Y4" s="10"/>
    </row>
    <row r="5" spans="1:25" ht="25.95" hidden="1" customHeight="1">
      <c r="A5" s="14">
        <v>2</v>
      </c>
      <c r="B5" s="15" t="s">
        <v>16</v>
      </c>
      <c r="C5" s="16">
        <f>SUM(D5:V5)</f>
        <v>19</v>
      </c>
      <c r="D5" s="16">
        <v>1</v>
      </c>
      <c r="E5" s="16">
        <v>1</v>
      </c>
      <c r="F5" s="16">
        <v>1</v>
      </c>
      <c r="G5" s="16">
        <v>1</v>
      </c>
      <c r="H5" s="16">
        <v>1</v>
      </c>
      <c r="I5" s="16">
        <v>1</v>
      </c>
      <c r="J5" s="16">
        <v>1</v>
      </c>
      <c r="K5" s="16">
        <v>1</v>
      </c>
      <c r="L5" s="16">
        <v>1</v>
      </c>
      <c r="M5" s="16">
        <v>1</v>
      </c>
      <c r="N5" s="16">
        <v>1</v>
      </c>
      <c r="O5" s="16">
        <v>1</v>
      </c>
      <c r="P5" s="16">
        <v>1</v>
      </c>
      <c r="Q5" s="16">
        <v>1</v>
      </c>
      <c r="R5" s="16">
        <v>1</v>
      </c>
      <c r="S5" s="16">
        <v>1</v>
      </c>
      <c r="T5" s="16">
        <v>1</v>
      </c>
      <c r="U5" s="16">
        <v>1</v>
      </c>
      <c r="V5" s="16">
        <v>1</v>
      </c>
    </row>
    <row r="6" spans="1:25" ht="25.95" hidden="1" customHeight="1">
      <c r="A6" s="14">
        <v>3</v>
      </c>
      <c r="B6" s="15" t="s">
        <v>17</v>
      </c>
      <c r="C6" s="16">
        <f>SUM(D6:V6)</f>
        <v>19</v>
      </c>
      <c r="D6" s="16">
        <v>1</v>
      </c>
      <c r="E6" s="16">
        <v>1</v>
      </c>
      <c r="F6" s="16">
        <v>1</v>
      </c>
      <c r="G6" s="16">
        <v>1</v>
      </c>
      <c r="H6" s="16">
        <v>1</v>
      </c>
      <c r="I6" s="16">
        <v>1</v>
      </c>
      <c r="J6" s="16">
        <v>1</v>
      </c>
      <c r="K6" s="16">
        <v>1</v>
      </c>
      <c r="L6" s="16">
        <v>1</v>
      </c>
      <c r="M6" s="16">
        <v>1</v>
      </c>
      <c r="N6" s="16">
        <v>1</v>
      </c>
      <c r="O6" s="16">
        <v>1</v>
      </c>
      <c r="P6" s="16">
        <v>1</v>
      </c>
      <c r="Q6" s="16">
        <v>1</v>
      </c>
      <c r="R6" s="16">
        <v>1</v>
      </c>
      <c r="S6" s="16">
        <v>1</v>
      </c>
      <c r="T6" s="16">
        <v>1</v>
      </c>
      <c r="U6" s="16">
        <v>1</v>
      </c>
      <c r="V6" s="16">
        <v>1</v>
      </c>
    </row>
    <row r="7" spans="1:25" ht="25.95" hidden="1" customHeight="1">
      <c r="A7" s="14">
        <v>4</v>
      </c>
      <c r="B7" s="17" t="s">
        <v>18</v>
      </c>
      <c r="C7" s="16">
        <f>SUM(D7:V7)</f>
        <v>19</v>
      </c>
      <c r="D7" s="16">
        <v>1</v>
      </c>
      <c r="E7" s="16">
        <v>1</v>
      </c>
      <c r="F7" s="16">
        <v>1</v>
      </c>
      <c r="G7" s="16">
        <v>1</v>
      </c>
      <c r="H7" s="16">
        <v>1</v>
      </c>
      <c r="I7" s="16">
        <v>1</v>
      </c>
      <c r="J7" s="16">
        <v>1</v>
      </c>
      <c r="K7" s="16">
        <v>1</v>
      </c>
      <c r="L7" s="16">
        <v>1</v>
      </c>
      <c r="M7" s="16">
        <v>1</v>
      </c>
      <c r="N7" s="16">
        <v>1</v>
      </c>
      <c r="O7" s="16">
        <v>1</v>
      </c>
      <c r="P7" s="16">
        <v>1</v>
      </c>
      <c r="Q7" s="16">
        <v>1</v>
      </c>
      <c r="R7" s="16">
        <v>1</v>
      </c>
      <c r="S7" s="16">
        <v>1</v>
      </c>
      <c r="T7" s="16">
        <v>1</v>
      </c>
      <c r="U7" s="16">
        <v>1</v>
      </c>
      <c r="V7" s="16">
        <v>1</v>
      </c>
    </row>
    <row r="8" spans="1:25" ht="25.95" customHeight="1">
      <c r="A8" s="14">
        <v>5</v>
      </c>
      <c r="B8" s="17" t="s">
        <v>19</v>
      </c>
      <c r="C8" s="16">
        <f>SUM(D8:V8)</f>
        <v>13</v>
      </c>
      <c r="D8" s="16">
        <v>1</v>
      </c>
      <c r="E8" s="31">
        <v>1</v>
      </c>
      <c r="F8" s="16">
        <v>1</v>
      </c>
      <c r="G8" s="16">
        <v>1</v>
      </c>
      <c r="H8" s="16">
        <v>0</v>
      </c>
      <c r="I8" s="32">
        <v>1</v>
      </c>
      <c r="J8" s="16">
        <v>1</v>
      </c>
      <c r="K8" s="16">
        <v>1</v>
      </c>
      <c r="L8" s="16">
        <v>0</v>
      </c>
      <c r="M8" s="16">
        <v>0</v>
      </c>
      <c r="N8" s="16">
        <v>0</v>
      </c>
      <c r="O8" s="16">
        <v>1</v>
      </c>
      <c r="P8" s="16">
        <v>0</v>
      </c>
      <c r="Q8" s="22">
        <v>1</v>
      </c>
      <c r="R8" s="22">
        <v>1</v>
      </c>
      <c r="S8" s="18">
        <v>1</v>
      </c>
      <c r="T8" s="16">
        <v>0</v>
      </c>
      <c r="U8" s="16">
        <v>1</v>
      </c>
      <c r="V8" s="16">
        <v>1</v>
      </c>
    </row>
    <row r="9" spans="1:25" s="27" customFormat="1" ht="25.95" customHeight="1">
      <c r="A9" s="24">
        <v>6</v>
      </c>
      <c r="B9" s="25" t="s">
        <v>20</v>
      </c>
      <c r="C9" s="22">
        <f t="shared" ref="C9:C19" si="1">SUM(D9:V9)</f>
        <v>15</v>
      </c>
      <c r="D9" s="22">
        <v>1</v>
      </c>
      <c r="E9" s="22">
        <v>0</v>
      </c>
      <c r="F9" s="22">
        <v>1</v>
      </c>
      <c r="G9" s="22">
        <v>1</v>
      </c>
      <c r="H9" s="22">
        <v>1</v>
      </c>
      <c r="I9" s="32">
        <v>1</v>
      </c>
      <c r="J9" s="22">
        <v>1</v>
      </c>
      <c r="K9" s="22">
        <v>1</v>
      </c>
      <c r="L9" s="22">
        <v>1</v>
      </c>
      <c r="M9" s="22">
        <v>0</v>
      </c>
      <c r="N9" s="22">
        <v>0</v>
      </c>
      <c r="O9" s="22">
        <v>1</v>
      </c>
      <c r="P9" s="22">
        <v>1</v>
      </c>
      <c r="Q9" s="31">
        <v>1</v>
      </c>
      <c r="R9" s="22">
        <v>1</v>
      </c>
      <c r="S9" s="26">
        <v>1</v>
      </c>
      <c r="T9" s="22">
        <v>0</v>
      </c>
      <c r="U9" s="22">
        <v>1</v>
      </c>
      <c r="V9" s="22">
        <v>1</v>
      </c>
    </row>
    <row r="10" spans="1:25" s="29" customFormat="1" ht="25.95" customHeight="1">
      <c r="A10" s="24">
        <v>7</v>
      </c>
      <c r="B10" s="28" t="s">
        <v>21</v>
      </c>
      <c r="C10" s="26">
        <f t="shared" si="1"/>
        <v>10</v>
      </c>
      <c r="D10" s="26">
        <v>1</v>
      </c>
      <c r="E10" s="26">
        <v>0</v>
      </c>
      <c r="F10" s="26">
        <v>1</v>
      </c>
      <c r="G10" s="26">
        <v>1</v>
      </c>
      <c r="H10" s="26">
        <v>1</v>
      </c>
      <c r="I10" s="32">
        <v>1</v>
      </c>
      <c r="J10" s="26">
        <v>1</v>
      </c>
      <c r="K10" s="26">
        <v>0</v>
      </c>
      <c r="L10" s="26">
        <v>0</v>
      </c>
      <c r="M10" s="26">
        <v>0</v>
      </c>
      <c r="N10" s="26">
        <v>0</v>
      </c>
      <c r="O10" s="26">
        <v>0</v>
      </c>
      <c r="P10" s="26">
        <v>0</v>
      </c>
      <c r="Q10" s="26">
        <v>1</v>
      </c>
      <c r="R10" s="26">
        <v>0</v>
      </c>
      <c r="S10" s="26">
        <v>1</v>
      </c>
      <c r="T10" s="26">
        <v>0</v>
      </c>
      <c r="U10" s="26">
        <v>1</v>
      </c>
      <c r="V10" s="26">
        <v>1</v>
      </c>
    </row>
    <row r="11" spans="1:25" ht="25.95" customHeight="1">
      <c r="A11" s="14">
        <v>8</v>
      </c>
      <c r="B11" s="17" t="s">
        <v>22</v>
      </c>
      <c r="C11" s="16">
        <f t="shared" si="1"/>
        <v>11</v>
      </c>
      <c r="D11" s="22">
        <v>1</v>
      </c>
      <c r="E11" s="31">
        <v>1</v>
      </c>
      <c r="F11" s="16">
        <v>1</v>
      </c>
      <c r="G11" s="16">
        <v>1</v>
      </c>
      <c r="H11" s="19">
        <v>0</v>
      </c>
      <c r="I11" s="16">
        <v>1</v>
      </c>
      <c r="J11" s="16">
        <v>1</v>
      </c>
      <c r="K11" s="16">
        <v>1</v>
      </c>
      <c r="L11" s="22">
        <v>0</v>
      </c>
      <c r="M11" s="16">
        <v>0</v>
      </c>
      <c r="N11" s="16">
        <v>0</v>
      </c>
      <c r="O11" s="31">
        <v>1</v>
      </c>
      <c r="P11" s="22">
        <v>0</v>
      </c>
      <c r="Q11" s="16">
        <v>0</v>
      </c>
      <c r="R11" s="31">
        <v>1</v>
      </c>
      <c r="S11" s="18">
        <v>1</v>
      </c>
      <c r="T11" s="16">
        <v>0</v>
      </c>
      <c r="U11" s="16">
        <v>0</v>
      </c>
      <c r="V11" s="16">
        <v>1</v>
      </c>
    </row>
    <row r="12" spans="1:25" s="13" customFormat="1" ht="25.95" customHeight="1">
      <c r="A12" s="14">
        <v>9</v>
      </c>
      <c r="B12" s="20" t="s">
        <v>23</v>
      </c>
      <c r="C12" s="18">
        <f t="shared" si="1"/>
        <v>12</v>
      </c>
      <c r="D12" s="26">
        <v>1</v>
      </c>
      <c r="E12" s="32">
        <v>1</v>
      </c>
      <c r="F12" s="18">
        <v>1</v>
      </c>
      <c r="G12" s="18">
        <v>1</v>
      </c>
      <c r="H12" s="18">
        <v>1</v>
      </c>
      <c r="I12" s="18">
        <v>0</v>
      </c>
      <c r="J12" s="18">
        <v>1</v>
      </c>
      <c r="K12" s="18">
        <v>1</v>
      </c>
      <c r="L12" s="32">
        <v>1</v>
      </c>
      <c r="M12" s="18">
        <v>0</v>
      </c>
      <c r="N12" s="18">
        <v>0</v>
      </c>
      <c r="O12" s="18">
        <v>0</v>
      </c>
      <c r="P12" s="18">
        <v>0</v>
      </c>
      <c r="Q12" s="18">
        <v>0</v>
      </c>
      <c r="R12" s="32">
        <v>1</v>
      </c>
      <c r="S12" s="18">
        <v>1</v>
      </c>
      <c r="T12" s="18">
        <v>0</v>
      </c>
      <c r="U12" s="18">
        <v>1</v>
      </c>
      <c r="V12" s="18">
        <v>1</v>
      </c>
    </row>
    <row r="13" spans="1:25" ht="25.95" customHeight="1">
      <c r="A13" s="14">
        <v>10</v>
      </c>
      <c r="B13" s="20" t="s">
        <v>24</v>
      </c>
      <c r="C13" s="16">
        <f t="shared" si="1"/>
        <v>12</v>
      </c>
      <c r="D13" s="22">
        <v>1</v>
      </c>
      <c r="E13" s="31">
        <v>1</v>
      </c>
      <c r="F13" s="18">
        <v>1</v>
      </c>
      <c r="G13" s="18">
        <v>1</v>
      </c>
      <c r="H13" s="18">
        <v>1</v>
      </c>
      <c r="I13" s="18">
        <v>0</v>
      </c>
      <c r="J13" s="18">
        <v>1</v>
      </c>
      <c r="K13" s="18">
        <v>1</v>
      </c>
      <c r="L13" s="18">
        <v>0</v>
      </c>
      <c r="M13" s="18">
        <v>0</v>
      </c>
      <c r="N13" s="18">
        <v>0</v>
      </c>
      <c r="O13" s="18">
        <v>1</v>
      </c>
      <c r="P13" s="16">
        <v>0</v>
      </c>
      <c r="Q13" s="16">
        <v>0</v>
      </c>
      <c r="R13" s="31">
        <v>1</v>
      </c>
      <c r="S13" s="22">
        <v>1</v>
      </c>
      <c r="T13" s="16">
        <v>0</v>
      </c>
      <c r="U13" s="18">
        <v>1</v>
      </c>
      <c r="V13" s="18">
        <v>1</v>
      </c>
    </row>
    <row r="14" spans="1:25" s="29" customFormat="1" ht="25.95" customHeight="1">
      <c r="A14" s="24">
        <v>11</v>
      </c>
      <c r="B14" s="28" t="s">
        <v>25</v>
      </c>
      <c r="C14" s="26">
        <f t="shared" si="1"/>
        <v>12</v>
      </c>
      <c r="D14" s="26">
        <v>1</v>
      </c>
      <c r="E14" s="26">
        <v>0</v>
      </c>
      <c r="F14" s="26">
        <v>1</v>
      </c>
      <c r="G14" s="26">
        <v>1</v>
      </c>
      <c r="H14" s="26">
        <v>0</v>
      </c>
      <c r="I14" s="32">
        <v>1</v>
      </c>
      <c r="J14" s="26">
        <v>1</v>
      </c>
      <c r="K14" s="26">
        <v>1</v>
      </c>
      <c r="L14" s="32">
        <v>1</v>
      </c>
      <c r="M14" s="26">
        <v>0</v>
      </c>
      <c r="N14" s="26">
        <v>0</v>
      </c>
      <c r="O14" s="32">
        <v>1</v>
      </c>
      <c r="P14" s="26">
        <v>0</v>
      </c>
      <c r="Q14" s="32">
        <v>1</v>
      </c>
      <c r="R14" s="26">
        <v>0</v>
      </c>
      <c r="S14" s="33">
        <v>1</v>
      </c>
      <c r="T14" s="26">
        <v>0</v>
      </c>
      <c r="U14" s="26">
        <v>1</v>
      </c>
      <c r="V14" s="26">
        <v>1</v>
      </c>
    </row>
    <row r="15" spans="1:25" s="29" customFormat="1" ht="25.95" customHeight="1">
      <c r="A15" s="24">
        <v>12</v>
      </c>
      <c r="B15" s="28" t="s">
        <v>26</v>
      </c>
      <c r="C15" s="26">
        <f t="shared" si="1"/>
        <v>11</v>
      </c>
      <c r="D15" s="26">
        <v>1</v>
      </c>
      <c r="E15" s="26">
        <v>0</v>
      </c>
      <c r="F15" s="26">
        <v>1</v>
      </c>
      <c r="G15" s="26">
        <v>1</v>
      </c>
      <c r="H15" s="26">
        <v>0</v>
      </c>
      <c r="I15" s="26">
        <v>0</v>
      </c>
      <c r="J15" s="26">
        <v>1</v>
      </c>
      <c r="K15" s="26">
        <v>1</v>
      </c>
      <c r="L15" s="26">
        <v>0</v>
      </c>
      <c r="M15" s="26">
        <v>0</v>
      </c>
      <c r="N15" s="26">
        <v>0</v>
      </c>
      <c r="O15" s="26">
        <v>1</v>
      </c>
      <c r="P15" s="32">
        <v>1</v>
      </c>
      <c r="Q15" s="26">
        <v>0</v>
      </c>
      <c r="R15" s="32">
        <v>1</v>
      </c>
      <c r="S15" s="26">
        <v>1</v>
      </c>
      <c r="T15" s="26">
        <v>0</v>
      </c>
      <c r="U15" s="26">
        <v>1</v>
      </c>
      <c r="V15" s="26">
        <v>1</v>
      </c>
    </row>
    <row r="16" spans="1:25" ht="25.95" customHeight="1">
      <c r="A16" s="14">
        <v>13</v>
      </c>
      <c r="B16" s="21" t="s">
        <v>27</v>
      </c>
      <c r="C16" s="16">
        <f t="shared" si="1"/>
        <v>11</v>
      </c>
      <c r="D16" s="22">
        <v>1</v>
      </c>
      <c r="E16" s="31">
        <v>1</v>
      </c>
      <c r="F16" s="16">
        <v>1</v>
      </c>
      <c r="G16" s="16">
        <v>1</v>
      </c>
      <c r="H16" s="16">
        <v>0</v>
      </c>
      <c r="I16" s="16">
        <v>0</v>
      </c>
      <c r="J16" s="16">
        <v>1</v>
      </c>
      <c r="K16" s="16">
        <v>1</v>
      </c>
      <c r="L16" s="31">
        <v>1</v>
      </c>
      <c r="M16" s="16">
        <v>0</v>
      </c>
      <c r="N16" s="16">
        <v>0</v>
      </c>
      <c r="O16" s="16">
        <v>0</v>
      </c>
      <c r="P16" s="31">
        <v>1</v>
      </c>
      <c r="Q16" s="16">
        <v>0</v>
      </c>
      <c r="R16" s="16">
        <v>0</v>
      </c>
      <c r="S16" s="18">
        <v>1</v>
      </c>
      <c r="T16" s="16">
        <v>0</v>
      </c>
      <c r="U16" s="16">
        <v>1</v>
      </c>
      <c r="V16" s="18">
        <v>1</v>
      </c>
    </row>
    <row r="17" spans="1:22" s="29" customFormat="1" ht="25.95" customHeight="1">
      <c r="A17" s="24">
        <v>14</v>
      </c>
      <c r="B17" s="28" t="s">
        <v>28</v>
      </c>
      <c r="C17" s="26">
        <f t="shared" si="1"/>
        <v>9</v>
      </c>
      <c r="D17" s="26">
        <v>1</v>
      </c>
      <c r="E17" s="32">
        <v>1</v>
      </c>
      <c r="F17" s="26">
        <v>1</v>
      </c>
      <c r="G17" s="26">
        <v>1</v>
      </c>
      <c r="H17" s="26">
        <v>0</v>
      </c>
      <c r="I17" s="26">
        <v>0</v>
      </c>
      <c r="J17" s="26">
        <v>1</v>
      </c>
      <c r="K17" s="26">
        <v>0</v>
      </c>
      <c r="L17" s="32">
        <v>1</v>
      </c>
      <c r="M17" s="26">
        <v>0</v>
      </c>
      <c r="N17" s="26">
        <v>0</v>
      </c>
      <c r="O17" s="26">
        <v>0</v>
      </c>
      <c r="P17" s="26">
        <v>0</v>
      </c>
      <c r="Q17" s="26">
        <v>0</v>
      </c>
      <c r="R17" s="26">
        <v>0</v>
      </c>
      <c r="S17" s="26">
        <v>1</v>
      </c>
      <c r="T17" s="26">
        <v>0</v>
      </c>
      <c r="U17" s="26">
        <v>1</v>
      </c>
      <c r="V17" s="26">
        <v>1</v>
      </c>
    </row>
    <row r="18" spans="1:22" s="29" customFormat="1" ht="25.95" customHeight="1">
      <c r="A18" s="24">
        <v>15</v>
      </c>
      <c r="B18" s="28" t="s">
        <v>29</v>
      </c>
      <c r="C18" s="26">
        <f t="shared" si="1"/>
        <v>9</v>
      </c>
      <c r="D18" s="26">
        <v>1</v>
      </c>
      <c r="E18" s="26">
        <v>0</v>
      </c>
      <c r="F18" s="26">
        <v>1</v>
      </c>
      <c r="G18" s="26">
        <v>1</v>
      </c>
      <c r="H18" s="26">
        <v>0</v>
      </c>
      <c r="I18" s="26">
        <v>0</v>
      </c>
      <c r="J18" s="26">
        <v>1</v>
      </c>
      <c r="K18" s="32">
        <v>1</v>
      </c>
      <c r="L18" s="26">
        <v>0</v>
      </c>
      <c r="M18" s="26">
        <v>0</v>
      </c>
      <c r="N18" s="26">
        <v>0</v>
      </c>
      <c r="O18" s="26">
        <v>0</v>
      </c>
      <c r="P18" s="32">
        <v>1</v>
      </c>
      <c r="Q18" s="26">
        <v>0</v>
      </c>
      <c r="R18" s="32">
        <v>1</v>
      </c>
      <c r="S18" s="26">
        <v>0</v>
      </c>
      <c r="T18" s="26">
        <v>0</v>
      </c>
      <c r="U18" s="26">
        <v>1</v>
      </c>
      <c r="V18" s="26">
        <v>1</v>
      </c>
    </row>
    <row r="19" spans="1:22" ht="25.95" customHeight="1">
      <c r="A19" s="14">
        <v>16</v>
      </c>
      <c r="B19" s="21" t="s">
        <v>30</v>
      </c>
      <c r="C19" s="16">
        <f t="shared" si="1"/>
        <v>11</v>
      </c>
      <c r="D19" s="16">
        <v>1</v>
      </c>
      <c r="E19" s="31">
        <v>1</v>
      </c>
      <c r="F19" s="16">
        <v>1</v>
      </c>
      <c r="G19" s="16">
        <v>1</v>
      </c>
      <c r="H19" s="16">
        <v>0</v>
      </c>
      <c r="I19" s="31">
        <v>1</v>
      </c>
      <c r="J19" s="16">
        <v>1</v>
      </c>
      <c r="K19" s="16">
        <v>1</v>
      </c>
      <c r="L19" s="31">
        <v>1</v>
      </c>
      <c r="M19" s="16">
        <v>0</v>
      </c>
      <c r="N19" s="16">
        <v>0</v>
      </c>
      <c r="O19" s="16">
        <v>0</v>
      </c>
      <c r="P19" s="16">
        <v>0</v>
      </c>
      <c r="Q19" s="16">
        <v>0</v>
      </c>
      <c r="R19" s="16">
        <v>0</v>
      </c>
      <c r="S19" s="18">
        <v>1</v>
      </c>
      <c r="T19" s="16">
        <v>0</v>
      </c>
      <c r="U19" s="31">
        <v>1</v>
      </c>
      <c r="V19" s="16">
        <v>1</v>
      </c>
    </row>
    <row r="20" spans="1:22" s="11" customFormat="1" ht="15.6">
      <c r="S20" s="12"/>
    </row>
  </sheetData>
  <mergeCells count="2">
    <mergeCell ref="A1:V1"/>
    <mergeCell ref="A3:B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0"/>
  <sheetViews>
    <sheetView workbookViewId="0">
      <pane ySplit="3" topLeftCell="A4" activePane="bottomLeft" state="frozen"/>
      <selection pane="bottomLeft" activeCell="C8" sqref="C8:C10"/>
    </sheetView>
  </sheetViews>
  <sheetFormatPr defaultColWidth="8.69921875" defaultRowHeight="13.8"/>
  <cols>
    <col min="1" max="1" width="4.59765625" customWidth="1"/>
    <col min="2" max="2" width="14.69921875" customWidth="1"/>
    <col min="3" max="18" width="7.296875" customWidth="1"/>
    <col min="19" max="19" width="7.296875" style="13" customWidth="1"/>
    <col min="20" max="22" width="7.296875" customWidth="1"/>
    <col min="23" max="23" width="4.296875" customWidth="1"/>
    <col min="24" max="24" width="3.69921875" customWidth="1"/>
    <col min="25" max="25" width="20.09765625" customWidth="1"/>
  </cols>
  <sheetData>
    <row r="1" spans="1:25" ht="38.4" customHeight="1">
      <c r="A1" s="336" t="s">
        <v>971</v>
      </c>
      <c r="B1" s="336"/>
      <c r="C1" s="336"/>
      <c r="D1" s="336"/>
      <c r="E1" s="336"/>
      <c r="F1" s="336"/>
      <c r="G1" s="336"/>
      <c r="H1" s="336"/>
      <c r="I1" s="336"/>
      <c r="J1" s="336"/>
      <c r="K1" s="336"/>
      <c r="L1" s="336"/>
      <c r="M1" s="336"/>
      <c r="N1" s="336"/>
      <c r="O1" s="336"/>
      <c r="P1" s="336"/>
      <c r="Q1" s="336"/>
      <c r="R1" s="336"/>
      <c r="S1" s="336"/>
      <c r="T1" s="336"/>
      <c r="U1" s="336"/>
      <c r="V1" s="336"/>
    </row>
    <row r="2" spans="1:25" s="9" customFormat="1" ht="132">
      <c r="A2" s="4" t="s">
        <v>0</v>
      </c>
      <c r="B2" s="4" t="s">
        <v>1</v>
      </c>
      <c r="C2" s="5" t="s">
        <v>31</v>
      </c>
      <c r="D2" s="6" t="s">
        <v>2</v>
      </c>
      <c r="E2" s="7" t="s">
        <v>3</v>
      </c>
      <c r="F2" s="7" t="s">
        <v>33</v>
      </c>
      <c r="G2" s="7" t="s">
        <v>4</v>
      </c>
      <c r="H2" s="7" t="s">
        <v>5</v>
      </c>
      <c r="I2" s="7" t="s">
        <v>6</v>
      </c>
      <c r="J2" s="7" t="s">
        <v>7</v>
      </c>
      <c r="K2" s="8" t="s">
        <v>8</v>
      </c>
      <c r="L2" s="7" t="s">
        <v>9</v>
      </c>
      <c r="M2" s="7" t="s">
        <v>10</v>
      </c>
      <c r="N2" s="7" t="s">
        <v>32</v>
      </c>
      <c r="O2" s="8" t="s">
        <v>37</v>
      </c>
      <c r="P2" s="7" t="s">
        <v>34</v>
      </c>
      <c r="Q2" s="7" t="s">
        <v>35</v>
      </c>
      <c r="R2" s="7" t="s">
        <v>11</v>
      </c>
      <c r="S2" s="7" t="s">
        <v>12</v>
      </c>
      <c r="T2" s="7" t="s">
        <v>36</v>
      </c>
      <c r="U2" s="7" t="s">
        <v>13</v>
      </c>
      <c r="V2" s="7" t="s">
        <v>38</v>
      </c>
    </row>
    <row r="3" spans="1:25" s="108" customFormat="1" ht="25.95" customHeight="1">
      <c r="A3" s="337" t="s">
        <v>14</v>
      </c>
      <c r="B3" s="337"/>
      <c r="C3" s="57">
        <f>SUM(C4:C19)/16</f>
        <v>11.0625</v>
      </c>
      <c r="D3" s="1">
        <f t="shared" ref="D3:V3" si="0">SUM(D4:D19)</f>
        <v>16</v>
      </c>
      <c r="E3" s="1">
        <f t="shared" si="0"/>
        <v>4</v>
      </c>
      <c r="F3" s="1">
        <f t="shared" si="0"/>
        <v>16</v>
      </c>
      <c r="G3" s="1">
        <f t="shared" si="0"/>
        <v>16</v>
      </c>
      <c r="H3" s="1">
        <f t="shared" si="0"/>
        <v>9</v>
      </c>
      <c r="I3" s="1">
        <f t="shared" si="0"/>
        <v>4</v>
      </c>
      <c r="J3" s="1">
        <f t="shared" si="0"/>
        <v>16</v>
      </c>
      <c r="K3" s="1">
        <f t="shared" si="0"/>
        <v>13</v>
      </c>
      <c r="L3" s="1">
        <f t="shared" si="0"/>
        <v>5</v>
      </c>
      <c r="M3" s="1">
        <f t="shared" si="0"/>
        <v>4</v>
      </c>
      <c r="N3" s="1">
        <f t="shared" si="0"/>
        <v>4</v>
      </c>
      <c r="O3" s="1">
        <f t="shared" si="0"/>
        <v>7</v>
      </c>
      <c r="P3" s="1">
        <f t="shared" si="0"/>
        <v>6</v>
      </c>
      <c r="Q3" s="1">
        <f t="shared" si="0"/>
        <v>6</v>
      </c>
      <c r="R3" s="1">
        <f t="shared" si="0"/>
        <v>6</v>
      </c>
      <c r="S3" s="3">
        <f t="shared" si="0"/>
        <v>14</v>
      </c>
      <c r="T3" s="1">
        <f t="shared" si="0"/>
        <v>4</v>
      </c>
      <c r="U3" s="1">
        <f t="shared" si="0"/>
        <v>11</v>
      </c>
      <c r="V3" s="1">
        <f t="shared" si="0"/>
        <v>16</v>
      </c>
      <c r="Y3" s="109"/>
    </row>
    <row r="4" spans="1:25" ht="25.95" customHeight="1">
      <c r="A4" s="14">
        <v>1</v>
      </c>
      <c r="B4" s="15" t="s">
        <v>15</v>
      </c>
      <c r="C4" s="16">
        <f>SUM(D4:V4)</f>
        <v>19</v>
      </c>
      <c r="D4" s="16">
        <v>1</v>
      </c>
      <c r="E4" s="16">
        <v>1</v>
      </c>
      <c r="F4" s="16">
        <v>1</v>
      </c>
      <c r="G4" s="16">
        <v>1</v>
      </c>
      <c r="H4" s="16">
        <v>1</v>
      </c>
      <c r="I4" s="16">
        <v>1</v>
      </c>
      <c r="J4" s="16">
        <v>1</v>
      </c>
      <c r="K4" s="16">
        <v>1</v>
      </c>
      <c r="L4" s="16">
        <v>1</v>
      </c>
      <c r="M4" s="16">
        <v>1</v>
      </c>
      <c r="N4" s="16">
        <v>1</v>
      </c>
      <c r="O4" s="16">
        <v>1</v>
      </c>
      <c r="P4" s="16">
        <v>1</v>
      </c>
      <c r="Q4" s="16">
        <v>1</v>
      </c>
      <c r="R4" s="16">
        <v>1</v>
      </c>
      <c r="S4" s="16">
        <v>1</v>
      </c>
      <c r="T4" s="16">
        <v>1</v>
      </c>
      <c r="U4" s="16">
        <v>1</v>
      </c>
      <c r="V4" s="16">
        <v>1</v>
      </c>
      <c r="Y4" s="10"/>
    </row>
    <row r="5" spans="1:25" ht="25.95" customHeight="1">
      <c r="A5" s="14">
        <v>2</v>
      </c>
      <c r="B5" s="15" t="s">
        <v>16</v>
      </c>
      <c r="C5" s="16">
        <f>SUM(D5:V5)</f>
        <v>19</v>
      </c>
      <c r="D5" s="16">
        <v>1</v>
      </c>
      <c r="E5" s="16">
        <v>1</v>
      </c>
      <c r="F5" s="16">
        <v>1</v>
      </c>
      <c r="G5" s="16">
        <v>1</v>
      </c>
      <c r="H5" s="16">
        <v>1</v>
      </c>
      <c r="I5" s="16">
        <v>1</v>
      </c>
      <c r="J5" s="16">
        <v>1</v>
      </c>
      <c r="K5" s="16">
        <v>1</v>
      </c>
      <c r="L5" s="16">
        <v>1</v>
      </c>
      <c r="M5" s="16">
        <v>1</v>
      </c>
      <c r="N5" s="16">
        <v>1</v>
      </c>
      <c r="O5" s="16">
        <v>1</v>
      </c>
      <c r="P5" s="16">
        <v>1</v>
      </c>
      <c r="Q5" s="16">
        <v>1</v>
      </c>
      <c r="R5" s="16">
        <v>1</v>
      </c>
      <c r="S5" s="16">
        <v>1</v>
      </c>
      <c r="T5" s="16">
        <v>1</v>
      </c>
      <c r="U5" s="16">
        <v>1</v>
      </c>
      <c r="V5" s="16">
        <v>1</v>
      </c>
    </row>
    <row r="6" spans="1:25" ht="25.95" customHeight="1">
      <c r="A6" s="14">
        <v>3</v>
      </c>
      <c r="B6" s="15" t="s">
        <v>17</v>
      </c>
      <c r="C6" s="16">
        <f>SUM(D6:V6)</f>
        <v>19</v>
      </c>
      <c r="D6" s="16">
        <v>1</v>
      </c>
      <c r="E6" s="16">
        <v>1</v>
      </c>
      <c r="F6" s="16">
        <v>1</v>
      </c>
      <c r="G6" s="16">
        <v>1</v>
      </c>
      <c r="H6" s="16">
        <v>1</v>
      </c>
      <c r="I6" s="16">
        <v>1</v>
      </c>
      <c r="J6" s="16">
        <v>1</v>
      </c>
      <c r="K6" s="16">
        <v>1</v>
      </c>
      <c r="L6" s="16">
        <v>1</v>
      </c>
      <c r="M6" s="16">
        <v>1</v>
      </c>
      <c r="N6" s="16">
        <v>1</v>
      </c>
      <c r="O6" s="16">
        <v>1</v>
      </c>
      <c r="P6" s="16">
        <v>1</v>
      </c>
      <c r="Q6" s="16">
        <v>1</v>
      </c>
      <c r="R6" s="16">
        <v>1</v>
      </c>
      <c r="S6" s="16">
        <v>1</v>
      </c>
      <c r="T6" s="16">
        <v>1</v>
      </c>
      <c r="U6" s="16">
        <v>1</v>
      </c>
      <c r="V6" s="16">
        <v>1</v>
      </c>
      <c r="Y6">
        <f>11.25-1.31</f>
        <v>9.94</v>
      </c>
    </row>
    <row r="7" spans="1:25" ht="25.95" customHeight="1">
      <c r="A7" s="14">
        <v>4</v>
      </c>
      <c r="B7" s="17" t="s">
        <v>18</v>
      </c>
      <c r="C7" s="16">
        <f>SUM(D7:V7)</f>
        <v>19</v>
      </c>
      <c r="D7" s="16">
        <v>1</v>
      </c>
      <c r="E7" s="16">
        <v>1</v>
      </c>
      <c r="F7" s="16">
        <v>1</v>
      </c>
      <c r="G7" s="16">
        <v>1</v>
      </c>
      <c r="H7" s="16">
        <v>1</v>
      </c>
      <c r="I7" s="16">
        <v>1</v>
      </c>
      <c r="J7" s="16">
        <v>1</v>
      </c>
      <c r="K7" s="16">
        <v>1</v>
      </c>
      <c r="L7" s="16">
        <v>1</v>
      </c>
      <c r="M7" s="16">
        <v>1</v>
      </c>
      <c r="N7" s="16">
        <v>1</v>
      </c>
      <c r="O7" s="16">
        <v>1</v>
      </c>
      <c r="P7" s="16">
        <v>1</v>
      </c>
      <c r="Q7" s="16">
        <v>1</v>
      </c>
      <c r="R7" s="16">
        <v>1</v>
      </c>
      <c r="S7" s="16">
        <v>1</v>
      </c>
      <c r="T7" s="16">
        <v>1</v>
      </c>
      <c r="U7" s="16">
        <v>1</v>
      </c>
      <c r="V7" s="16">
        <v>1</v>
      </c>
      <c r="Y7" s="331">
        <f>C3-Y6</f>
        <v>1.1225000000000005</v>
      </c>
    </row>
    <row r="8" spans="1:25" ht="25.95" customHeight="1">
      <c r="A8" s="14">
        <v>5</v>
      </c>
      <c r="B8" s="17" t="s">
        <v>19</v>
      </c>
      <c r="C8" s="16">
        <f>SUM(D8:V8)</f>
        <v>12</v>
      </c>
      <c r="D8" s="31">
        <v>1</v>
      </c>
      <c r="E8" s="16">
        <v>0</v>
      </c>
      <c r="F8" s="16">
        <v>1</v>
      </c>
      <c r="G8" s="16">
        <v>1</v>
      </c>
      <c r="H8" s="34">
        <v>1</v>
      </c>
      <c r="I8" s="18">
        <v>0</v>
      </c>
      <c r="J8" s="16">
        <v>1</v>
      </c>
      <c r="K8" s="16">
        <v>1</v>
      </c>
      <c r="L8" s="16">
        <v>0</v>
      </c>
      <c r="M8" s="16">
        <v>0</v>
      </c>
      <c r="N8" s="16">
        <v>0</v>
      </c>
      <c r="O8" s="16">
        <v>1</v>
      </c>
      <c r="P8" s="16">
        <v>0</v>
      </c>
      <c r="Q8" s="31">
        <v>1</v>
      </c>
      <c r="R8" s="34">
        <v>1</v>
      </c>
      <c r="S8" s="18">
        <v>1</v>
      </c>
      <c r="T8" s="16">
        <v>0</v>
      </c>
      <c r="U8" s="16">
        <v>1</v>
      </c>
      <c r="V8" s="16">
        <v>1</v>
      </c>
    </row>
    <row r="9" spans="1:25" ht="25.95" customHeight="1">
      <c r="A9" s="14">
        <v>6</v>
      </c>
      <c r="B9" s="17" t="s">
        <v>20</v>
      </c>
      <c r="C9" s="16">
        <f t="shared" ref="C9:C19" si="1">SUM(D9:V9)</f>
        <v>12</v>
      </c>
      <c r="D9" s="31">
        <v>1</v>
      </c>
      <c r="E9" s="16">
        <v>0</v>
      </c>
      <c r="F9" s="16">
        <v>1</v>
      </c>
      <c r="G9" s="16">
        <v>1</v>
      </c>
      <c r="H9" s="16">
        <v>1</v>
      </c>
      <c r="I9" s="18">
        <v>0</v>
      </c>
      <c r="J9" s="16">
        <v>1</v>
      </c>
      <c r="K9" s="16">
        <v>1</v>
      </c>
      <c r="L9" s="16">
        <v>1</v>
      </c>
      <c r="M9" s="16">
        <v>0</v>
      </c>
      <c r="N9" s="16">
        <v>0</v>
      </c>
      <c r="O9" s="16">
        <v>1</v>
      </c>
      <c r="P9" s="16">
        <v>0</v>
      </c>
      <c r="Q9" s="16">
        <v>0</v>
      </c>
      <c r="R9" s="31">
        <v>1</v>
      </c>
      <c r="S9" s="18">
        <v>1</v>
      </c>
      <c r="T9" s="16">
        <v>0</v>
      </c>
      <c r="U9" s="16">
        <v>1</v>
      </c>
      <c r="V9" s="16">
        <v>1</v>
      </c>
    </row>
    <row r="10" spans="1:25" ht="25.95" customHeight="1">
      <c r="A10" s="14">
        <v>7</v>
      </c>
      <c r="B10" s="17" t="s">
        <v>21</v>
      </c>
      <c r="C10" s="16">
        <f t="shared" si="1"/>
        <v>10</v>
      </c>
      <c r="D10" s="31">
        <v>1</v>
      </c>
      <c r="E10" s="16">
        <v>0</v>
      </c>
      <c r="F10" s="16">
        <v>1</v>
      </c>
      <c r="G10" s="16">
        <v>1</v>
      </c>
      <c r="H10" s="16">
        <v>1</v>
      </c>
      <c r="I10" s="18">
        <v>0</v>
      </c>
      <c r="J10" s="16">
        <v>1</v>
      </c>
      <c r="K10" s="56">
        <v>1</v>
      </c>
      <c r="L10" s="16">
        <v>0</v>
      </c>
      <c r="M10" s="16">
        <v>0</v>
      </c>
      <c r="N10" s="16">
        <v>0</v>
      </c>
      <c r="O10" s="16">
        <v>0</v>
      </c>
      <c r="P10" s="16">
        <v>0</v>
      </c>
      <c r="Q10" s="16">
        <v>1</v>
      </c>
      <c r="R10" s="16">
        <v>0</v>
      </c>
      <c r="S10" s="18">
        <v>1</v>
      </c>
      <c r="T10" s="16">
        <v>0</v>
      </c>
      <c r="U10" s="16">
        <v>1</v>
      </c>
      <c r="V10" s="16">
        <v>1</v>
      </c>
    </row>
    <row r="11" spans="1:25" ht="25.95" customHeight="1">
      <c r="A11" s="14">
        <v>8</v>
      </c>
      <c r="B11" s="17" t="s">
        <v>22</v>
      </c>
      <c r="C11" s="16">
        <f t="shared" si="1"/>
        <v>7</v>
      </c>
      <c r="D11" s="31">
        <v>1</v>
      </c>
      <c r="E11" s="16">
        <v>0</v>
      </c>
      <c r="F11" s="16">
        <v>1</v>
      </c>
      <c r="G11" s="16">
        <v>1</v>
      </c>
      <c r="H11" s="19">
        <v>0</v>
      </c>
      <c r="I11" s="16">
        <v>0</v>
      </c>
      <c r="J11" s="16">
        <v>1</v>
      </c>
      <c r="K11" s="16">
        <v>1</v>
      </c>
      <c r="L11" s="16">
        <v>0</v>
      </c>
      <c r="M11" s="16">
        <v>0</v>
      </c>
      <c r="N11" s="16">
        <v>0</v>
      </c>
      <c r="O11" s="16">
        <v>0</v>
      </c>
      <c r="P11" s="22">
        <v>0</v>
      </c>
      <c r="Q11" s="16">
        <v>0</v>
      </c>
      <c r="R11" s="16">
        <v>0</v>
      </c>
      <c r="S11" s="18">
        <v>1</v>
      </c>
      <c r="T11" s="16">
        <v>0</v>
      </c>
      <c r="U11" s="16">
        <v>0</v>
      </c>
      <c r="V11" s="16">
        <v>1</v>
      </c>
    </row>
    <row r="12" spans="1:25" ht="25.95" customHeight="1">
      <c r="A12" s="14">
        <v>9</v>
      </c>
      <c r="B12" s="20" t="s">
        <v>23</v>
      </c>
      <c r="C12" s="16">
        <f t="shared" si="1"/>
        <v>8</v>
      </c>
      <c r="D12" s="31">
        <v>1</v>
      </c>
      <c r="E12" s="16">
        <v>0</v>
      </c>
      <c r="F12" s="18">
        <v>1</v>
      </c>
      <c r="G12" s="18">
        <v>1</v>
      </c>
      <c r="H12" s="18">
        <v>1</v>
      </c>
      <c r="I12" s="18">
        <v>0</v>
      </c>
      <c r="J12" s="18">
        <v>1</v>
      </c>
      <c r="K12" s="18">
        <v>1</v>
      </c>
      <c r="L12" s="18">
        <v>0</v>
      </c>
      <c r="M12" s="18">
        <v>0</v>
      </c>
      <c r="N12" s="18">
        <v>0</v>
      </c>
      <c r="O12" s="18">
        <v>0</v>
      </c>
      <c r="P12" s="16">
        <v>0</v>
      </c>
      <c r="Q12" s="16">
        <v>0</v>
      </c>
      <c r="R12" s="16">
        <v>0</v>
      </c>
      <c r="S12" s="18">
        <v>1</v>
      </c>
      <c r="T12" s="16">
        <v>0</v>
      </c>
      <c r="U12" s="18">
        <v>0</v>
      </c>
      <c r="V12" s="18">
        <v>1</v>
      </c>
    </row>
    <row r="13" spans="1:25" ht="25.95" customHeight="1">
      <c r="A13" s="14">
        <v>10</v>
      </c>
      <c r="B13" s="20" t="s">
        <v>24</v>
      </c>
      <c r="C13" s="16">
        <f t="shared" si="1"/>
        <v>6</v>
      </c>
      <c r="D13" s="31">
        <v>1</v>
      </c>
      <c r="E13" s="16">
        <v>0</v>
      </c>
      <c r="F13" s="18">
        <v>1</v>
      </c>
      <c r="G13" s="18">
        <v>1</v>
      </c>
      <c r="H13" s="18">
        <v>1</v>
      </c>
      <c r="I13" s="18">
        <v>0</v>
      </c>
      <c r="J13" s="18">
        <v>1</v>
      </c>
      <c r="K13" s="18">
        <v>0</v>
      </c>
      <c r="L13" s="18">
        <v>0</v>
      </c>
      <c r="M13" s="18">
        <v>0</v>
      </c>
      <c r="N13" s="18">
        <v>0</v>
      </c>
      <c r="O13" s="18">
        <v>0</v>
      </c>
      <c r="P13" s="16">
        <v>0</v>
      </c>
      <c r="Q13" s="16">
        <v>0</v>
      </c>
      <c r="R13" s="16">
        <v>0</v>
      </c>
      <c r="S13" s="16">
        <v>0</v>
      </c>
      <c r="T13" s="16">
        <v>0</v>
      </c>
      <c r="U13" s="18">
        <v>0</v>
      </c>
      <c r="V13" s="18">
        <v>1</v>
      </c>
    </row>
    <row r="14" spans="1:25" ht="25.95" customHeight="1">
      <c r="A14" s="14">
        <v>11</v>
      </c>
      <c r="B14" s="21" t="s">
        <v>25</v>
      </c>
      <c r="C14" s="16">
        <f t="shared" si="1"/>
        <v>8</v>
      </c>
      <c r="D14" s="31">
        <v>1</v>
      </c>
      <c r="E14" s="22">
        <v>0</v>
      </c>
      <c r="F14" s="22">
        <v>1</v>
      </c>
      <c r="G14" s="16">
        <v>1</v>
      </c>
      <c r="H14" s="16">
        <v>0</v>
      </c>
      <c r="I14" s="16">
        <v>0</v>
      </c>
      <c r="J14" s="16">
        <v>1</v>
      </c>
      <c r="K14" s="18">
        <v>1</v>
      </c>
      <c r="L14" s="16">
        <v>0</v>
      </c>
      <c r="M14" s="16">
        <v>0</v>
      </c>
      <c r="N14" s="16">
        <v>0</v>
      </c>
      <c r="O14" s="22">
        <v>0</v>
      </c>
      <c r="P14" s="22">
        <v>0</v>
      </c>
      <c r="Q14" s="22">
        <v>0</v>
      </c>
      <c r="R14" s="16">
        <v>0</v>
      </c>
      <c r="S14" s="23">
        <v>1</v>
      </c>
      <c r="T14" s="16">
        <v>0</v>
      </c>
      <c r="U14" s="16">
        <v>1</v>
      </c>
      <c r="V14" s="16">
        <v>1</v>
      </c>
    </row>
    <row r="15" spans="1:25" s="27" customFormat="1" ht="25.95" customHeight="1">
      <c r="A15" s="24">
        <v>12</v>
      </c>
      <c r="B15" s="25" t="s">
        <v>26</v>
      </c>
      <c r="C15" s="22">
        <f t="shared" si="1"/>
        <v>9</v>
      </c>
      <c r="D15" s="30">
        <v>1</v>
      </c>
      <c r="E15" s="22">
        <v>0</v>
      </c>
      <c r="F15" s="22">
        <v>1</v>
      </c>
      <c r="G15" s="22">
        <v>1</v>
      </c>
      <c r="H15" s="22">
        <v>0</v>
      </c>
      <c r="I15" s="22">
        <v>0</v>
      </c>
      <c r="J15" s="22">
        <v>1</v>
      </c>
      <c r="K15" s="22">
        <v>1</v>
      </c>
      <c r="L15" s="22">
        <v>0</v>
      </c>
      <c r="M15" s="22">
        <v>0</v>
      </c>
      <c r="N15" s="22">
        <v>0</v>
      </c>
      <c r="O15" s="30">
        <v>1</v>
      </c>
      <c r="P15" s="22">
        <v>0</v>
      </c>
      <c r="Q15" s="22">
        <v>0</v>
      </c>
      <c r="R15" s="22">
        <v>0</v>
      </c>
      <c r="S15" s="30">
        <v>1</v>
      </c>
      <c r="T15" s="22">
        <v>0</v>
      </c>
      <c r="U15" s="16">
        <v>1</v>
      </c>
      <c r="V15" s="22">
        <v>1</v>
      </c>
    </row>
    <row r="16" spans="1:25" ht="25.95" customHeight="1">
      <c r="A16" s="14">
        <v>13</v>
      </c>
      <c r="B16" s="21" t="s">
        <v>27</v>
      </c>
      <c r="C16" s="16">
        <f t="shared" si="1"/>
        <v>9</v>
      </c>
      <c r="D16" s="31">
        <v>1</v>
      </c>
      <c r="E16" s="16">
        <v>0</v>
      </c>
      <c r="F16" s="16">
        <v>1</v>
      </c>
      <c r="G16" s="16">
        <v>1</v>
      </c>
      <c r="H16" s="16">
        <v>0</v>
      </c>
      <c r="I16" s="16">
        <v>0</v>
      </c>
      <c r="J16" s="16">
        <v>1</v>
      </c>
      <c r="K16" s="16">
        <v>1</v>
      </c>
      <c r="L16" s="16">
        <v>0</v>
      </c>
      <c r="M16" s="16">
        <v>0</v>
      </c>
      <c r="N16" s="16">
        <v>0</v>
      </c>
      <c r="O16" s="16">
        <v>0</v>
      </c>
      <c r="P16" s="56">
        <v>1</v>
      </c>
      <c r="Q16" s="16">
        <v>0</v>
      </c>
      <c r="R16" s="16">
        <v>0</v>
      </c>
      <c r="S16" s="18">
        <v>1</v>
      </c>
      <c r="T16" s="16">
        <v>0</v>
      </c>
      <c r="U16" s="16">
        <v>1</v>
      </c>
      <c r="V16" s="18">
        <v>1</v>
      </c>
    </row>
    <row r="17" spans="1:22" ht="25.95" customHeight="1">
      <c r="A17" s="14">
        <v>14</v>
      </c>
      <c r="B17" s="17" t="s">
        <v>28</v>
      </c>
      <c r="C17" s="16">
        <f t="shared" si="1"/>
        <v>7</v>
      </c>
      <c r="D17" s="31">
        <v>1</v>
      </c>
      <c r="E17" s="16">
        <v>0</v>
      </c>
      <c r="F17" s="16">
        <v>1</v>
      </c>
      <c r="G17" s="16">
        <v>1</v>
      </c>
      <c r="H17" s="16">
        <v>0</v>
      </c>
      <c r="I17" s="16">
        <v>0</v>
      </c>
      <c r="J17" s="16">
        <v>1</v>
      </c>
      <c r="K17" s="16">
        <v>0</v>
      </c>
      <c r="L17" s="16">
        <v>0</v>
      </c>
      <c r="M17" s="16">
        <v>0</v>
      </c>
      <c r="N17" s="16">
        <v>0</v>
      </c>
      <c r="O17" s="16">
        <v>0</v>
      </c>
      <c r="P17" s="16">
        <v>0</v>
      </c>
      <c r="Q17" s="16">
        <v>0</v>
      </c>
      <c r="R17" s="16">
        <v>0</v>
      </c>
      <c r="S17" s="18">
        <v>1</v>
      </c>
      <c r="T17" s="16">
        <v>0</v>
      </c>
      <c r="U17" s="16">
        <v>1</v>
      </c>
      <c r="V17" s="16">
        <v>1</v>
      </c>
    </row>
    <row r="18" spans="1:22" ht="25.95" customHeight="1">
      <c r="A18" s="14">
        <v>15</v>
      </c>
      <c r="B18" s="17" t="s">
        <v>29</v>
      </c>
      <c r="C18" s="16">
        <f>SUM(D18:V18)</f>
        <v>6</v>
      </c>
      <c r="D18" s="31">
        <v>1</v>
      </c>
      <c r="E18" s="16">
        <v>0</v>
      </c>
      <c r="F18" s="16">
        <v>1</v>
      </c>
      <c r="G18" s="16">
        <v>1</v>
      </c>
      <c r="H18" s="16">
        <v>0</v>
      </c>
      <c r="I18" s="16">
        <v>0</v>
      </c>
      <c r="J18" s="16">
        <v>1</v>
      </c>
      <c r="K18" s="16">
        <v>0</v>
      </c>
      <c r="L18" s="16">
        <v>0</v>
      </c>
      <c r="M18" s="16">
        <v>0</v>
      </c>
      <c r="N18" s="16">
        <v>0</v>
      </c>
      <c r="O18" s="16">
        <v>0</v>
      </c>
      <c r="P18" s="56">
        <v>1</v>
      </c>
      <c r="Q18" s="16">
        <v>0</v>
      </c>
      <c r="R18" s="16">
        <v>0</v>
      </c>
      <c r="S18" s="18">
        <v>0</v>
      </c>
      <c r="T18" s="16">
        <v>0</v>
      </c>
      <c r="U18" s="16">
        <v>0</v>
      </c>
      <c r="V18" s="16">
        <v>1</v>
      </c>
    </row>
    <row r="19" spans="1:22" ht="25.95" customHeight="1">
      <c r="A19" s="14">
        <v>16</v>
      </c>
      <c r="B19" s="21" t="s">
        <v>30</v>
      </c>
      <c r="C19" s="16">
        <f t="shared" si="1"/>
        <v>7</v>
      </c>
      <c r="D19" s="31">
        <v>1</v>
      </c>
      <c r="E19" s="16">
        <v>0</v>
      </c>
      <c r="F19" s="16">
        <v>1</v>
      </c>
      <c r="G19" s="16">
        <v>1</v>
      </c>
      <c r="H19" s="16">
        <v>0</v>
      </c>
      <c r="I19" s="16">
        <v>0</v>
      </c>
      <c r="J19" s="16">
        <v>1</v>
      </c>
      <c r="K19" s="16">
        <v>1</v>
      </c>
      <c r="L19" s="16">
        <v>0</v>
      </c>
      <c r="M19" s="16">
        <v>0</v>
      </c>
      <c r="N19" s="16">
        <v>0</v>
      </c>
      <c r="O19" s="16">
        <v>0</v>
      </c>
      <c r="P19" s="16">
        <v>0</v>
      </c>
      <c r="Q19" s="16">
        <v>0</v>
      </c>
      <c r="R19" s="16">
        <v>0</v>
      </c>
      <c r="S19" s="18">
        <v>1</v>
      </c>
      <c r="T19" s="16">
        <v>0</v>
      </c>
      <c r="U19" s="16">
        <v>0</v>
      </c>
      <c r="V19" s="16">
        <v>1</v>
      </c>
    </row>
    <row r="20" spans="1:22" s="11" customFormat="1" ht="15.6">
      <c r="S20" s="12"/>
    </row>
  </sheetData>
  <mergeCells count="2">
    <mergeCell ref="A1:V1"/>
    <mergeCell ref="A3:B3"/>
  </mergeCells>
  <pageMargins left="0.19685039370078741" right="0.19685039370078741" top="0.19685039370078741" bottom="0.19685039370078741" header="0.31496062992125984" footer="0.31496062992125984"/>
  <pageSetup paperSize="9" scale="85"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D50E8-76E4-42AF-B7DF-5C92E1C741EA}">
  <dimension ref="A1:AA136"/>
  <sheetViews>
    <sheetView zoomScale="55" zoomScaleNormal="55" workbookViewId="0">
      <pane ySplit="3" topLeftCell="A4" activePane="bottomLeft" state="frozen"/>
      <selection pane="bottomLeft" activeCell="G83" sqref="G83"/>
    </sheetView>
  </sheetViews>
  <sheetFormatPr defaultColWidth="8.8984375" defaultRowHeight="15.6"/>
  <cols>
    <col min="1" max="1" width="4.8984375" style="111" customWidth="1"/>
    <col min="2" max="2" width="13.3984375" style="130" hidden="1" customWidth="1"/>
    <col min="3" max="3" width="31" style="131" customWidth="1"/>
    <col min="4" max="4" width="35.09765625" style="131" customWidth="1"/>
    <col min="5" max="5" width="27.796875" style="111" customWidth="1"/>
    <col min="6" max="6" width="10.796875" style="132" customWidth="1"/>
    <col min="7" max="7" width="10.796875" style="111" customWidth="1"/>
    <col min="8" max="8" width="10.796875" style="132" customWidth="1"/>
    <col min="9" max="9" width="10.796875" style="111" customWidth="1"/>
    <col min="10" max="12" width="10.796875" style="132" customWidth="1"/>
    <col min="13" max="22" width="10.796875" style="111" customWidth="1"/>
    <col min="23" max="23" width="18.19921875" style="111" hidden="1" customWidth="1"/>
    <col min="24" max="24" width="10.3984375" style="111" customWidth="1"/>
    <col min="25" max="16384" width="8.8984375" style="111"/>
  </cols>
  <sheetData>
    <row r="1" spans="1:23" ht="41.4" customHeight="1">
      <c r="A1" s="343" t="s">
        <v>972</v>
      </c>
      <c r="B1" s="343"/>
      <c r="C1" s="343"/>
      <c r="D1" s="343"/>
      <c r="E1" s="343"/>
      <c r="F1" s="343"/>
      <c r="G1" s="343"/>
      <c r="H1" s="343"/>
      <c r="I1" s="343"/>
      <c r="J1" s="343"/>
      <c r="K1" s="343"/>
      <c r="L1" s="343"/>
      <c r="M1" s="343"/>
      <c r="N1" s="343"/>
      <c r="O1" s="343"/>
      <c r="P1" s="343"/>
      <c r="Q1" s="343"/>
      <c r="R1" s="343"/>
      <c r="S1" s="343"/>
      <c r="T1" s="343"/>
      <c r="U1" s="343"/>
    </row>
    <row r="2" spans="1:23" ht="33" customHeight="1">
      <c r="A2" s="345" t="s">
        <v>884</v>
      </c>
      <c r="B2" s="345"/>
      <c r="C2" s="345"/>
      <c r="D2" s="345"/>
      <c r="E2" s="345"/>
      <c r="F2" s="345"/>
      <c r="G2" s="345"/>
      <c r="H2" s="345"/>
      <c r="I2" s="345"/>
      <c r="J2" s="345"/>
      <c r="K2" s="345"/>
      <c r="L2" s="345"/>
      <c r="M2" s="345"/>
      <c r="N2" s="345"/>
      <c r="O2" s="345"/>
      <c r="P2" s="345"/>
      <c r="Q2" s="345"/>
      <c r="R2" s="345"/>
      <c r="S2" s="345"/>
      <c r="T2" s="345"/>
      <c r="U2" s="345"/>
      <c r="V2" s="345"/>
    </row>
    <row r="3" spans="1:23" ht="71.25" customHeight="1">
      <c r="A3" s="112" t="s">
        <v>872</v>
      </c>
      <c r="B3" s="112" t="s">
        <v>873</v>
      </c>
      <c r="C3" s="338" t="s">
        <v>874</v>
      </c>
      <c r="D3" s="338"/>
      <c r="E3" s="113" t="s">
        <v>46</v>
      </c>
      <c r="F3" s="113" t="s">
        <v>47</v>
      </c>
      <c r="G3" s="113" t="s">
        <v>48</v>
      </c>
      <c r="H3" s="113" t="s">
        <v>49</v>
      </c>
      <c r="I3" s="113" t="s">
        <v>50</v>
      </c>
      <c r="J3" s="113" t="s">
        <v>51</v>
      </c>
      <c r="K3" s="113" t="s">
        <v>52</v>
      </c>
      <c r="L3" s="113" t="s">
        <v>53</v>
      </c>
      <c r="M3" s="113" t="s">
        <v>54</v>
      </c>
      <c r="N3" s="113" t="s">
        <v>55</v>
      </c>
      <c r="O3" s="113" t="s">
        <v>56</v>
      </c>
      <c r="P3" s="113" t="s">
        <v>57</v>
      </c>
      <c r="Q3" s="113" t="s">
        <v>58</v>
      </c>
      <c r="R3" s="113" t="s">
        <v>59</v>
      </c>
      <c r="S3" s="113" t="s">
        <v>60</v>
      </c>
      <c r="T3" s="113" t="s">
        <v>61</v>
      </c>
      <c r="U3" s="113" t="s">
        <v>62</v>
      </c>
      <c r="V3" s="113" t="s">
        <v>63</v>
      </c>
    </row>
    <row r="4" spans="1:23" s="114" customFormat="1" ht="36" customHeight="1">
      <c r="A4" s="113">
        <v>1</v>
      </c>
      <c r="B4" s="113"/>
      <c r="C4" s="341" t="s">
        <v>64</v>
      </c>
      <c r="D4" s="341"/>
      <c r="E4" s="113"/>
      <c r="F4" s="113" t="s">
        <v>65</v>
      </c>
      <c r="G4" s="113" t="s">
        <v>65</v>
      </c>
      <c r="H4" s="113" t="s">
        <v>65</v>
      </c>
      <c r="I4" s="113" t="s">
        <v>65</v>
      </c>
      <c r="J4" s="113" t="s">
        <v>65</v>
      </c>
      <c r="K4" s="113" t="s">
        <v>65</v>
      </c>
      <c r="L4" s="113" t="s">
        <v>65</v>
      </c>
      <c r="M4" s="113" t="s">
        <v>65</v>
      </c>
      <c r="N4" s="113" t="s">
        <v>65</v>
      </c>
      <c r="O4" s="113" t="s">
        <v>65</v>
      </c>
      <c r="P4" s="113" t="s">
        <v>65</v>
      </c>
      <c r="Q4" s="113" t="s">
        <v>65</v>
      </c>
      <c r="R4" s="113" t="s">
        <v>65</v>
      </c>
      <c r="S4" s="113" t="s">
        <v>65</v>
      </c>
      <c r="T4" s="113" t="s">
        <v>65</v>
      </c>
      <c r="U4" s="113" t="s">
        <v>65</v>
      </c>
      <c r="V4" s="113" t="s">
        <v>65</v>
      </c>
    </row>
    <row r="5" spans="1:23" ht="88.2" customHeight="1">
      <c r="A5" s="338"/>
      <c r="B5" s="338"/>
      <c r="C5" s="339" t="s">
        <v>66</v>
      </c>
      <c r="D5" s="339"/>
      <c r="E5" s="112" t="s">
        <v>65</v>
      </c>
      <c r="F5" s="112" t="s">
        <v>65</v>
      </c>
      <c r="G5" s="112" t="s">
        <v>65</v>
      </c>
      <c r="H5" s="112" t="s">
        <v>65</v>
      </c>
      <c r="I5" s="112" t="s">
        <v>65</v>
      </c>
      <c r="J5" s="112" t="s">
        <v>65</v>
      </c>
      <c r="K5" s="112" t="s">
        <v>65</v>
      </c>
      <c r="L5" s="112" t="s">
        <v>65</v>
      </c>
      <c r="M5" s="112" t="s">
        <v>65</v>
      </c>
      <c r="N5" s="112" t="s">
        <v>65</v>
      </c>
      <c r="O5" s="112" t="s">
        <v>65</v>
      </c>
      <c r="P5" s="112" t="s">
        <v>65</v>
      </c>
      <c r="Q5" s="112" t="s">
        <v>65</v>
      </c>
      <c r="R5" s="112" t="s">
        <v>65</v>
      </c>
      <c r="S5" s="112" t="s">
        <v>65</v>
      </c>
      <c r="T5" s="112" t="s">
        <v>65</v>
      </c>
      <c r="U5" s="112" t="s">
        <v>65</v>
      </c>
      <c r="V5" s="112"/>
    </row>
    <row r="6" spans="1:23" ht="64.2" customHeight="1">
      <c r="A6" s="338"/>
      <c r="B6" s="338"/>
      <c r="C6" s="339" t="s">
        <v>67</v>
      </c>
      <c r="D6" s="339"/>
      <c r="E6" s="112" t="s">
        <v>65</v>
      </c>
      <c r="F6" s="112" t="s">
        <v>65</v>
      </c>
      <c r="G6" s="112" t="s">
        <v>65</v>
      </c>
      <c r="H6" s="112" t="s">
        <v>65</v>
      </c>
      <c r="I6" s="112" t="s">
        <v>65</v>
      </c>
      <c r="J6" s="112" t="s">
        <v>65</v>
      </c>
      <c r="K6" s="112" t="s">
        <v>65</v>
      </c>
      <c r="L6" s="112" t="s">
        <v>65</v>
      </c>
      <c r="M6" s="112" t="s">
        <v>65</v>
      </c>
      <c r="N6" s="112" t="s">
        <v>65</v>
      </c>
      <c r="O6" s="112" t="s">
        <v>65</v>
      </c>
      <c r="P6" s="112" t="s">
        <v>65</v>
      </c>
      <c r="Q6" s="112" t="s">
        <v>65</v>
      </c>
      <c r="R6" s="112" t="s">
        <v>65</v>
      </c>
      <c r="S6" s="112" t="s">
        <v>65</v>
      </c>
      <c r="T6" s="112" t="s">
        <v>65</v>
      </c>
      <c r="U6" s="112" t="s">
        <v>65</v>
      </c>
      <c r="V6" s="112"/>
    </row>
    <row r="7" spans="1:23" ht="35.4" customHeight="1">
      <c r="A7" s="113">
        <v>2</v>
      </c>
      <c r="B7" s="113"/>
      <c r="C7" s="341" t="s">
        <v>68</v>
      </c>
      <c r="D7" s="341"/>
      <c r="E7" s="113"/>
      <c r="F7" s="113" t="s">
        <v>65</v>
      </c>
      <c r="G7" s="113" t="s">
        <v>65</v>
      </c>
      <c r="H7" s="113" t="s">
        <v>65</v>
      </c>
      <c r="I7" s="113" t="s">
        <v>65</v>
      </c>
      <c r="J7" s="113" t="s">
        <v>69</v>
      </c>
      <c r="K7" s="113" t="s">
        <v>69</v>
      </c>
      <c r="L7" s="113" t="s">
        <v>69</v>
      </c>
      <c r="M7" s="113" t="s">
        <v>69</v>
      </c>
      <c r="N7" s="113" t="s">
        <v>69</v>
      </c>
      <c r="O7" s="113" t="s">
        <v>69</v>
      </c>
      <c r="P7" s="113" t="s">
        <v>69</v>
      </c>
      <c r="Q7" s="113" t="s">
        <v>69</v>
      </c>
      <c r="R7" s="113" t="s">
        <v>69</v>
      </c>
      <c r="S7" s="113" t="s">
        <v>69</v>
      </c>
      <c r="T7" s="113" t="s">
        <v>69</v>
      </c>
      <c r="U7" s="113" t="s">
        <v>69</v>
      </c>
      <c r="V7" s="113"/>
    </row>
    <row r="8" spans="1:23" ht="42" customHeight="1">
      <c r="A8" s="338"/>
      <c r="B8" s="338" t="s">
        <v>68</v>
      </c>
      <c r="C8" s="339" t="s">
        <v>70</v>
      </c>
      <c r="D8" s="339"/>
      <c r="E8" s="116">
        <v>1</v>
      </c>
      <c r="F8" s="117">
        <f>F9*100/F10</f>
        <v>100</v>
      </c>
      <c r="G8" s="117">
        <f t="shared" ref="G8:U8" si="0">G9*100/G10</f>
        <v>100</v>
      </c>
      <c r="H8" s="117">
        <f t="shared" si="0"/>
        <v>100</v>
      </c>
      <c r="I8" s="117">
        <f t="shared" si="0"/>
        <v>100</v>
      </c>
      <c r="J8" s="117">
        <f t="shared" si="0"/>
        <v>100</v>
      </c>
      <c r="K8" s="117">
        <f t="shared" si="0"/>
        <v>100</v>
      </c>
      <c r="L8" s="117">
        <f t="shared" si="0"/>
        <v>100</v>
      </c>
      <c r="M8" s="117">
        <f t="shared" si="0"/>
        <v>100</v>
      </c>
      <c r="N8" s="117">
        <f t="shared" si="0"/>
        <v>100</v>
      </c>
      <c r="O8" s="117">
        <f t="shared" si="0"/>
        <v>100</v>
      </c>
      <c r="P8" s="117">
        <f t="shared" si="0"/>
        <v>100</v>
      </c>
      <c r="Q8" s="117">
        <f t="shared" si="0"/>
        <v>100</v>
      </c>
      <c r="R8" s="117">
        <f t="shared" si="0"/>
        <v>100</v>
      </c>
      <c r="S8" s="117">
        <f t="shared" si="0"/>
        <v>100</v>
      </c>
      <c r="T8" s="117">
        <f t="shared" si="0"/>
        <v>100</v>
      </c>
      <c r="U8" s="117">
        <f t="shared" si="0"/>
        <v>100</v>
      </c>
      <c r="V8" s="117"/>
    </row>
    <row r="9" spans="1:23" s="138" customFormat="1" ht="35.4" customHeight="1">
      <c r="A9" s="338"/>
      <c r="B9" s="338"/>
      <c r="C9" s="344" t="s">
        <v>71</v>
      </c>
      <c r="D9" s="344"/>
      <c r="E9" s="135"/>
      <c r="F9" s="136">
        <v>10</v>
      </c>
      <c r="G9" s="136">
        <v>5</v>
      </c>
      <c r="H9" s="136">
        <v>19.5</v>
      </c>
      <c r="I9" s="136">
        <v>16.7</v>
      </c>
      <c r="J9" s="136">
        <v>7.6</v>
      </c>
      <c r="K9" s="136">
        <v>14.5</v>
      </c>
      <c r="L9" s="136">
        <v>7.4</v>
      </c>
      <c r="M9" s="136">
        <v>1.2</v>
      </c>
      <c r="N9" s="136">
        <v>18.5</v>
      </c>
      <c r="O9" s="136">
        <v>24.5</v>
      </c>
      <c r="P9" s="136">
        <v>16</v>
      </c>
      <c r="Q9" s="136">
        <v>8.8000000000000007</v>
      </c>
      <c r="R9" s="136">
        <v>0.8</v>
      </c>
      <c r="S9" s="136" t="s">
        <v>72</v>
      </c>
      <c r="T9" s="136">
        <v>2</v>
      </c>
      <c r="U9" s="137">
        <v>9</v>
      </c>
      <c r="V9" s="137">
        <f>SUM(F9:U9)</f>
        <v>161.50000000000006</v>
      </c>
    </row>
    <row r="10" spans="1:23" s="138" customFormat="1" ht="35.4" customHeight="1">
      <c r="A10" s="338"/>
      <c r="B10" s="338"/>
      <c r="C10" s="344" t="s">
        <v>73</v>
      </c>
      <c r="D10" s="344"/>
      <c r="E10" s="135"/>
      <c r="F10" s="136">
        <v>10</v>
      </c>
      <c r="G10" s="136">
        <v>5</v>
      </c>
      <c r="H10" s="136">
        <v>19.5</v>
      </c>
      <c r="I10" s="136">
        <v>16.7</v>
      </c>
      <c r="J10" s="136">
        <v>7.6</v>
      </c>
      <c r="K10" s="136">
        <v>14.5</v>
      </c>
      <c r="L10" s="136">
        <v>7.4</v>
      </c>
      <c r="M10" s="136">
        <v>1.2</v>
      </c>
      <c r="N10" s="136">
        <v>18.5</v>
      </c>
      <c r="O10" s="136">
        <v>24.5</v>
      </c>
      <c r="P10" s="136">
        <v>16</v>
      </c>
      <c r="Q10" s="136">
        <v>8.8000000000000007</v>
      </c>
      <c r="R10" s="136">
        <v>0.8</v>
      </c>
      <c r="S10" s="136" t="s">
        <v>72</v>
      </c>
      <c r="T10" s="136">
        <v>2</v>
      </c>
      <c r="U10" s="137">
        <v>9</v>
      </c>
      <c r="V10" s="137">
        <f>SUM(F10:U10)</f>
        <v>161.50000000000006</v>
      </c>
    </row>
    <row r="11" spans="1:23" ht="61.2" customHeight="1">
      <c r="A11" s="338"/>
      <c r="B11" s="338"/>
      <c r="C11" s="339" t="s">
        <v>74</v>
      </c>
      <c r="D11" s="339"/>
      <c r="E11" s="112" t="s">
        <v>75</v>
      </c>
      <c r="F11" s="118">
        <f>F12*100/F13</f>
        <v>100</v>
      </c>
      <c r="G11" s="118">
        <f t="shared" ref="G11:U11" si="1">G12*100/G13</f>
        <v>100</v>
      </c>
      <c r="H11" s="118">
        <f t="shared" si="1"/>
        <v>80.42763157894737</v>
      </c>
      <c r="I11" s="118">
        <f t="shared" si="1"/>
        <v>100</v>
      </c>
      <c r="J11" s="118">
        <f t="shared" si="1"/>
        <v>81.25</v>
      </c>
      <c r="K11" s="118">
        <f t="shared" si="1"/>
        <v>100</v>
      </c>
      <c r="L11" s="118">
        <f t="shared" si="1"/>
        <v>100</v>
      </c>
      <c r="M11" s="118">
        <f t="shared" si="1"/>
        <v>54.469969554386935</v>
      </c>
      <c r="N11" s="118">
        <f t="shared" si="1"/>
        <v>20.137299771167051</v>
      </c>
      <c r="O11" s="118">
        <f t="shared" si="1"/>
        <v>49.11242603550297</v>
      </c>
      <c r="P11" s="118">
        <f t="shared" si="1"/>
        <v>70.758122743682321</v>
      </c>
      <c r="Q11" s="118">
        <f t="shared" si="1"/>
        <v>71.428571428571431</v>
      </c>
      <c r="R11" s="118">
        <f t="shared" si="1"/>
        <v>72.247706422018354</v>
      </c>
      <c r="S11" s="118">
        <f t="shared" si="1"/>
        <v>100</v>
      </c>
      <c r="T11" s="118">
        <f t="shared" si="1"/>
        <v>86.504723346828612</v>
      </c>
      <c r="U11" s="118">
        <f t="shared" si="1"/>
        <v>87.98405466970388</v>
      </c>
      <c r="V11" s="118"/>
    </row>
    <row r="12" spans="1:23" ht="31.2" customHeight="1">
      <c r="A12" s="338"/>
      <c r="B12" s="338"/>
      <c r="C12" s="344" t="s">
        <v>71</v>
      </c>
      <c r="D12" s="344"/>
      <c r="E12" s="112"/>
      <c r="F12" s="112">
        <v>5</v>
      </c>
      <c r="G12" s="112">
        <v>2.5</v>
      </c>
      <c r="H12" s="112">
        <v>48.9</v>
      </c>
      <c r="I12" s="112">
        <v>18.600000000000001</v>
      </c>
      <c r="J12" s="112">
        <v>13.324999999999999</v>
      </c>
      <c r="K12" s="112">
        <v>4.8999999999999986</v>
      </c>
      <c r="L12" s="112">
        <v>36.36</v>
      </c>
      <c r="M12" s="112">
        <v>19.68</v>
      </c>
      <c r="N12" s="112">
        <v>8.8000000000000007</v>
      </c>
      <c r="O12" s="112">
        <v>8.3000000000000007</v>
      </c>
      <c r="P12" s="112">
        <v>19.600000000000001</v>
      </c>
      <c r="Q12" s="112">
        <v>5</v>
      </c>
      <c r="R12" s="112">
        <v>6.3</v>
      </c>
      <c r="S12" s="112">
        <v>1.3</v>
      </c>
      <c r="T12" s="112">
        <v>12.82</v>
      </c>
      <c r="U12" s="112">
        <v>15.45</v>
      </c>
      <c r="V12" s="112">
        <f t="shared" ref="V12:V19" si="2">SUM(F12:U12)</f>
        <v>226.83500000000001</v>
      </c>
      <c r="W12" s="111">
        <f>V12*100/V13</f>
        <v>71.244385816137438</v>
      </c>
    </row>
    <row r="13" spans="1:23" ht="31.2" customHeight="1">
      <c r="A13" s="338"/>
      <c r="B13" s="338"/>
      <c r="C13" s="344" t="s">
        <v>73</v>
      </c>
      <c r="D13" s="344"/>
      <c r="E13" s="112"/>
      <c r="F13" s="112">
        <v>5</v>
      </c>
      <c r="G13" s="112">
        <v>2.5</v>
      </c>
      <c r="H13" s="112">
        <v>60.8</v>
      </c>
      <c r="I13" s="112">
        <v>18.600000000000001</v>
      </c>
      <c r="J13" s="112">
        <v>16.399999999999999</v>
      </c>
      <c r="K13" s="112">
        <v>4.8999999999999986</v>
      </c>
      <c r="L13" s="112">
        <v>36.36</v>
      </c>
      <c r="M13" s="112">
        <v>36.130000000000003</v>
      </c>
      <c r="N13" s="112">
        <v>43.7</v>
      </c>
      <c r="O13" s="112">
        <v>16.899999999999999</v>
      </c>
      <c r="P13" s="112">
        <v>27.7</v>
      </c>
      <c r="Q13" s="112">
        <v>7</v>
      </c>
      <c r="R13" s="112">
        <v>8.7199999999999989</v>
      </c>
      <c r="S13" s="112">
        <v>1.3</v>
      </c>
      <c r="T13" s="112">
        <v>14.82</v>
      </c>
      <c r="U13" s="112">
        <v>17.559999999999999</v>
      </c>
      <c r="V13" s="112">
        <f t="shared" si="2"/>
        <v>318.39000000000004</v>
      </c>
    </row>
    <row r="14" spans="1:23" ht="39.6" customHeight="1">
      <c r="A14" s="338"/>
      <c r="B14" s="338"/>
      <c r="C14" s="339" t="s">
        <v>76</v>
      </c>
      <c r="D14" s="339"/>
      <c r="E14" s="112" t="s">
        <v>77</v>
      </c>
      <c r="F14" s="118">
        <f>F15*100/F16</f>
        <v>83.333333333333329</v>
      </c>
      <c r="G14" s="118">
        <f t="shared" ref="G14:U14" si="3">G15*100/G16</f>
        <v>100</v>
      </c>
      <c r="H14" s="118">
        <f t="shared" si="3"/>
        <v>80.009970089730814</v>
      </c>
      <c r="I14" s="118">
        <f t="shared" si="3"/>
        <v>100</v>
      </c>
      <c r="J14" s="118">
        <f t="shared" si="3"/>
        <v>83.125</v>
      </c>
      <c r="K14" s="118">
        <f t="shared" si="3"/>
        <v>77.394636015325673</v>
      </c>
      <c r="L14" s="118">
        <f t="shared" si="3"/>
        <v>87.65432098765433</v>
      </c>
      <c r="M14" s="118">
        <f t="shared" si="3"/>
        <v>50.522648083623693</v>
      </c>
      <c r="N14" s="118">
        <f t="shared" si="3"/>
        <v>100</v>
      </c>
      <c r="O14" s="118">
        <f t="shared" si="3"/>
        <v>64.357429718875494</v>
      </c>
      <c r="P14" s="118">
        <f t="shared" si="3"/>
        <v>44.957983193277315</v>
      </c>
      <c r="Q14" s="118">
        <f t="shared" si="3"/>
        <v>60</v>
      </c>
      <c r="R14" s="118">
        <f t="shared" si="3"/>
        <v>38.285714285714285</v>
      </c>
      <c r="S14" s="118">
        <f t="shared" si="3"/>
        <v>79.452054794520549</v>
      </c>
      <c r="T14" s="118">
        <f t="shared" si="3"/>
        <v>92.452830188679243</v>
      </c>
      <c r="U14" s="118">
        <f t="shared" si="3"/>
        <v>56.933115823817296</v>
      </c>
      <c r="V14" s="118"/>
    </row>
    <row r="15" spans="1:23" ht="31.8" customHeight="1">
      <c r="A15" s="338"/>
      <c r="B15" s="338"/>
      <c r="C15" s="344" t="s">
        <v>71</v>
      </c>
      <c r="D15" s="344"/>
      <c r="E15" s="112"/>
      <c r="F15" s="112">
        <v>5</v>
      </c>
      <c r="G15" s="112">
        <v>7.05</v>
      </c>
      <c r="H15" s="112">
        <v>32.1</v>
      </c>
      <c r="I15" s="112">
        <v>6.65</v>
      </c>
      <c r="J15" s="112">
        <v>13.3</v>
      </c>
      <c r="K15" s="112">
        <v>20.2</v>
      </c>
      <c r="L15" s="112">
        <v>14.2</v>
      </c>
      <c r="M15" s="112">
        <v>7.25</v>
      </c>
      <c r="N15" s="112">
        <v>7</v>
      </c>
      <c r="O15" s="112">
        <v>6.41</v>
      </c>
      <c r="P15" s="112">
        <v>2.14</v>
      </c>
      <c r="Q15" s="112">
        <v>3</v>
      </c>
      <c r="R15" s="112">
        <v>0.67</v>
      </c>
      <c r="S15" s="112">
        <v>5.8</v>
      </c>
      <c r="T15" s="112">
        <v>12.25</v>
      </c>
      <c r="U15" s="112">
        <v>3.49</v>
      </c>
      <c r="V15" s="112">
        <f t="shared" si="2"/>
        <v>146.51000000000002</v>
      </c>
      <c r="W15" s="111">
        <f>V15*100/V16</f>
        <v>78.088689905127396</v>
      </c>
    </row>
    <row r="16" spans="1:23" ht="31.8" customHeight="1">
      <c r="A16" s="338"/>
      <c r="B16" s="338"/>
      <c r="C16" s="344" t="s">
        <v>73</v>
      </c>
      <c r="D16" s="344"/>
      <c r="E16" s="112"/>
      <c r="F16" s="112">
        <v>6</v>
      </c>
      <c r="G16" s="112">
        <v>7.05</v>
      </c>
      <c r="H16" s="112">
        <v>40.119999999999997</v>
      </c>
      <c r="I16" s="112">
        <v>6.65</v>
      </c>
      <c r="J16" s="112">
        <v>16</v>
      </c>
      <c r="K16" s="112">
        <v>26.1</v>
      </c>
      <c r="L16" s="112">
        <v>16.2</v>
      </c>
      <c r="M16" s="112">
        <v>14.35</v>
      </c>
      <c r="N16" s="112">
        <v>7</v>
      </c>
      <c r="O16" s="112">
        <v>9.9600000000000009</v>
      </c>
      <c r="P16" s="112">
        <v>4.76</v>
      </c>
      <c r="Q16" s="112">
        <v>5</v>
      </c>
      <c r="R16" s="112">
        <v>1.75</v>
      </c>
      <c r="S16" s="112">
        <v>7.3</v>
      </c>
      <c r="T16" s="112">
        <v>13.25</v>
      </c>
      <c r="U16" s="112">
        <v>6.13</v>
      </c>
      <c r="V16" s="112">
        <f t="shared" si="2"/>
        <v>187.62</v>
      </c>
    </row>
    <row r="17" spans="1:23" ht="54" customHeight="1">
      <c r="A17" s="338"/>
      <c r="B17" s="338"/>
      <c r="C17" s="339" t="s">
        <v>78</v>
      </c>
      <c r="D17" s="339"/>
      <c r="E17" s="112" t="s">
        <v>79</v>
      </c>
      <c r="F17" s="118">
        <f>F18*100/F19</f>
        <v>83.333333333333329</v>
      </c>
      <c r="G17" s="118">
        <f t="shared" ref="G17:U17" si="4">G18*100/G19</f>
        <v>77.667493796526045</v>
      </c>
      <c r="H17" s="118">
        <f t="shared" si="4"/>
        <v>0</v>
      </c>
      <c r="I17" s="118">
        <f t="shared" si="4"/>
        <v>50.318471337579624</v>
      </c>
      <c r="J17" s="118">
        <f t="shared" si="4"/>
        <v>8.0494505494505493</v>
      </c>
      <c r="K17" s="118">
        <f t="shared" si="4"/>
        <v>42.690058479532162</v>
      </c>
      <c r="L17" s="118">
        <f t="shared" si="4"/>
        <v>33.545197740112997</v>
      </c>
      <c r="M17" s="118">
        <f t="shared" si="4"/>
        <v>22.439024390243901</v>
      </c>
      <c r="N17" s="118">
        <f t="shared" si="4"/>
        <v>25.0936329588015</v>
      </c>
      <c r="O17" s="118">
        <f t="shared" si="4"/>
        <v>12.504962286621675</v>
      </c>
      <c r="P17" s="118">
        <f t="shared" si="4"/>
        <v>76.785714285714292</v>
      </c>
      <c r="Q17" s="118">
        <f t="shared" si="4"/>
        <v>72.222222222222229</v>
      </c>
      <c r="R17" s="118">
        <f t="shared" si="4"/>
        <v>41.225860621326618</v>
      </c>
      <c r="S17" s="118">
        <f t="shared" si="4"/>
        <v>46.222222222222221</v>
      </c>
      <c r="T17" s="118">
        <f t="shared" si="4"/>
        <v>83.333333333333329</v>
      </c>
      <c r="U17" s="118">
        <f t="shared" si="4"/>
        <v>20.204603580562658</v>
      </c>
      <c r="V17" s="118"/>
    </row>
    <row r="18" spans="1:23" ht="30" customHeight="1">
      <c r="A18" s="338"/>
      <c r="B18" s="338"/>
      <c r="C18" s="344" t="s">
        <v>71</v>
      </c>
      <c r="D18" s="344"/>
      <c r="E18" s="112"/>
      <c r="F18" s="112">
        <v>2.5</v>
      </c>
      <c r="G18" s="112">
        <v>6.26</v>
      </c>
      <c r="H18" s="112">
        <v>0</v>
      </c>
      <c r="I18" s="112">
        <v>7.9</v>
      </c>
      <c r="J18" s="112">
        <v>2.93</v>
      </c>
      <c r="K18" s="112">
        <v>7.3</v>
      </c>
      <c r="L18" s="112">
        <v>9.5</v>
      </c>
      <c r="M18" s="112">
        <v>4.5999999999999996</v>
      </c>
      <c r="N18" s="112">
        <v>1.34</v>
      </c>
      <c r="O18" s="112">
        <v>3.15</v>
      </c>
      <c r="P18" s="112">
        <v>8.6</v>
      </c>
      <c r="Q18" s="112">
        <v>13</v>
      </c>
      <c r="R18" s="112">
        <v>7.8559999999999999</v>
      </c>
      <c r="S18" s="112">
        <v>10.4</v>
      </c>
      <c r="T18" s="112">
        <v>9.5</v>
      </c>
      <c r="U18" s="112">
        <v>1.58</v>
      </c>
      <c r="V18" s="112">
        <f t="shared" si="2"/>
        <v>96.416000000000011</v>
      </c>
      <c r="W18" s="111">
        <f>V18*100/V19</f>
        <v>35.791021062712993</v>
      </c>
    </row>
    <row r="19" spans="1:23" ht="30" customHeight="1">
      <c r="A19" s="338"/>
      <c r="B19" s="338"/>
      <c r="C19" s="344" t="s">
        <v>73</v>
      </c>
      <c r="D19" s="344"/>
      <c r="E19" s="112"/>
      <c r="F19" s="112">
        <v>3</v>
      </c>
      <c r="G19" s="112">
        <v>8.06</v>
      </c>
      <c r="H19" s="112">
        <v>19.8</v>
      </c>
      <c r="I19" s="112">
        <v>15.7</v>
      </c>
      <c r="J19" s="112">
        <v>36.4</v>
      </c>
      <c r="K19" s="112">
        <v>17.100000000000001</v>
      </c>
      <c r="L19" s="112">
        <v>28.32</v>
      </c>
      <c r="M19" s="112">
        <v>20.5</v>
      </c>
      <c r="N19" s="112">
        <v>5.34</v>
      </c>
      <c r="O19" s="112">
        <v>25.19</v>
      </c>
      <c r="P19" s="112">
        <v>11.2</v>
      </c>
      <c r="Q19" s="112">
        <v>18</v>
      </c>
      <c r="R19" s="112">
        <v>19.056000000000001</v>
      </c>
      <c r="S19" s="112">
        <v>22.5</v>
      </c>
      <c r="T19" s="112">
        <v>11.4</v>
      </c>
      <c r="U19" s="112">
        <v>7.82</v>
      </c>
      <c r="V19" s="112">
        <f t="shared" si="2"/>
        <v>269.38599999999997</v>
      </c>
    </row>
    <row r="20" spans="1:23" ht="30" customHeight="1">
      <c r="A20" s="113">
        <v>3</v>
      </c>
      <c r="B20" s="113"/>
      <c r="C20" s="346" t="s">
        <v>80</v>
      </c>
      <c r="D20" s="346"/>
      <c r="E20" s="113"/>
      <c r="F20" s="113" t="s">
        <v>65</v>
      </c>
      <c r="G20" s="113" t="s">
        <v>65</v>
      </c>
      <c r="H20" s="113" t="s">
        <v>65</v>
      </c>
      <c r="I20" s="113" t="s">
        <v>65</v>
      </c>
      <c r="J20" s="113" t="s">
        <v>65</v>
      </c>
      <c r="K20" s="113" t="s">
        <v>65</v>
      </c>
      <c r="L20" s="113" t="s">
        <v>65</v>
      </c>
      <c r="M20" s="113" t="s">
        <v>65</v>
      </c>
      <c r="N20" s="113" t="s">
        <v>65</v>
      </c>
      <c r="O20" s="113" t="s">
        <v>65</v>
      </c>
      <c r="P20" s="113" t="s">
        <v>65</v>
      </c>
      <c r="Q20" s="113" t="s">
        <v>65</v>
      </c>
      <c r="R20" s="113" t="s">
        <v>65</v>
      </c>
      <c r="S20" s="113" t="s">
        <v>65</v>
      </c>
      <c r="T20" s="113" t="s">
        <v>65</v>
      </c>
      <c r="U20" s="113" t="s">
        <v>65</v>
      </c>
      <c r="V20" s="113" t="s">
        <v>65</v>
      </c>
    </row>
    <row r="21" spans="1:23" ht="33" customHeight="1">
      <c r="A21" s="338"/>
      <c r="B21" s="338"/>
      <c r="C21" s="339" t="s">
        <v>81</v>
      </c>
      <c r="D21" s="339"/>
      <c r="E21" s="112" t="s">
        <v>82</v>
      </c>
      <c r="F21" s="118">
        <f>F22*100/F23</f>
        <v>89.217919514047068</v>
      </c>
      <c r="G21" s="118">
        <f t="shared" ref="G21:U21" si="5">G22*100/G23</f>
        <v>100</v>
      </c>
      <c r="H21" s="118">
        <f t="shared" si="5"/>
        <v>100</v>
      </c>
      <c r="I21" s="118">
        <f t="shared" si="5"/>
        <v>100</v>
      </c>
      <c r="J21" s="118">
        <f t="shared" si="5"/>
        <v>85.142857142857139</v>
      </c>
      <c r="K21" s="118">
        <f t="shared" si="5"/>
        <v>94.878706199460922</v>
      </c>
      <c r="L21" s="118">
        <f t="shared" si="5"/>
        <v>100</v>
      </c>
      <c r="M21" s="118">
        <f t="shared" si="5"/>
        <v>97.193877551020407</v>
      </c>
      <c r="N21" s="118">
        <f t="shared" si="5"/>
        <v>100</v>
      </c>
      <c r="O21" s="118">
        <f t="shared" si="5"/>
        <v>96.413043478260875</v>
      </c>
      <c r="P21" s="118">
        <f t="shared" si="5"/>
        <v>86.513994910941477</v>
      </c>
      <c r="Q21" s="118">
        <f t="shared" si="5"/>
        <v>87.272727272727266</v>
      </c>
      <c r="R21" s="118">
        <v>87</v>
      </c>
      <c r="S21" s="118">
        <f t="shared" si="5"/>
        <v>95.375722543352595</v>
      </c>
      <c r="T21" s="118">
        <v>99</v>
      </c>
      <c r="U21" s="118">
        <f t="shared" si="5"/>
        <v>90.134529147982065</v>
      </c>
      <c r="V21" s="118"/>
    </row>
    <row r="22" spans="1:23" ht="34.200000000000003" customHeight="1">
      <c r="A22" s="338"/>
      <c r="B22" s="338"/>
      <c r="C22" s="339" t="s">
        <v>83</v>
      </c>
      <c r="D22" s="339"/>
      <c r="E22" s="112"/>
      <c r="F22" s="139">
        <v>705</v>
      </c>
      <c r="G22" s="139">
        <v>234</v>
      </c>
      <c r="H22" s="139">
        <v>335</v>
      </c>
      <c r="I22" s="139">
        <v>144</v>
      </c>
      <c r="J22" s="139">
        <v>149</v>
      </c>
      <c r="K22" s="139">
        <v>352</v>
      </c>
      <c r="L22" s="139">
        <v>201.51</v>
      </c>
      <c r="M22" s="139">
        <v>381</v>
      </c>
      <c r="N22" s="139">
        <v>518.1</v>
      </c>
      <c r="O22" s="136">
        <v>88.7</v>
      </c>
      <c r="P22" s="139">
        <v>340</v>
      </c>
      <c r="Q22" s="140">
        <v>96</v>
      </c>
      <c r="R22" s="139">
        <v>139</v>
      </c>
      <c r="S22" s="139">
        <v>165</v>
      </c>
      <c r="T22" s="139">
        <v>137</v>
      </c>
      <c r="U22" s="139">
        <v>201</v>
      </c>
      <c r="V22" s="139">
        <f>SUM(F22:U22)</f>
        <v>4186.3099999999995</v>
      </c>
      <c r="W22" s="111">
        <f>V22*100/V23</f>
        <v>94.036133617562299</v>
      </c>
    </row>
    <row r="23" spans="1:23" ht="34.200000000000003" customHeight="1">
      <c r="A23" s="338"/>
      <c r="B23" s="338"/>
      <c r="C23" s="339" t="s">
        <v>84</v>
      </c>
      <c r="D23" s="339"/>
      <c r="E23" s="112"/>
      <c r="F23" s="139">
        <v>790.2</v>
      </c>
      <c r="G23" s="139">
        <v>234</v>
      </c>
      <c r="H23" s="139">
        <v>335</v>
      </c>
      <c r="I23" s="139">
        <v>144</v>
      </c>
      <c r="J23" s="139">
        <v>175</v>
      </c>
      <c r="K23" s="139">
        <v>371</v>
      </c>
      <c r="L23" s="139">
        <v>201.51</v>
      </c>
      <c r="M23" s="139">
        <v>392</v>
      </c>
      <c r="N23" s="139">
        <v>518.1</v>
      </c>
      <c r="O23" s="136">
        <v>92</v>
      </c>
      <c r="P23" s="139">
        <v>393</v>
      </c>
      <c r="Q23" s="140">
        <v>110</v>
      </c>
      <c r="R23" s="139">
        <v>160</v>
      </c>
      <c r="S23" s="139">
        <v>173</v>
      </c>
      <c r="T23" s="139">
        <v>140</v>
      </c>
      <c r="U23" s="139">
        <v>223</v>
      </c>
      <c r="V23" s="139">
        <f>SUM(F23:U23)</f>
        <v>4451.8099999999995</v>
      </c>
    </row>
    <row r="24" spans="1:23" ht="43.2" customHeight="1">
      <c r="A24" s="338"/>
      <c r="B24" s="338"/>
      <c r="C24" s="339" t="s">
        <v>85</v>
      </c>
      <c r="D24" s="339"/>
      <c r="E24" s="112" t="s">
        <v>65</v>
      </c>
      <c r="F24" s="116" t="s">
        <v>65</v>
      </c>
      <c r="G24" s="112" t="s">
        <v>65</v>
      </c>
      <c r="H24" s="112" t="s">
        <v>65</v>
      </c>
      <c r="I24" s="112" t="s">
        <v>65</v>
      </c>
      <c r="J24" s="116" t="s">
        <v>65</v>
      </c>
      <c r="K24" s="116" t="s">
        <v>65</v>
      </c>
      <c r="L24" s="116" t="s">
        <v>65</v>
      </c>
      <c r="M24" s="112" t="s">
        <v>65</v>
      </c>
      <c r="N24" s="112" t="s">
        <v>65</v>
      </c>
      <c r="O24" s="141" t="s">
        <v>65</v>
      </c>
      <c r="P24" s="112" t="s">
        <v>65</v>
      </c>
      <c r="Q24" s="142" t="s">
        <v>86</v>
      </c>
      <c r="R24" s="119" t="s">
        <v>65</v>
      </c>
      <c r="S24" s="112" t="s">
        <v>65</v>
      </c>
      <c r="T24" s="112" t="s">
        <v>65</v>
      </c>
      <c r="U24" s="112" t="s">
        <v>65</v>
      </c>
      <c r="V24" s="112"/>
    </row>
    <row r="25" spans="1:23" ht="37.200000000000003" customHeight="1">
      <c r="A25" s="113">
        <v>4</v>
      </c>
      <c r="B25" s="113"/>
      <c r="C25" s="341" t="s">
        <v>87</v>
      </c>
      <c r="D25" s="341"/>
      <c r="E25" s="113"/>
      <c r="F25" s="120" t="s">
        <v>65</v>
      </c>
      <c r="G25" s="120" t="s">
        <v>65</v>
      </c>
      <c r="H25" s="120" t="s">
        <v>65</v>
      </c>
      <c r="I25" s="120" t="s">
        <v>65</v>
      </c>
      <c r="J25" s="120" t="s">
        <v>65</v>
      </c>
      <c r="K25" s="120" t="s">
        <v>65</v>
      </c>
      <c r="L25" s="120" t="s">
        <v>65</v>
      </c>
      <c r="M25" s="120" t="s">
        <v>65</v>
      </c>
      <c r="N25" s="120" t="s">
        <v>65</v>
      </c>
      <c r="O25" s="120" t="s">
        <v>65</v>
      </c>
      <c r="P25" s="120" t="s">
        <v>65</v>
      </c>
      <c r="Q25" s="120" t="s">
        <v>65</v>
      </c>
      <c r="R25" s="120" t="s">
        <v>65</v>
      </c>
      <c r="S25" s="120" t="s">
        <v>65</v>
      </c>
      <c r="T25" s="120" t="s">
        <v>65</v>
      </c>
      <c r="U25" s="120" t="s">
        <v>65</v>
      </c>
      <c r="V25" s="120" t="s">
        <v>65</v>
      </c>
    </row>
    <row r="26" spans="1:23" ht="45" customHeight="1">
      <c r="A26" s="338"/>
      <c r="B26" s="338" t="s">
        <v>87</v>
      </c>
      <c r="C26" s="339" t="s">
        <v>88</v>
      </c>
      <c r="D26" s="339"/>
      <c r="E26" s="112" t="s">
        <v>65</v>
      </c>
      <c r="F26" s="116" t="s">
        <v>65</v>
      </c>
      <c r="G26" s="116" t="s">
        <v>65</v>
      </c>
      <c r="H26" s="112" t="s">
        <v>65</v>
      </c>
      <c r="I26" s="112" t="s">
        <v>65</v>
      </c>
      <c r="J26" s="116" t="s">
        <v>65</v>
      </c>
      <c r="K26" s="116" t="s">
        <v>65</v>
      </c>
      <c r="L26" s="112" t="s">
        <v>65</v>
      </c>
      <c r="M26" s="112" t="s">
        <v>65</v>
      </c>
      <c r="N26" s="112" t="s">
        <v>65</v>
      </c>
      <c r="O26" s="141" t="s">
        <v>65</v>
      </c>
      <c r="P26" s="112" t="s">
        <v>65</v>
      </c>
      <c r="Q26" s="142" t="s">
        <v>65</v>
      </c>
      <c r="R26" s="119" t="s">
        <v>65</v>
      </c>
      <c r="S26" s="112" t="s">
        <v>65</v>
      </c>
      <c r="T26" s="112" t="s">
        <v>65</v>
      </c>
      <c r="U26" s="112" t="s">
        <v>65</v>
      </c>
      <c r="V26" s="112"/>
    </row>
    <row r="27" spans="1:23" ht="46.2" customHeight="1">
      <c r="A27" s="338"/>
      <c r="B27" s="338"/>
      <c r="C27" s="339" t="s">
        <v>89</v>
      </c>
      <c r="D27" s="339"/>
      <c r="E27" s="112" t="s">
        <v>90</v>
      </c>
      <c r="F27" s="118">
        <f>F28*100/F29</f>
        <v>100</v>
      </c>
      <c r="G27" s="118">
        <f t="shared" ref="G27:U27" si="6">G28*100/G29</f>
        <v>100.44843049327355</v>
      </c>
      <c r="H27" s="118">
        <f t="shared" si="6"/>
        <v>99.050203527815469</v>
      </c>
      <c r="I27" s="118">
        <f t="shared" si="6"/>
        <v>100</v>
      </c>
      <c r="J27" s="118">
        <f t="shared" si="6"/>
        <v>100</v>
      </c>
      <c r="K27" s="118">
        <f t="shared" si="6"/>
        <v>99.647680563711091</v>
      </c>
      <c r="L27" s="118">
        <f t="shared" si="6"/>
        <v>100.12033694344164</v>
      </c>
      <c r="M27" s="118">
        <f t="shared" si="6"/>
        <v>93.730407523510976</v>
      </c>
      <c r="N27" s="118">
        <f t="shared" si="6"/>
        <v>100.47138047138047</v>
      </c>
      <c r="O27" s="118">
        <f t="shared" si="6"/>
        <v>96.661101836393996</v>
      </c>
      <c r="P27" s="118">
        <f t="shared" si="6"/>
        <v>97.957957957957959</v>
      </c>
      <c r="Q27" s="118">
        <f t="shared" si="6"/>
        <v>100.18939393939394</v>
      </c>
      <c r="R27" s="118">
        <f t="shared" si="6"/>
        <v>97.319587628865975</v>
      </c>
      <c r="S27" s="118">
        <f t="shared" si="6"/>
        <v>100</v>
      </c>
      <c r="T27" s="118">
        <f t="shared" si="6"/>
        <v>98.151125401929264</v>
      </c>
      <c r="U27" s="118">
        <f t="shared" si="6"/>
        <v>99.154929577464785</v>
      </c>
      <c r="V27" s="118"/>
    </row>
    <row r="28" spans="1:23" ht="46.2" customHeight="1">
      <c r="A28" s="338"/>
      <c r="B28" s="338"/>
      <c r="C28" s="339" t="s">
        <v>92</v>
      </c>
      <c r="D28" s="339"/>
      <c r="E28" s="112"/>
      <c r="F28" s="128">
        <v>1686</v>
      </c>
      <c r="G28" s="128">
        <v>896</v>
      </c>
      <c r="H28" s="128">
        <v>1460</v>
      </c>
      <c r="I28" s="128">
        <v>656</v>
      </c>
      <c r="J28" s="128">
        <v>709</v>
      </c>
      <c r="K28" s="128">
        <v>1697</v>
      </c>
      <c r="L28" s="128">
        <v>832</v>
      </c>
      <c r="M28" s="128">
        <v>897</v>
      </c>
      <c r="N28" s="128">
        <v>1492</v>
      </c>
      <c r="O28" s="117">
        <v>579</v>
      </c>
      <c r="P28" s="128">
        <v>1631</v>
      </c>
      <c r="Q28" s="143">
        <v>529</v>
      </c>
      <c r="R28" s="128">
        <v>472</v>
      </c>
      <c r="S28" s="128">
        <v>560</v>
      </c>
      <c r="T28" s="128">
        <v>1221</v>
      </c>
      <c r="U28" s="128">
        <v>704</v>
      </c>
      <c r="V28" s="128">
        <f>SUM(F28:U28)</f>
        <v>16021</v>
      </c>
      <c r="W28" s="111">
        <f>V28*100/V29</f>
        <v>98.992832427088487</v>
      </c>
    </row>
    <row r="29" spans="1:23" ht="40.200000000000003" customHeight="1">
      <c r="A29" s="338"/>
      <c r="B29" s="338"/>
      <c r="C29" s="339" t="s">
        <v>93</v>
      </c>
      <c r="D29" s="339"/>
      <c r="E29" s="112"/>
      <c r="F29" s="128">
        <v>1686</v>
      </c>
      <c r="G29" s="128">
        <v>892</v>
      </c>
      <c r="H29" s="128">
        <v>1474</v>
      </c>
      <c r="I29" s="128">
        <v>656</v>
      </c>
      <c r="J29" s="128">
        <v>709</v>
      </c>
      <c r="K29" s="128">
        <v>1703</v>
      </c>
      <c r="L29" s="128">
        <v>831</v>
      </c>
      <c r="M29" s="128">
        <v>957</v>
      </c>
      <c r="N29" s="128">
        <v>1485</v>
      </c>
      <c r="O29" s="117">
        <v>599</v>
      </c>
      <c r="P29" s="128">
        <v>1665</v>
      </c>
      <c r="Q29" s="143">
        <v>528</v>
      </c>
      <c r="R29" s="128">
        <v>485</v>
      </c>
      <c r="S29" s="128">
        <v>560</v>
      </c>
      <c r="T29" s="128">
        <v>1244</v>
      </c>
      <c r="U29" s="128">
        <v>710</v>
      </c>
      <c r="V29" s="128">
        <f>SUM(F29:U29)</f>
        <v>16184</v>
      </c>
    </row>
    <row r="30" spans="1:23" s="114" customFormat="1" ht="37.200000000000003" customHeight="1">
      <c r="A30" s="113">
        <v>5</v>
      </c>
      <c r="B30" s="113"/>
      <c r="C30" s="341" t="s">
        <v>94</v>
      </c>
      <c r="D30" s="341"/>
      <c r="E30" s="113"/>
      <c r="F30" s="121" t="s">
        <v>65</v>
      </c>
      <c r="G30" s="121" t="s">
        <v>65</v>
      </c>
      <c r="H30" s="121" t="s">
        <v>65</v>
      </c>
      <c r="I30" s="121" t="s">
        <v>65</v>
      </c>
      <c r="J30" s="121" t="s">
        <v>65</v>
      </c>
      <c r="K30" s="121" t="s">
        <v>65</v>
      </c>
      <c r="L30" s="121" t="s">
        <v>65</v>
      </c>
      <c r="M30" s="121" t="s">
        <v>69</v>
      </c>
      <c r="N30" s="121" t="s">
        <v>65</v>
      </c>
      <c r="O30" s="121" t="s">
        <v>69</v>
      </c>
      <c r="P30" s="121" t="s">
        <v>65</v>
      </c>
      <c r="Q30" s="121" t="s">
        <v>69</v>
      </c>
      <c r="R30" s="121" t="s">
        <v>69</v>
      </c>
      <c r="S30" s="121" t="s">
        <v>69</v>
      </c>
      <c r="T30" s="121" t="s">
        <v>69</v>
      </c>
      <c r="U30" s="121" t="s">
        <v>69</v>
      </c>
      <c r="V30" s="121"/>
    </row>
    <row r="31" spans="1:23" ht="121.2" hidden="1" customHeight="1">
      <c r="A31" s="338"/>
      <c r="B31" s="338"/>
      <c r="C31" s="339" t="s">
        <v>95</v>
      </c>
      <c r="D31" s="339"/>
      <c r="E31" s="122" t="s">
        <v>96</v>
      </c>
      <c r="F31" s="112"/>
      <c r="G31" s="123"/>
      <c r="H31" s="112"/>
      <c r="I31" s="123"/>
      <c r="J31" s="112"/>
      <c r="K31" s="112"/>
      <c r="L31" s="112"/>
      <c r="M31" s="123"/>
      <c r="N31" s="123"/>
      <c r="O31" s="115"/>
      <c r="P31" s="123"/>
      <c r="Q31" s="123"/>
      <c r="R31" s="123"/>
      <c r="S31" s="123"/>
      <c r="T31" s="123"/>
      <c r="U31" s="123"/>
      <c r="V31" s="123"/>
    </row>
    <row r="32" spans="1:23" ht="68.400000000000006" customHeight="1">
      <c r="A32" s="338"/>
      <c r="B32" s="338"/>
      <c r="C32" s="339"/>
      <c r="D32" s="339"/>
      <c r="E32" s="112" t="s">
        <v>97</v>
      </c>
      <c r="F32" s="118">
        <f>F33*100/F34</f>
        <v>100</v>
      </c>
      <c r="G32" s="118">
        <f t="shared" ref="G32:U32" si="7">G33*100/G34</f>
        <v>66.666666666666671</v>
      </c>
      <c r="H32" s="118">
        <f t="shared" si="7"/>
        <v>66.666666666666671</v>
      </c>
      <c r="I32" s="118">
        <f t="shared" si="7"/>
        <v>66.666666666666671</v>
      </c>
      <c r="J32" s="118">
        <f t="shared" si="7"/>
        <v>66.666666666666671</v>
      </c>
      <c r="K32" s="118">
        <f t="shared" si="7"/>
        <v>100</v>
      </c>
      <c r="L32" s="118">
        <f t="shared" si="7"/>
        <v>66.666666666666671</v>
      </c>
      <c r="M32" s="118">
        <f t="shared" si="7"/>
        <v>33.333333333333336</v>
      </c>
      <c r="N32" s="118">
        <f t="shared" si="7"/>
        <v>66.666666666666671</v>
      </c>
      <c r="O32" s="118">
        <f t="shared" si="7"/>
        <v>33.333333333333336</v>
      </c>
      <c r="P32" s="118">
        <f t="shared" si="7"/>
        <v>100</v>
      </c>
      <c r="Q32" s="118">
        <f t="shared" si="7"/>
        <v>33.333333333333336</v>
      </c>
      <c r="R32" s="118">
        <f t="shared" si="7"/>
        <v>50</v>
      </c>
      <c r="S32" s="118">
        <f t="shared" si="7"/>
        <v>50</v>
      </c>
      <c r="T32" s="118">
        <f t="shared" si="7"/>
        <v>0</v>
      </c>
      <c r="U32" s="118">
        <f t="shared" si="7"/>
        <v>33.333333333333336</v>
      </c>
      <c r="V32" s="118"/>
    </row>
    <row r="33" spans="1:23" ht="34.799999999999997" customHeight="1">
      <c r="A33" s="338"/>
      <c r="B33" s="112"/>
      <c r="C33" s="339" t="s">
        <v>98</v>
      </c>
      <c r="D33" s="339"/>
      <c r="E33" s="112"/>
      <c r="F33" s="112">
        <v>3</v>
      </c>
      <c r="G33" s="112">
        <v>2</v>
      </c>
      <c r="H33" s="112">
        <v>2</v>
      </c>
      <c r="I33" s="112">
        <v>2</v>
      </c>
      <c r="J33" s="112">
        <v>2</v>
      </c>
      <c r="K33" s="112">
        <v>3</v>
      </c>
      <c r="L33" s="112">
        <v>2</v>
      </c>
      <c r="M33" s="112">
        <v>1</v>
      </c>
      <c r="N33" s="112">
        <v>2</v>
      </c>
      <c r="O33" s="112">
        <v>1</v>
      </c>
      <c r="P33" s="112">
        <v>3</v>
      </c>
      <c r="Q33" s="112">
        <v>1</v>
      </c>
      <c r="R33" s="112">
        <v>1</v>
      </c>
      <c r="S33" s="112">
        <v>1</v>
      </c>
      <c r="T33" s="112">
        <v>0</v>
      </c>
      <c r="U33" s="112">
        <v>1</v>
      </c>
      <c r="V33" s="112">
        <f>SUM(F33:U33)</f>
        <v>27</v>
      </c>
    </row>
    <row r="34" spans="1:23" ht="34.799999999999997" customHeight="1">
      <c r="A34" s="338"/>
      <c r="B34" s="112"/>
      <c r="C34" s="339" t="s">
        <v>99</v>
      </c>
      <c r="D34" s="339"/>
      <c r="E34" s="112" t="s">
        <v>125</v>
      </c>
      <c r="F34" s="112">
        <v>3</v>
      </c>
      <c r="G34" s="112">
        <v>3</v>
      </c>
      <c r="H34" s="112">
        <v>3</v>
      </c>
      <c r="I34" s="112">
        <v>3</v>
      </c>
      <c r="J34" s="112">
        <v>3</v>
      </c>
      <c r="K34" s="112">
        <v>3</v>
      </c>
      <c r="L34" s="112">
        <v>3</v>
      </c>
      <c r="M34" s="112">
        <v>3</v>
      </c>
      <c r="N34" s="112">
        <v>3</v>
      </c>
      <c r="O34" s="112">
        <v>3</v>
      </c>
      <c r="P34" s="112">
        <v>3</v>
      </c>
      <c r="Q34" s="112">
        <v>3</v>
      </c>
      <c r="R34" s="112">
        <v>2</v>
      </c>
      <c r="S34" s="112">
        <v>2</v>
      </c>
      <c r="T34" s="119">
        <v>3</v>
      </c>
      <c r="U34" s="112">
        <v>3</v>
      </c>
      <c r="V34" s="112"/>
    </row>
    <row r="35" spans="1:23" s="114" customFormat="1" ht="34.799999999999997" customHeight="1">
      <c r="A35" s="113">
        <v>6</v>
      </c>
      <c r="B35" s="113"/>
      <c r="C35" s="341" t="s">
        <v>100</v>
      </c>
      <c r="D35" s="341"/>
      <c r="E35" s="113"/>
      <c r="F35" s="113" t="s">
        <v>65</v>
      </c>
      <c r="G35" s="113" t="s">
        <v>101</v>
      </c>
      <c r="H35" s="121" t="s">
        <v>65</v>
      </c>
      <c r="I35" s="121" t="s">
        <v>65</v>
      </c>
      <c r="J35" s="121" t="s">
        <v>69</v>
      </c>
      <c r="K35" s="121" t="s">
        <v>69</v>
      </c>
      <c r="L35" s="121" t="s">
        <v>69</v>
      </c>
      <c r="M35" s="121" t="s">
        <v>69</v>
      </c>
      <c r="N35" s="121" t="s">
        <v>69</v>
      </c>
      <c r="O35" s="121" t="s">
        <v>69</v>
      </c>
      <c r="P35" s="121" t="s">
        <v>69</v>
      </c>
      <c r="Q35" s="121" t="s">
        <v>69</v>
      </c>
      <c r="R35" s="121" t="s">
        <v>69</v>
      </c>
      <c r="S35" s="121" t="s">
        <v>69</v>
      </c>
      <c r="T35" s="121" t="s">
        <v>69</v>
      </c>
      <c r="U35" s="121" t="s">
        <v>69</v>
      </c>
      <c r="V35" s="121"/>
    </row>
    <row r="36" spans="1:23" ht="49.2" customHeight="1">
      <c r="A36" s="338"/>
      <c r="B36" s="338"/>
      <c r="C36" s="339" t="s">
        <v>102</v>
      </c>
      <c r="D36" s="339"/>
      <c r="E36" s="112" t="s">
        <v>65</v>
      </c>
      <c r="F36" s="112" t="s">
        <v>69</v>
      </c>
      <c r="G36" s="112" t="s">
        <v>65</v>
      </c>
      <c r="H36" s="112" t="s">
        <v>65</v>
      </c>
      <c r="I36" s="112" t="s">
        <v>65</v>
      </c>
      <c r="J36" s="112" t="s">
        <v>65</v>
      </c>
      <c r="K36" s="112" t="s">
        <v>65</v>
      </c>
      <c r="L36" s="112" t="s">
        <v>65</v>
      </c>
      <c r="M36" s="112" t="s">
        <v>65</v>
      </c>
      <c r="N36" s="112" t="s">
        <v>65</v>
      </c>
      <c r="O36" s="112" t="s">
        <v>69</v>
      </c>
      <c r="P36" s="112" t="s">
        <v>69</v>
      </c>
      <c r="Q36" s="112" t="s">
        <v>65</v>
      </c>
      <c r="R36" s="112" t="s">
        <v>65</v>
      </c>
      <c r="S36" s="112" t="s">
        <v>65</v>
      </c>
      <c r="T36" s="112" t="s">
        <v>65</v>
      </c>
      <c r="U36" s="112" t="s">
        <v>65</v>
      </c>
      <c r="V36" s="112"/>
    </row>
    <row r="37" spans="1:23" ht="49.2" customHeight="1">
      <c r="A37" s="338"/>
      <c r="B37" s="338"/>
      <c r="C37" s="339" t="s">
        <v>103</v>
      </c>
      <c r="D37" s="339"/>
      <c r="E37" s="112" t="s">
        <v>65</v>
      </c>
      <c r="F37" s="112" t="s">
        <v>69</v>
      </c>
      <c r="G37" s="112" t="s">
        <v>69</v>
      </c>
      <c r="H37" s="112" t="s">
        <v>69</v>
      </c>
      <c r="I37" s="112" t="s">
        <v>69</v>
      </c>
      <c r="J37" s="112" t="s">
        <v>69</v>
      </c>
      <c r="K37" s="112" t="s">
        <v>69</v>
      </c>
      <c r="L37" s="112" t="s">
        <v>69</v>
      </c>
      <c r="M37" s="112" t="s">
        <v>69</v>
      </c>
      <c r="N37" s="112" t="s">
        <v>69</v>
      </c>
      <c r="O37" s="112" t="s">
        <v>69</v>
      </c>
      <c r="P37" s="112" t="s">
        <v>69</v>
      </c>
      <c r="Q37" s="119" t="s">
        <v>69</v>
      </c>
      <c r="R37" s="119" t="s">
        <v>69</v>
      </c>
      <c r="S37" s="119" t="s">
        <v>69</v>
      </c>
      <c r="T37" s="112" t="s">
        <v>69</v>
      </c>
      <c r="U37" s="112" t="s">
        <v>69</v>
      </c>
      <c r="V37" s="112"/>
    </row>
    <row r="38" spans="1:23" ht="49.2" customHeight="1">
      <c r="A38" s="338"/>
      <c r="B38" s="338"/>
      <c r="C38" s="339" t="s">
        <v>104</v>
      </c>
      <c r="D38" s="339"/>
      <c r="E38" s="112" t="s">
        <v>105</v>
      </c>
      <c r="F38" s="112">
        <f>F39*100/F40</f>
        <v>100</v>
      </c>
      <c r="G38" s="118">
        <f t="shared" ref="G38:U38" si="8">G39*100/G40</f>
        <v>100</v>
      </c>
      <c r="H38" s="118">
        <f t="shared" si="8"/>
        <v>95.238095238095241</v>
      </c>
      <c r="I38" s="118">
        <f t="shared" si="8"/>
        <v>100</v>
      </c>
      <c r="J38" s="118">
        <f t="shared" si="8"/>
        <v>100</v>
      </c>
      <c r="K38" s="118">
        <f t="shared" si="8"/>
        <v>92.307692307692307</v>
      </c>
      <c r="L38" s="118">
        <f t="shared" si="8"/>
        <v>88.888888888888886</v>
      </c>
      <c r="M38" s="118">
        <f t="shared" si="8"/>
        <v>70</v>
      </c>
      <c r="N38" s="118">
        <f t="shared" si="8"/>
        <v>82.352941176470594</v>
      </c>
      <c r="O38" s="118">
        <f t="shared" si="8"/>
        <v>60</v>
      </c>
      <c r="P38" s="118">
        <f t="shared" si="8"/>
        <v>76.92307692307692</v>
      </c>
      <c r="Q38" s="118">
        <f t="shared" si="8"/>
        <v>80</v>
      </c>
      <c r="R38" s="118">
        <f t="shared" si="8"/>
        <v>100</v>
      </c>
      <c r="S38" s="118">
        <f t="shared" si="8"/>
        <v>75</v>
      </c>
      <c r="T38" s="118">
        <f t="shared" si="8"/>
        <v>60</v>
      </c>
      <c r="U38" s="118">
        <f t="shared" si="8"/>
        <v>71.428571428571431</v>
      </c>
      <c r="V38" s="118"/>
    </row>
    <row r="39" spans="1:23" ht="31.8" customHeight="1">
      <c r="A39" s="338"/>
      <c r="B39" s="112"/>
      <c r="C39" s="339" t="s">
        <v>106</v>
      </c>
      <c r="D39" s="339"/>
      <c r="E39" s="112"/>
      <c r="F39" s="128">
        <v>11</v>
      </c>
      <c r="G39" s="128">
        <v>10</v>
      </c>
      <c r="H39" s="128">
        <v>20</v>
      </c>
      <c r="I39" s="128">
        <v>9</v>
      </c>
      <c r="J39" s="128">
        <v>8</v>
      </c>
      <c r="K39" s="128">
        <v>12</v>
      </c>
      <c r="L39" s="128">
        <v>8</v>
      </c>
      <c r="M39" s="117">
        <v>7</v>
      </c>
      <c r="N39" s="128">
        <v>14</v>
      </c>
      <c r="O39" s="117">
        <v>6</v>
      </c>
      <c r="P39" s="144">
        <v>10</v>
      </c>
      <c r="Q39" s="144">
        <v>4</v>
      </c>
      <c r="R39" s="128">
        <v>6</v>
      </c>
      <c r="S39" s="128">
        <v>3</v>
      </c>
      <c r="T39" s="128">
        <v>6</v>
      </c>
      <c r="U39" s="145">
        <v>5</v>
      </c>
      <c r="V39" s="145">
        <f>SUM(F39:U39)</f>
        <v>139</v>
      </c>
    </row>
    <row r="40" spans="1:23" ht="31.8" customHeight="1">
      <c r="A40" s="338"/>
      <c r="B40" s="112"/>
      <c r="C40" s="339" t="s">
        <v>107</v>
      </c>
      <c r="D40" s="339"/>
      <c r="E40" s="112" t="s">
        <v>125</v>
      </c>
      <c r="F40" s="128">
        <v>11</v>
      </c>
      <c r="G40" s="128">
        <v>10</v>
      </c>
      <c r="H40" s="128">
        <v>21</v>
      </c>
      <c r="I40" s="128">
        <v>9</v>
      </c>
      <c r="J40" s="119">
        <v>8</v>
      </c>
      <c r="K40" s="128">
        <v>13</v>
      </c>
      <c r="L40" s="128">
        <v>9</v>
      </c>
      <c r="M40" s="117">
        <v>10</v>
      </c>
      <c r="N40" s="128">
        <v>17</v>
      </c>
      <c r="O40" s="117">
        <v>10</v>
      </c>
      <c r="P40" s="144">
        <v>13</v>
      </c>
      <c r="Q40" s="144">
        <v>5</v>
      </c>
      <c r="R40" s="128">
        <v>6</v>
      </c>
      <c r="S40" s="128">
        <v>4</v>
      </c>
      <c r="T40" s="128">
        <v>10</v>
      </c>
      <c r="U40" s="145">
        <v>7</v>
      </c>
      <c r="V40" s="145">
        <v>163</v>
      </c>
    </row>
    <row r="41" spans="1:23" s="114" customFormat="1" ht="39" customHeight="1">
      <c r="A41" s="113">
        <v>7</v>
      </c>
      <c r="B41" s="113"/>
      <c r="C41" s="341" t="s">
        <v>108</v>
      </c>
      <c r="D41" s="341"/>
      <c r="E41" s="113"/>
      <c r="F41" s="113" t="s">
        <v>65</v>
      </c>
      <c r="G41" s="113" t="s">
        <v>65</v>
      </c>
      <c r="H41" s="113" t="s">
        <v>65</v>
      </c>
      <c r="I41" s="113" t="s">
        <v>65</v>
      </c>
      <c r="J41" s="113" t="s">
        <v>65</v>
      </c>
      <c r="K41" s="113" t="s">
        <v>65</v>
      </c>
      <c r="L41" s="113" t="s">
        <v>65</v>
      </c>
      <c r="M41" s="113" t="s">
        <v>65</v>
      </c>
      <c r="N41" s="113" t="s">
        <v>65</v>
      </c>
      <c r="O41" s="113" t="s">
        <v>65</v>
      </c>
      <c r="P41" s="113" t="s">
        <v>65</v>
      </c>
      <c r="Q41" s="113" t="s">
        <v>65</v>
      </c>
      <c r="R41" s="113" t="s">
        <v>65</v>
      </c>
      <c r="S41" s="113" t="s">
        <v>65</v>
      </c>
      <c r="T41" s="113" t="s">
        <v>65</v>
      </c>
      <c r="U41" s="113" t="s">
        <v>65</v>
      </c>
      <c r="V41" s="113" t="s">
        <v>109</v>
      </c>
    </row>
    <row r="42" spans="1:23" ht="80.400000000000006" customHeight="1">
      <c r="A42" s="112"/>
      <c r="B42" s="112" t="s">
        <v>108</v>
      </c>
      <c r="C42" s="339" t="s">
        <v>110</v>
      </c>
      <c r="D42" s="339"/>
      <c r="E42" s="112" t="s">
        <v>65</v>
      </c>
      <c r="F42" s="112" t="s">
        <v>65</v>
      </c>
      <c r="G42" s="112" t="s">
        <v>65</v>
      </c>
      <c r="H42" s="112" t="s">
        <v>65</v>
      </c>
      <c r="I42" s="112" t="s">
        <v>65</v>
      </c>
      <c r="J42" s="112" t="s">
        <v>65</v>
      </c>
      <c r="K42" s="112" t="s">
        <v>65</v>
      </c>
      <c r="L42" s="112" t="s">
        <v>65</v>
      </c>
      <c r="M42" s="112" t="s">
        <v>65</v>
      </c>
      <c r="N42" s="112" t="s">
        <v>65</v>
      </c>
      <c r="O42" s="112" t="s">
        <v>65</v>
      </c>
      <c r="P42" s="112" t="s">
        <v>65</v>
      </c>
      <c r="Q42" s="112" t="s">
        <v>65</v>
      </c>
      <c r="R42" s="112" t="s">
        <v>65</v>
      </c>
      <c r="S42" s="112" t="s">
        <v>65</v>
      </c>
      <c r="T42" s="112" t="s">
        <v>65</v>
      </c>
      <c r="U42" s="112" t="s">
        <v>65</v>
      </c>
      <c r="V42" s="112"/>
    </row>
    <row r="43" spans="1:23" ht="37.799999999999997" customHeight="1">
      <c r="A43" s="113">
        <v>8</v>
      </c>
      <c r="B43" s="113"/>
      <c r="C43" s="341" t="s">
        <v>111</v>
      </c>
      <c r="D43" s="341"/>
      <c r="E43" s="113"/>
      <c r="F43" s="113" t="s">
        <v>65</v>
      </c>
      <c r="G43" s="113" t="s">
        <v>65</v>
      </c>
      <c r="H43" s="113" t="s">
        <v>65</v>
      </c>
      <c r="I43" s="113" t="s">
        <v>65</v>
      </c>
      <c r="J43" s="113" t="s">
        <v>65</v>
      </c>
      <c r="K43" s="113" t="s">
        <v>65</v>
      </c>
      <c r="L43" s="113" t="s">
        <v>65</v>
      </c>
      <c r="M43" s="113" t="s">
        <v>65</v>
      </c>
      <c r="N43" s="113" t="s">
        <v>65</v>
      </c>
      <c r="O43" s="113" t="s">
        <v>65</v>
      </c>
      <c r="P43" s="113" t="s">
        <v>69</v>
      </c>
      <c r="Q43" s="113" t="s">
        <v>65</v>
      </c>
      <c r="R43" s="113" t="s">
        <v>65</v>
      </c>
      <c r="S43" s="113" t="s">
        <v>65</v>
      </c>
      <c r="T43" s="113" t="s">
        <v>69</v>
      </c>
      <c r="U43" s="113" t="s">
        <v>69</v>
      </c>
      <c r="V43" s="113">
        <v>13</v>
      </c>
    </row>
    <row r="44" spans="1:23" ht="40.799999999999997" customHeight="1">
      <c r="A44" s="338"/>
      <c r="B44" s="338" t="s">
        <v>112</v>
      </c>
      <c r="C44" s="339" t="s">
        <v>113</v>
      </c>
      <c r="D44" s="339"/>
      <c r="E44" s="112" t="s">
        <v>65</v>
      </c>
      <c r="F44" s="112" t="s">
        <v>65</v>
      </c>
      <c r="G44" s="112" t="s">
        <v>65</v>
      </c>
      <c r="H44" s="112" t="s">
        <v>65</v>
      </c>
      <c r="I44" s="112" t="s">
        <v>65</v>
      </c>
      <c r="J44" s="112" t="s">
        <v>65</v>
      </c>
      <c r="K44" s="112" t="s">
        <v>65</v>
      </c>
      <c r="L44" s="112" t="s">
        <v>65</v>
      </c>
      <c r="M44" s="142" t="s">
        <v>65</v>
      </c>
      <c r="N44" s="142" t="s">
        <v>65</v>
      </c>
      <c r="O44" s="142" t="s">
        <v>65</v>
      </c>
      <c r="P44" s="142" t="s">
        <v>65</v>
      </c>
      <c r="Q44" s="142" t="s">
        <v>65</v>
      </c>
      <c r="R44" s="119" t="s">
        <v>65</v>
      </c>
      <c r="S44" s="112" t="s">
        <v>65</v>
      </c>
      <c r="T44" s="112" t="s">
        <v>65</v>
      </c>
      <c r="U44" s="112" t="s">
        <v>101</v>
      </c>
      <c r="V44" s="112"/>
    </row>
    <row r="45" spans="1:23" ht="40.799999999999997" customHeight="1">
      <c r="A45" s="338"/>
      <c r="B45" s="338"/>
      <c r="C45" s="339" t="s">
        <v>114</v>
      </c>
      <c r="D45" s="339"/>
      <c r="E45" s="112" t="s">
        <v>65</v>
      </c>
      <c r="F45" s="112" t="s">
        <v>65</v>
      </c>
      <c r="G45" s="112" t="s">
        <v>65</v>
      </c>
      <c r="H45" s="112" t="s">
        <v>65</v>
      </c>
      <c r="I45" s="112" t="s">
        <v>65</v>
      </c>
      <c r="J45" s="112" t="s">
        <v>65</v>
      </c>
      <c r="K45" s="112" t="s">
        <v>65</v>
      </c>
      <c r="L45" s="112" t="s">
        <v>65</v>
      </c>
      <c r="M45" s="142" t="s">
        <v>65</v>
      </c>
      <c r="N45" s="142" t="s">
        <v>65</v>
      </c>
      <c r="O45" s="142" t="s">
        <v>65</v>
      </c>
      <c r="P45" s="142" t="s">
        <v>65</v>
      </c>
      <c r="Q45" s="142" t="s">
        <v>65</v>
      </c>
      <c r="R45" s="119" t="s">
        <v>65</v>
      </c>
      <c r="S45" s="112" t="s">
        <v>65</v>
      </c>
      <c r="T45" s="112" t="s">
        <v>65</v>
      </c>
      <c r="U45" s="112" t="s">
        <v>65</v>
      </c>
      <c r="V45" s="112"/>
    </row>
    <row r="46" spans="1:23" ht="40.799999999999997" customHeight="1">
      <c r="A46" s="338"/>
      <c r="B46" s="338"/>
      <c r="C46" s="339" t="s">
        <v>115</v>
      </c>
      <c r="D46" s="339"/>
      <c r="E46" s="112" t="s">
        <v>65</v>
      </c>
      <c r="F46" s="112" t="s">
        <v>65</v>
      </c>
      <c r="G46" s="112" t="s">
        <v>65</v>
      </c>
      <c r="H46" s="112" t="s">
        <v>65</v>
      </c>
      <c r="I46" s="112" t="s">
        <v>65</v>
      </c>
      <c r="J46" s="112" t="s">
        <v>65</v>
      </c>
      <c r="K46" s="112" t="s">
        <v>65</v>
      </c>
      <c r="L46" s="112" t="s">
        <v>65</v>
      </c>
      <c r="M46" s="142" t="s">
        <v>65</v>
      </c>
      <c r="N46" s="142" t="s">
        <v>65</v>
      </c>
      <c r="O46" s="142" t="s">
        <v>65</v>
      </c>
      <c r="P46" s="142" t="s">
        <v>69</v>
      </c>
      <c r="Q46" s="142" t="s">
        <v>65</v>
      </c>
      <c r="R46" s="142" t="s">
        <v>65</v>
      </c>
      <c r="S46" s="142" t="s">
        <v>65</v>
      </c>
      <c r="T46" s="142" t="s">
        <v>69</v>
      </c>
      <c r="U46" s="142" t="s">
        <v>69</v>
      </c>
      <c r="V46" s="142"/>
    </row>
    <row r="47" spans="1:23" ht="35.4" customHeight="1">
      <c r="A47" s="338"/>
      <c r="B47" s="338"/>
      <c r="C47" s="339" t="s">
        <v>116</v>
      </c>
      <c r="D47" s="339"/>
      <c r="E47" s="112"/>
      <c r="F47" s="112">
        <v>11</v>
      </c>
      <c r="G47" s="112">
        <v>10</v>
      </c>
      <c r="H47" s="112">
        <v>21</v>
      </c>
      <c r="I47" s="112">
        <v>9</v>
      </c>
      <c r="J47" s="112">
        <v>8</v>
      </c>
      <c r="K47" s="112">
        <v>13</v>
      </c>
      <c r="L47" s="112">
        <v>9</v>
      </c>
      <c r="M47" s="142" t="s">
        <v>978</v>
      </c>
      <c r="N47" s="142" t="s">
        <v>979</v>
      </c>
      <c r="O47" s="142" t="s">
        <v>978</v>
      </c>
      <c r="P47" s="142" t="s">
        <v>117</v>
      </c>
      <c r="Q47" s="142" t="s">
        <v>117</v>
      </c>
      <c r="R47" s="119">
        <v>5</v>
      </c>
      <c r="S47" s="112">
        <v>4</v>
      </c>
      <c r="T47" s="112">
        <v>2</v>
      </c>
      <c r="U47" s="112">
        <v>0</v>
      </c>
      <c r="V47" s="112">
        <f>SUM(F47:U47)</f>
        <v>92</v>
      </c>
      <c r="W47" s="119" t="s">
        <v>119</v>
      </c>
    </row>
    <row r="48" spans="1:23" ht="35.4" customHeight="1">
      <c r="A48" s="338"/>
      <c r="B48" s="338"/>
      <c r="C48" s="339" t="s">
        <v>120</v>
      </c>
      <c r="D48" s="339"/>
      <c r="E48" s="112"/>
      <c r="F48" s="128">
        <v>11</v>
      </c>
      <c r="G48" s="128">
        <v>10</v>
      </c>
      <c r="H48" s="128">
        <v>21</v>
      </c>
      <c r="I48" s="128">
        <v>9</v>
      </c>
      <c r="J48" s="119">
        <v>8</v>
      </c>
      <c r="K48" s="128">
        <v>13</v>
      </c>
      <c r="L48" s="128">
        <v>9</v>
      </c>
      <c r="M48" s="117">
        <v>10</v>
      </c>
      <c r="N48" s="128">
        <v>17</v>
      </c>
      <c r="O48" s="117">
        <v>10</v>
      </c>
      <c r="P48" s="144">
        <v>13</v>
      </c>
      <c r="Q48" s="144">
        <v>5</v>
      </c>
      <c r="R48" s="128">
        <v>6</v>
      </c>
      <c r="S48" s="128">
        <v>4</v>
      </c>
      <c r="T48" s="128">
        <v>10</v>
      </c>
      <c r="U48" s="145">
        <v>7</v>
      </c>
      <c r="V48" s="145">
        <f>SUM(F48:U48)</f>
        <v>163</v>
      </c>
    </row>
    <row r="49" spans="1:23" ht="40.799999999999997" customHeight="1">
      <c r="A49" s="338"/>
      <c r="B49" s="338"/>
      <c r="C49" s="339" t="s">
        <v>121</v>
      </c>
      <c r="D49" s="339"/>
      <c r="E49" s="112" t="s">
        <v>65</v>
      </c>
      <c r="F49" s="112" t="s">
        <v>65</v>
      </c>
      <c r="G49" s="112" t="s">
        <v>65</v>
      </c>
      <c r="H49" s="112" t="s">
        <v>65</v>
      </c>
      <c r="I49" s="112" t="s">
        <v>65</v>
      </c>
      <c r="J49" s="112" t="s">
        <v>65</v>
      </c>
      <c r="K49" s="112" t="s">
        <v>65</v>
      </c>
      <c r="L49" s="112" t="s">
        <v>65</v>
      </c>
      <c r="M49" s="142" t="s">
        <v>65</v>
      </c>
      <c r="N49" s="142" t="s">
        <v>65</v>
      </c>
      <c r="O49" s="142" t="s">
        <v>65</v>
      </c>
      <c r="P49" s="142" t="s">
        <v>65</v>
      </c>
      <c r="Q49" s="142" t="s">
        <v>65</v>
      </c>
      <c r="R49" s="119" t="s">
        <v>65</v>
      </c>
      <c r="S49" s="112" t="s">
        <v>65</v>
      </c>
      <c r="T49" s="112" t="s">
        <v>65</v>
      </c>
      <c r="U49" s="112" t="s">
        <v>65</v>
      </c>
      <c r="V49" s="112"/>
    </row>
    <row r="50" spans="1:23" s="114" customFormat="1" ht="39.6" customHeight="1">
      <c r="A50" s="113">
        <v>9</v>
      </c>
      <c r="B50" s="113"/>
      <c r="C50" s="341" t="s">
        <v>122</v>
      </c>
      <c r="D50" s="341"/>
      <c r="E50" s="113"/>
      <c r="F50" s="124" t="s">
        <v>65</v>
      </c>
      <c r="G50" s="124" t="s">
        <v>65</v>
      </c>
      <c r="H50" s="124" t="s">
        <v>65</v>
      </c>
      <c r="I50" s="124" t="s">
        <v>65</v>
      </c>
      <c r="J50" s="124" t="s">
        <v>65</v>
      </c>
      <c r="K50" s="113" t="s">
        <v>69</v>
      </c>
      <c r="L50" s="113" t="s">
        <v>69</v>
      </c>
      <c r="M50" s="113" t="s">
        <v>69</v>
      </c>
      <c r="N50" s="113" t="s">
        <v>69</v>
      </c>
      <c r="O50" s="113" t="s">
        <v>69</v>
      </c>
      <c r="P50" s="113" t="s">
        <v>69</v>
      </c>
      <c r="Q50" s="113" t="s">
        <v>69</v>
      </c>
      <c r="R50" s="113" t="s">
        <v>69</v>
      </c>
      <c r="S50" s="113" t="s">
        <v>69</v>
      </c>
      <c r="T50" s="113" t="s">
        <v>69</v>
      </c>
      <c r="U50" s="113" t="s">
        <v>69</v>
      </c>
      <c r="V50" s="113"/>
    </row>
    <row r="51" spans="1:23" ht="39.6" customHeight="1">
      <c r="A51" s="338"/>
      <c r="B51" s="338"/>
      <c r="C51" s="339" t="s">
        <v>123</v>
      </c>
      <c r="D51" s="339"/>
      <c r="E51" s="112" t="s">
        <v>124</v>
      </c>
      <c r="F51" s="112">
        <v>0</v>
      </c>
      <c r="G51" s="112">
        <v>0</v>
      </c>
      <c r="H51" s="112">
        <v>32</v>
      </c>
      <c r="I51" s="112">
        <v>35</v>
      </c>
      <c r="J51" s="112">
        <v>0</v>
      </c>
      <c r="K51" s="112">
        <v>74</v>
      </c>
      <c r="L51" s="112">
        <v>10</v>
      </c>
      <c r="M51" s="112">
        <v>20</v>
      </c>
      <c r="N51" s="112">
        <v>54</v>
      </c>
      <c r="O51" s="112">
        <v>22</v>
      </c>
      <c r="P51" s="112">
        <v>36</v>
      </c>
      <c r="Q51" s="112">
        <v>33</v>
      </c>
      <c r="R51" s="112">
        <v>36</v>
      </c>
      <c r="S51" s="112">
        <v>9</v>
      </c>
      <c r="T51" s="112">
        <v>2</v>
      </c>
      <c r="U51" s="112">
        <v>1</v>
      </c>
      <c r="V51" s="112">
        <f>SUM(F51:U51)</f>
        <v>364</v>
      </c>
    </row>
    <row r="52" spans="1:23" ht="39.6" customHeight="1">
      <c r="A52" s="338"/>
      <c r="B52" s="338"/>
      <c r="C52" s="339" t="s">
        <v>126</v>
      </c>
      <c r="D52" s="339"/>
      <c r="E52" s="112" t="s">
        <v>127</v>
      </c>
      <c r="F52" s="118">
        <f>F53*100/F54</f>
        <v>89.915373765867415</v>
      </c>
      <c r="G52" s="118">
        <f t="shared" ref="G52:U52" si="9">G53*100/G54</f>
        <v>73.475609756097555</v>
      </c>
      <c r="H52" s="118">
        <f t="shared" si="9"/>
        <v>98.37177747625509</v>
      </c>
      <c r="I52" s="118">
        <f t="shared" si="9"/>
        <v>73.475609756097555</v>
      </c>
      <c r="J52" s="118">
        <f t="shared" si="9"/>
        <v>82.29317851959361</v>
      </c>
      <c r="K52" s="118">
        <f t="shared" si="9"/>
        <v>54.337631887456034</v>
      </c>
      <c r="L52" s="118">
        <f t="shared" si="9"/>
        <v>88.929001203369438</v>
      </c>
      <c r="M52" s="118">
        <f t="shared" si="9"/>
        <v>97.457627118644069</v>
      </c>
      <c r="N52" s="118">
        <f t="shared" si="9"/>
        <v>93.108108108108112</v>
      </c>
      <c r="O52" s="118">
        <f t="shared" si="9"/>
        <v>83.946488294314378</v>
      </c>
      <c r="P52" s="118">
        <f t="shared" si="9"/>
        <v>86.85306365258775</v>
      </c>
      <c r="Q52" s="118">
        <f t="shared" si="9"/>
        <v>93.702290076335885</v>
      </c>
      <c r="R52" s="118">
        <f t="shared" si="9"/>
        <v>92.577319587628864</v>
      </c>
      <c r="S52" s="118">
        <f t="shared" si="9"/>
        <v>98.369565217391298</v>
      </c>
      <c r="T52" s="118">
        <f t="shared" si="9"/>
        <v>74.916943521594689</v>
      </c>
      <c r="U52" s="118">
        <f t="shared" si="9"/>
        <v>84.923928077455045</v>
      </c>
      <c r="V52" s="118"/>
    </row>
    <row r="53" spans="1:23" ht="35.4" customHeight="1">
      <c r="A53" s="112"/>
      <c r="B53" s="112"/>
      <c r="C53" s="339" t="s">
        <v>128</v>
      </c>
      <c r="D53" s="339"/>
      <c r="E53" s="112"/>
      <c r="F53" s="146">
        <v>1275</v>
      </c>
      <c r="G53" s="146">
        <v>482</v>
      </c>
      <c r="H53" s="146">
        <v>1450</v>
      </c>
      <c r="I53" s="146">
        <v>482</v>
      </c>
      <c r="J53" s="146">
        <v>567</v>
      </c>
      <c r="K53" s="146">
        <v>927</v>
      </c>
      <c r="L53" s="146">
        <v>739</v>
      </c>
      <c r="M53" s="146">
        <v>920</v>
      </c>
      <c r="N53" s="146">
        <v>1378</v>
      </c>
      <c r="O53" s="146">
        <v>502</v>
      </c>
      <c r="P53" s="146">
        <v>1460</v>
      </c>
      <c r="Q53" s="146">
        <v>491</v>
      </c>
      <c r="R53" s="146">
        <v>449</v>
      </c>
      <c r="S53" s="146">
        <v>543</v>
      </c>
      <c r="T53" s="146">
        <v>902</v>
      </c>
      <c r="U53" s="146">
        <v>614</v>
      </c>
      <c r="V53" s="146">
        <f>SUM(F53:U53)</f>
        <v>13181</v>
      </c>
    </row>
    <row r="54" spans="1:23" ht="35.4" customHeight="1">
      <c r="A54" s="112"/>
      <c r="B54" s="112"/>
      <c r="C54" s="339" t="s">
        <v>129</v>
      </c>
      <c r="D54" s="339"/>
      <c r="E54" s="112"/>
      <c r="F54" s="146">
        <v>1418</v>
      </c>
      <c r="G54" s="146">
        <v>656</v>
      </c>
      <c r="H54" s="146">
        <v>1474</v>
      </c>
      <c r="I54" s="146">
        <v>656</v>
      </c>
      <c r="J54" s="146">
        <v>689</v>
      </c>
      <c r="K54" s="146">
        <v>1706</v>
      </c>
      <c r="L54" s="146">
        <v>831</v>
      </c>
      <c r="M54" s="146">
        <v>944</v>
      </c>
      <c r="N54" s="146">
        <v>1480</v>
      </c>
      <c r="O54" s="146">
        <v>598</v>
      </c>
      <c r="P54" s="146">
        <v>1681</v>
      </c>
      <c r="Q54" s="146">
        <v>524</v>
      </c>
      <c r="R54" s="146">
        <v>485</v>
      </c>
      <c r="S54" s="146">
        <v>552</v>
      </c>
      <c r="T54" s="146">
        <v>1204</v>
      </c>
      <c r="U54" s="146">
        <v>723</v>
      </c>
      <c r="V54" s="146">
        <f>SUM(F54:U54)</f>
        <v>15621</v>
      </c>
      <c r="W54" s="111">
        <f>V53*100/V54</f>
        <v>84.380001280327761</v>
      </c>
    </row>
    <row r="55" spans="1:23" s="114" customFormat="1" ht="52.2" customHeight="1">
      <c r="A55" s="113">
        <v>10</v>
      </c>
      <c r="B55" s="113"/>
      <c r="C55" s="341" t="s">
        <v>130</v>
      </c>
      <c r="D55" s="341"/>
      <c r="E55" s="113"/>
      <c r="F55" s="124" t="s">
        <v>65</v>
      </c>
      <c r="G55" s="126" t="s">
        <v>65</v>
      </c>
      <c r="H55" s="126" t="s">
        <v>65</v>
      </c>
      <c r="I55" s="126" t="s">
        <v>65</v>
      </c>
      <c r="J55" s="126" t="s">
        <v>69</v>
      </c>
      <c r="K55" s="126" t="s">
        <v>69</v>
      </c>
      <c r="L55" s="126" t="s">
        <v>69</v>
      </c>
      <c r="M55" s="126" t="s">
        <v>69</v>
      </c>
      <c r="N55" s="126" t="s">
        <v>69</v>
      </c>
      <c r="O55" s="126" t="s">
        <v>69</v>
      </c>
      <c r="P55" s="126" t="s">
        <v>69</v>
      </c>
      <c r="Q55" s="126" t="s">
        <v>69</v>
      </c>
      <c r="R55" s="126" t="s">
        <v>69</v>
      </c>
      <c r="S55" s="126" t="s">
        <v>69</v>
      </c>
      <c r="T55" s="126" t="s">
        <v>69</v>
      </c>
      <c r="U55" s="126" t="s">
        <v>69</v>
      </c>
      <c r="V55" s="126"/>
    </row>
    <row r="56" spans="1:23" ht="37.200000000000003" customHeight="1">
      <c r="A56" s="112"/>
      <c r="B56" s="112" t="s">
        <v>131</v>
      </c>
      <c r="C56" s="339" t="s">
        <v>132</v>
      </c>
      <c r="D56" s="339"/>
      <c r="E56" s="112" t="s">
        <v>325</v>
      </c>
      <c r="F56" s="127">
        <v>42</v>
      </c>
      <c r="G56" s="127">
        <f>G58/G57</f>
        <v>35.914256977621321</v>
      </c>
      <c r="H56" s="127">
        <f t="shared" ref="H56:U56" si="10">H58/H57</f>
        <v>42.008655804480654</v>
      </c>
      <c r="I56" s="127">
        <f t="shared" si="10"/>
        <v>40.953066118533748</v>
      </c>
      <c r="J56" s="127">
        <f t="shared" si="10"/>
        <v>23.538484398216941</v>
      </c>
      <c r="K56" s="127">
        <f t="shared" si="10"/>
        <v>35.714626012386852</v>
      </c>
      <c r="L56" s="127">
        <f t="shared" si="10"/>
        <v>27.330294530154276</v>
      </c>
      <c r="M56" s="127">
        <f t="shared" si="10"/>
        <v>25.756415396952686</v>
      </c>
      <c r="N56" s="127">
        <f t="shared" si="10"/>
        <v>28.428844317096466</v>
      </c>
      <c r="O56" s="127">
        <f t="shared" si="10"/>
        <v>19.10025344973247</v>
      </c>
      <c r="P56" s="127">
        <f t="shared" si="10"/>
        <v>30.218011126564672</v>
      </c>
      <c r="Q56" s="127">
        <f t="shared" si="10"/>
        <v>17.00202183582693</v>
      </c>
      <c r="R56" s="127">
        <f t="shared" si="10"/>
        <v>23.537462104807275</v>
      </c>
      <c r="S56" s="127">
        <f t="shared" si="10"/>
        <v>30.419088855421688</v>
      </c>
      <c r="T56" s="127">
        <f t="shared" si="10"/>
        <v>27.916933932007698</v>
      </c>
      <c r="U56" s="127">
        <f t="shared" si="10"/>
        <v>24.682644192783776</v>
      </c>
      <c r="V56" s="127"/>
    </row>
    <row r="57" spans="1:23" ht="37.200000000000003" customHeight="1">
      <c r="A57" s="112"/>
      <c r="B57" s="112"/>
      <c r="C57" s="339" t="s">
        <v>133</v>
      </c>
      <c r="D57" s="339"/>
      <c r="E57" s="112"/>
      <c r="F57" s="110">
        <v>6550</v>
      </c>
      <c r="G57" s="110">
        <v>3977</v>
      </c>
      <c r="H57" s="134">
        <v>7856</v>
      </c>
      <c r="I57" s="134">
        <v>2919</v>
      </c>
      <c r="J57" s="134">
        <v>3365</v>
      </c>
      <c r="K57" s="134">
        <v>8396</v>
      </c>
      <c r="L57" s="134">
        <v>4278</v>
      </c>
      <c r="M57" s="134">
        <v>4988</v>
      </c>
      <c r="N57" s="134">
        <v>7329</v>
      </c>
      <c r="O57" s="134">
        <v>3551</v>
      </c>
      <c r="P57" s="134">
        <v>8628</v>
      </c>
      <c r="Q57" s="134">
        <v>2473</v>
      </c>
      <c r="R57" s="134">
        <v>2309</v>
      </c>
      <c r="S57" s="134">
        <v>2656</v>
      </c>
      <c r="T57" s="134">
        <v>6236</v>
      </c>
      <c r="U57" s="134">
        <v>3797</v>
      </c>
      <c r="V57" s="134"/>
    </row>
    <row r="58" spans="1:23" ht="37.200000000000003" customHeight="1">
      <c r="A58" s="112"/>
      <c r="B58" s="112"/>
      <c r="C58" s="339" t="s">
        <v>876</v>
      </c>
      <c r="D58" s="339"/>
      <c r="E58" s="112"/>
      <c r="F58" s="134">
        <v>275116</v>
      </c>
      <c r="G58" s="134">
        <v>142831</v>
      </c>
      <c r="H58" s="134">
        <v>330020</v>
      </c>
      <c r="I58" s="134">
        <v>119542</v>
      </c>
      <c r="J58" s="134">
        <v>79207</v>
      </c>
      <c r="K58" s="134">
        <v>299860</v>
      </c>
      <c r="L58" s="134">
        <v>116919</v>
      </c>
      <c r="M58" s="134">
        <v>128473</v>
      </c>
      <c r="N58" s="134">
        <v>208355</v>
      </c>
      <c r="O58" s="134">
        <v>67825</v>
      </c>
      <c r="P58" s="134">
        <v>260721</v>
      </c>
      <c r="Q58" s="134">
        <v>42046</v>
      </c>
      <c r="R58" s="134">
        <v>54348</v>
      </c>
      <c r="S58" s="134">
        <v>80793.100000000006</v>
      </c>
      <c r="T58" s="134">
        <v>174090</v>
      </c>
      <c r="U58" s="134">
        <v>93720</v>
      </c>
      <c r="V58" s="134"/>
    </row>
    <row r="59" spans="1:23" ht="37.200000000000003" customHeight="1">
      <c r="A59" s="113">
        <v>11</v>
      </c>
      <c r="B59" s="113"/>
      <c r="C59" s="341" t="s">
        <v>134</v>
      </c>
      <c r="D59" s="341"/>
      <c r="E59" s="113"/>
      <c r="F59" s="124" t="s">
        <v>65</v>
      </c>
      <c r="G59" s="126" t="s">
        <v>65</v>
      </c>
      <c r="H59" s="126" t="s">
        <v>65</v>
      </c>
      <c r="I59" s="126" t="s">
        <v>65</v>
      </c>
      <c r="J59" s="126" t="s">
        <v>69</v>
      </c>
      <c r="K59" s="126" t="s">
        <v>69</v>
      </c>
      <c r="L59" s="126" t="s">
        <v>69</v>
      </c>
      <c r="M59" s="126" t="s">
        <v>69</v>
      </c>
      <c r="N59" s="126" t="s">
        <v>69</v>
      </c>
      <c r="O59" s="126" t="s">
        <v>69</v>
      </c>
      <c r="P59" s="126" t="s">
        <v>69</v>
      </c>
      <c r="Q59" s="126" t="s">
        <v>69</v>
      </c>
      <c r="R59" s="126" t="s">
        <v>69</v>
      </c>
      <c r="S59" s="126" t="s">
        <v>69</v>
      </c>
      <c r="T59" s="126" t="s">
        <v>69</v>
      </c>
      <c r="U59" s="126" t="s">
        <v>69</v>
      </c>
      <c r="V59" s="126"/>
    </row>
    <row r="60" spans="1:23" ht="42.6" customHeight="1">
      <c r="A60" s="112"/>
      <c r="B60" s="112" t="s">
        <v>134</v>
      </c>
      <c r="C60" s="339" t="s">
        <v>135</v>
      </c>
      <c r="D60" s="339"/>
      <c r="E60" s="112" t="s">
        <v>136</v>
      </c>
      <c r="F60" s="127">
        <f>F61*100/F62</f>
        <v>10.676156583629894</v>
      </c>
      <c r="G60" s="127">
        <f t="shared" ref="G60:U60" si="11">G61*100/G62</f>
        <v>20.739910313901344</v>
      </c>
      <c r="H60" s="127">
        <f t="shared" si="11"/>
        <v>42.440677966101696</v>
      </c>
      <c r="I60" s="127">
        <f t="shared" si="11"/>
        <v>17.173252279635257</v>
      </c>
      <c r="J60" s="127">
        <f t="shared" si="11"/>
        <v>44.42877291960508</v>
      </c>
      <c r="K60" s="127">
        <f t="shared" si="11"/>
        <v>35.525543159130947</v>
      </c>
      <c r="L60" s="127">
        <f t="shared" si="11"/>
        <v>39.246658566221143</v>
      </c>
      <c r="M60" s="127">
        <f t="shared" si="11"/>
        <v>52.670157068062828</v>
      </c>
      <c r="N60" s="127">
        <f t="shared" si="11"/>
        <v>35.622895622895626</v>
      </c>
      <c r="O60" s="127">
        <f t="shared" si="11"/>
        <v>55.59265442404007</v>
      </c>
      <c r="P60" s="127">
        <f t="shared" si="11"/>
        <v>49.251048532055123</v>
      </c>
      <c r="Q60" s="127">
        <f t="shared" si="11"/>
        <v>73.674242424242422</v>
      </c>
      <c r="R60" s="127">
        <f t="shared" si="11"/>
        <v>68.041237113402062</v>
      </c>
      <c r="S60" s="127">
        <f t="shared" si="11"/>
        <v>66.25</v>
      </c>
      <c r="T60" s="127">
        <f t="shared" si="11"/>
        <v>44.69453376205788</v>
      </c>
      <c r="U60" s="127">
        <f t="shared" si="11"/>
        <v>59.859154929577464</v>
      </c>
      <c r="V60" s="127"/>
    </row>
    <row r="61" spans="1:23" ht="30.6" customHeight="1">
      <c r="A61" s="112"/>
      <c r="B61" s="112"/>
      <c r="C61" s="339" t="s">
        <v>137</v>
      </c>
      <c r="D61" s="339"/>
      <c r="E61" s="112"/>
      <c r="F61" s="128">
        <v>180</v>
      </c>
      <c r="G61" s="128">
        <v>185</v>
      </c>
      <c r="H61" s="128">
        <v>626</v>
      </c>
      <c r="I61" s="128">
        <v>113</v>
      </c>
      <c r="J61" s="128">
        <v>315</v>
      </c>
      <c r="K61" s="128">
        <v>605</v>
      </c>
      <c r="L61" s="128">
        <v>323</v>
      </c>
      <c r="M61" s="128">
        <v>503</v>
      </c>
      <c r="N61" s="128">
        <v>529</v>
      </c>
      <c r="O61" s="128">
        <v>333</v>
      </c>
      <c r="P61" s="128">
        <v>822</v>
      </c>
      <c r="Q61" s="128">
        <v>389</v>
      </c>
      <c r="R61" s="128">
        <v>330</v>
      </c>
      <c r="S61" s="128">
        <v>371</v>
      </c>
      <c r="T61" s="128">
        <v>556</v>
      </c>
      <c r="U61" s="128">
        <v>425</v>
      </c>
      <c r="V61" s="128"/>
    </row>
    <row r="62" spans="1:23" ht="30.6" customHeight="1">
      <c r="A62" s="112"/>
      <c r="B62" s="112"/>
      <c r="C62" s="339" t="s">
        <v>138</v>
      </c>
      <c r="D62" s="339"/>
      <c r="E62" s="112"/>
      <c r="F62" s="128">
        <v>1686</v>
      </c>
      <c r="G62" s="128">
        <v>892</v>
      </c>
      <c r="H62" s="128">
        <v>1475</v>
      </c>
      <c r="I62" s="128">
        <v>658</v>
      </c>
      <c r="J62" s="128">
        <v>709</v>
      </c>
      <c r="K62" s="128">
        <v>1703</v>
      </c>
      <c r="L62" s="128">
        <v>823</v>
      </c>
      <c r="M62" s="128">
        <v>955</v>
      </c>
      <c r="N62" s="128">
        <v>1485</v>
      </c>
      <c r="O62" s="117">
        <v>599</v>
      </c>
      <c r="P62" s="128">
        <v>1669</v>
      </c>
      <c r="Q62" s="143">
        <v>528</v>
      </c>
      <c r="R62" s="128">
        <v>485</v>
      </c>
      <c r="S62" s="128">
        <v>560</v>
      </c>
      <c r="T62" s="128">
        <v>1244</v>
      </c>
      <c r="U62" s="128">
        <v>710</v>
      </c>
      <c r="V62" s="128"/>
    </row>
    <row r="63" spans="1:23" s="114" customFormat="1" ht="38.4" customHeight="1">
      <c r="A63" s="113">
        <v>12</v>
      </c>
      <c r="B63" s="113"/>
      <c r="C63" s="341" t="s">
        <v>139</v>
      </c>
      <c r="D63" s="341"/>
      <c r="E63" s="113"/>
      <c r="F63" s="113" t="s">
        <v>65</v>
      </c>
      <c r="G63" s="113" t="s">
        <v>65</v>
      </c>
      <c r="H63" s="113" t="s">
        <v>65</v>
      </c>
      <c r="I63" s="113" t="s">
        <v>65</v>
      </c>
      <c r="J63" s="113" t="s">
        <v>65</v>
      </c>
      <c r="K63" s="113" t="s">
        <v>65</v>
      </c>
      <c r="L63" s="126" t="s">
        <v>69</v>
      </c>
      <c r="M63" s="113" t="s">
        <v>65</v>
      </c>
      <c r="N63" s="126" t="s">
        <v>69</v>
      </c>
      <c r="O63" s="126" t="s">
        <v>69</v>
      </c>
      <c r="P63" s="126" t="s">
        <v>69</v>
      </c>
      <c r="Q63" s="126" t="s">
        <v>69</v>
      </c>
      <c r="R63" s="126" t="s">
        <v>69</v>
      </c>
      <c r="S63" s="126" t="s">
        <v>69</v>
      </c>
      <c r="T63" s="126" t="s">
        <v>69</v>
      </c>
      <c r="U63" s="126" t="s">
        <v>69</v>
      </c>
      <c r="V63" s="126"/>
    </row>
    <row r="64" spans="1:23" ht="50.4" customHeight="1">
      <c r="A64" s="338"/>
      <c r="B64" s="338" t="s">
        <v>139</v>
      </c>
      <c r="C64" s="339" t="s">
        <v>140</v>
      </c>
      <c r="D64" s="339"/>
      <c r="E64" s="112" t="s">
        <v>141</v>
      </c>
      <c r="F64" s="152">
        <f>F65*100/F66</f>
        <v>74.992366412213741</v>
      </c>
      <c r="G64" s="127">
        <v>70</v>
      </c>
      <c r="H64" s="127">
        <v>95</v>
      </c>
      <c r="I64" s="127" t="s">
        <v>143</v>
      </c>
      <c r="J64" s="127" t="s">
        <v>144</v>
      </c>
      <c r="K64" s="127" t="s">
        <v>142</v>
      </c>
      <c r="L64" s="127" t="s">
        <v>145</v>
      </c>
      <c r="M64" s="127" t="s">
        <v>146</v>
      </c>
      <c r="N64" s="127" t="s">
        <v>147</v>
      </c>
      <c r="O64" s="127" t="s">
        <v>148</v>
      </c>
      <c r="P64" s="127">
        <f>P65*100/P66</f>
        <v>36.16144975288303</v>
      </c>
      <c r="Q64" s="127" t="s">
        <v>149</v>
      </c>
      <c r="R64" s="127" t="s">
        <v>150</v>
      </c>
      <c r="S64" s="127" t="s">
        <v>151</v>
      </c>
      <c r="T64" s="127" t="s">
        <v>152</v>
      </c>
      <c r="U64" s="127">
        <v>0.62090000000000001</v>
      </c>
      <c r="V64" s="127"/>
    </row>
    <row r="65" spans="1:24" ht="31.8" customHeight="1">
      <c r="A65" s="338"/>
      <c r="B65" s="338"/>
      <c r="C65" s="339" t="s">
        <v>153</v>
      </c>
      <c r="D65" s="339"/>
      <c r="E65" s="112"/>
      <c r="F65" s="146">
        <v>4912</v>
      </c>
      <c r="G65" s="146"/>
      <c r="H65" s="146"/>
      <c r="I65" s="146"/>
      <c r="J65" s="146"/>
      <c r="K65" s="146"/>
      <c r="L65" s="146"/>
      <c r="M65" s="146"/>
      <c r="N65" s="146"/>
      <c r="O65" s="146"/>
      <c r="P65" s="146">
        <v>3073</v>
      </c>
      <c r="Q65" s="146"/>
      <c r="R65" s="146"/>
      <c r="S65" s="146"/>
      <c r="T65" s="146"/>
      <c r="U65" s="146"/>
      <c r="V65" s="146"/>
      <c r="X65" s="111">
        <v>36.159999999999997</v>
      </c>
    </row>
    <row r="66" spans="1:24" ht="31.8" customHeight="1">
      <c r="A66" s="338"/>
      <c r="B66" s="338"/>
      <c r="C66" s="339" t="s">
        <v>154</v>
      </c>
      <c r="D66" s="339"/>
      <c r="E66" s="112"/>
      <c r="F66" s="146">
        <v>6550</v>
      </c>
      <c r="G66" s="146"/>
      <c r="H66" s="146"/>
      <c r="I66" s="146"/>
      <c r="J66" s="146"/>
      <c r="K66" s="146"/>
      <c r="L66" s="146"/>
      <c r="M66" s="146"/>
      <c r="N66" s="146"/>
      <c r="O66" s="146"/>
      <c r="P66" s="146">
        <v>8498</v>
      </c>
      <c r="Q66" s="146"/>
      <c r="R66" s="146"/>
      <c r="S66" s="146"/>
      <c r="T66" s="146"/>
      <c r="U66" s="146"/>
      <c r="V66" s="146"/>
    </row>
    <row r="67" spans="1:24" ht="50.4" customHeight="1">
      <c r="A67" s="338"/>
      <c r="B67" s="338"/>
      <c r="C67" s="339" t="s">
        <v>155</v>
      </c>
      <c r="D67" s="339"/>
      <c r="E67" s="112" t="s">
        <v>156</v>
      </c>
      <c r="F67" s="127">
        <v>56</v>
      </c>
      <c r="G67" s="127">
        <v>71.42</v>
      </c>
      <c r="H67" s="127">
        <v>40</v>
      </c>
      <c r="I67" s="127">
        <v>63.5</v>
      </c>
      <c r="J67" s="127">
        <v>37</v>
      </c>
      <c r="K67" s="127" t="s">
        <v>157</v>
      </c>
      <c r="L67" s="127" t="s">
        <v>158</v>
      </c>
      <c r="M67" s="127" t="s">
        <v>159</v>
      </c>
      <c r="N67" s="127" t="s">
        <v>160</v>
      </c>
      <c r="O67" s="127" t="s">
        <v>161</v>
      </c>
      <c r="P67" s="332" t="s">
        <v>162</v>
      </c>
      <c r="Q67" s="127" t="s">
        <v>163</v>
      </c>
      <c r="R67" s="127" t="s">
        <v>163</v>
      </c>
      <c r="S67" s="127" t="s">
        <v>164</v>
      </c>
      <c r="T67" s="127" t="s">
        <v>165</v>
      </c>
      <c r="U67" s="127" t="s">
        <v>166</v>
      </c>
      <c r="V67" s="127"/>
    </row>
    <row r="68" spans="1:24" ht="34.200000000000003" customHeight="1">
      <c r="A68" s="338"/>
      <c r="B68" s="112"/>
      <c r="C68" s="339" t="s">
        <v>167</v>
      </c>
      <c r="D68" s="339"/>
      <c r="E68" s="112"/>
      <c r="F68" s="128">
        <v>2358</v>
      </c>
      <c r="G68" s="128"/>
      <c r="H68" s="128"/>
      <c r="I68" s="128"/>
      <c r="J68" s="128">
        <v>647</v>
      </c>
      <c r="K68" s="128"/>
      <c r="L68" s="128"/>
      <c r="M68" s="128"/>
      <c r="N68" s="128"/>
      <c r="O68" s="128"/>
      <c r="P68" s="333"/>
      <c r="Q68" s="128"/>
      <c r="R68" s="128"/>
      <c r="S68" s="128"/>
      <c r="T68" s="128"/>
      <c r="U68" s="128"/>
      <c r="V68" s="128"/>
    </row>
    <row r="69" spans="1:24" ht="34.200000000000003" customHeight="1">
      <c r="A69" s="338"/>
      <c r="B69" s="112"/>
      <c r="C69" s="339" t="s">
        <v>154</v>
      </c>
      <c r="D69" s="339"/>
      <c r="E69" s="112"/>
      <c r="F69" s="128">
        <v>6550</v>
      </c>
      <c r="G69" s="128"/>
      <c r="H69" s="128"/>
      <c r="I69" s="128"/>
      <c r="J69" s="128">
        <v>1747</v>
      </c>
      <c r="K69" s="128"/>
      <c r="L69" s="128"/>
      <c r="M69" s="128"/>
      <c r="N69" s="128"/>
      <c r="O69" s="128"/>
      <c r="P69" s="333"/>
      <c r="Q69" s="128"/>
      <c r="R69" s="128"/>
      <c r="S69" s="128"/>
      <c r="T69" s="128"/>
      <c r="U69" s="128"/>
      <c r="V69" s="128"/>
    </row>
    <row r="70" spans="1:24" ht="34.200000000000003" customHeight="1">
      <c r="A70" s="113">
        <v>13</v>
      </c>
      <c r="B70" s="113"/>
      <c r="C70" s="341" t="s">
        <v>168</v>
      </c>
      <c r="D70" s="341"/>
      <c r="E70" s="113"/>
      <c r="F70" s="113" t="s">
        <v>65</v>
      </c>
      <c r="G70" s="113" t="s">
        <v>65</v>
      </c>
      <c r="H70" s="113" t="s">
        <v>65</v>
      </c>
      <c r="I70" s="113" t="s">
        <v>65</v>
      </c>
      <c r="J70" s="113" t="s">
        <v>69</v>
      </c>
      <c r="K70" s="113" t="s">
        <v>69</v>
      </c>
      <c r="L70" s="113" t="s">
        <v>69</v>
      </c>
      <c r="M70" s="113" t="s">
        <v>69</v>
      </c>
      <c r="N70" s="113" t="s">
        <v>69</v>
      </c>
      <c r="O70" s="113" t="s">
        <v>69</v>
      </c>
      <c r="P70" s="113" t="s">
        <v>69</v>
      </c>
      <c r="Q70" s="113" t="s">
        <v>69</v>
      </c>
      <c r="R70" s="113" t="s">
        <v>69</v>
      </c>
      <c r="S70" s="113" t="s">
        <v>65</v>
      </c>
      <c r="T70" s="113" t="s">
        <v>69</v>
      </c>
      <c r="U70" s="113" t="s">
        <v>65</v>
      </c>
      <c r="V70" s="113" t="s">
        <v>316</v>
      </c>
    </row>
    <row r="71" spans="1:24" ht="54.6" customHeight="1">
      <c r="A71" s="338"/>
      <c r="B71" s="338" t="s">
        <v>168</v>
      </c>
      <c r="C71" s="339" t="s">
        <v>169</v>
      </c>
      <c r="D71" s="339"/>
      <c r="E71" s="112" t="s">
        <v>65</v>
      </c>
      <c r="F71" s="112" t="s">
        <v>65</v>
      </c>
      <c r="G71" s="112" t="s">
        <v>69</v>
      </c>
      <c r="H71" s="119" t="s">
        <v>65</v>
      </c>
      <c r="I71" s="119" t="s">
        <v>65</v>
      </c>
      <c r="J71" s="112" t="s">
        <v>65</v>
      </c>
      <c r="K71" s="112" t="s">
        <v>65</v>
      </c>
      <c r="L71" s="112" t="s">
        <v>65</v>
      </c>
      <c r="M71" s="112" t="s">
        <v>65</v>
      </c>
      <c r="N71" s="112" t="s">
        <v>65</v>
      </c>
      <c r="O71" s="141" t="s">
        <v>65</v>
      </c>
      <c r="P71" s="112" t="s">
        <v>65</v>
      </c>
      <c r="Q71" s="119" t="s">
        <v>65</v>
      </c>
      <c r="R71" s="119" t="s">
        <v>65</v>
      </c>
      <c r="S71" s="112" t="s">
        <v>65</v>
      </c>
      <c r="T71" s="112" t="s">
        <v>65</v>
      </c>
      <c r="U71" s="112" t="s">
        <v>65</v>
      </c>
      <c r="V71" s="112"/>
    </row>
    <row r="72" spans="1:24" ht="31.8" hidden="1" customHeight="1">
      <c r="A72" s="338"/>
      <c r="B72" s="338"/>
      <c r="C72" s="122" t="s">
        <v>170</v>
      </c>
      <c r="D72" s="122"/>
      <c r="E72" s="112"/>
      <c r="F72" s="112"/>
      <c r="G72" s="112"/>
      <c r="H72" s="119"/>
      <c r="I72" s="119"/>
      <c r="J72" s="112"/>
      <c r="K72" s="112"/>
      <c r="L72" s="112"/>
      <c r="M72" s="112"/>
      <c r="N72" s="112"/>
      <c r="O72" s="141"/>
      <c r="P72" s="112"/>
      <c r="Q72" s="119"/>
      <c r="R72" s="119"/>
      <c r="S72" s="112" t="s">
        <v>125</v>
      </c>
      <c r="T72" s="112"/>
      <c r="U72" s="112" t="s">
        <v>65</v>
      </c>
      <c r="V72" s="112"/>
    </row>
    <row r="73" spans="1:24" ht="48" customHeight="1">
      <c r="A73" s="338"/>
      <c r="B73" s="338"/>
      <c r="C73" s="339" t="s">
        <v>171</v>
      </c>
      <c r="D73" s="339"/>
      <c r="E73" s="112" t="s">
        <v>65</v>
      </c>
      <c r="F73" s="112" t="s">
        <v>65</v>
      </c>
      <c r="G73" s="112" t="s">
        <v>65</v>
      </c>
      <c r="H73" s="119" t="s">
        <v>65</v>
      </c>
      <c r="I73" s="119" t="s">
        <v>65</v>
      </c>
      <c r="J73" s="112" t="s">
        <v>65</v>
      </c>
      <c r="K73" s="112" t="s">
        <v>65</v>
      </c>
      <c r="L73" s="112" t="s">
        <v>65</v>
      </c>
      <c r="M73" s="112" t="s">
        <v>65</v>
      </c>
      <c r="N73" s="112" t="s">
        <v>69</v>
      </c>
      <c r="O73" s="112" t="s">
        <v>69</v>
      </c>
      <c r="P73" s="112" t="s">
        <v>65</v>
      </c>
      <c r="Q73" s="112" t="s">
        <v>172</v>
      </c>
      <c r="R73" s="119" t="s">
        <v>65</v>
      </c>
      <c r="S73" s="119" t="s">
        <v>65</v>
      </c>
      <c r="T73" s="112" t="s">
        <v>69</v>
      </c>
      <c r="U73" s="112" t="s">
        <v>65</v>
      </c>
      <c r="V73" s="112"/>
    </row>
    <row r="74" spans="1:24" ht="59.4" customHeight="1">
      <c r="A74" s="338"/>
      <c r="B74" s="338"/>
      <c r="C74" s="339" t="s">
        <v>173</v>
      </c>
      <c r="D74" s="339"/>
      <c r="E74" s="112" t="s">
        <v>69</v>
      </c>
      <c r="F74" s="112" t="s">
        <v>69</v>
      </c>
      <c r="G74" s="112" t="s">
        <v>69</v>
      </c>
      <c r="H74" s="112" t="s">
        <v>69</v>
      </c>
      <c r="I74" s="112" t="s">
        <v>69</v>
      </c>
      <c r="J74" s="112" t="s">
        <v>69</v>
      </c>
      <c r="K74" s="112" t="s">
        <v>69</v>
      </c>
      <c r="L74" s="112" t="s">
        <v>69</v>
      </c>
      <c r="M74" s="112" t="s">
        <v>69</v>
      </c>
      <c r="N74" s="112" t="s">
        <v>69</v>
      </c>
      <c r="O74" s="112" t="s">
        <v>69</v>
      </c>
      <c r="P74" s="112" t="s">
        <v>69</v>
      </c>
      <c r="Q74" s="112" t="s">
        <v>69</v>
      </c>
      <c r="R74" s="112" t="s">
        <v>69</v>
      </c>
      <c r="S74" s="119" t="s">
        <v>65</v>
      </c>
      <c r="T74" s="112" t="s">
        <v>69</v>
      </c>
      <c r="U74" s="112" t="s">
        <v>65</v>
      </c>
      <c r="V74" s="112"/>
    </row>
    <row r="75" spans="1:24" ht="63.6" hidden="1" customHeight="1">
      <c r="A75" s="338"/>
      <c r="B75" s="338"/>
      <c r="C75" s="122" t="s">
        <v>174</v>
      </c>
      <c r="D75" s="122"/>
      <c r="E75" s="112"/>
      <c r="F75" s="112"/>
      <c r="G75" s="112"/>
      <c r="H75" s="119"/>
      <c r="I75" s="119"/>
      <c r="J75" s="112"/>
      <c r="K75" s="112"/>
      <c r="L75" s="112"/>
      <c r="M75" s="112"/>
      <c r="N75" s="112"/>
      <c r="O75" s="112"/>
      <c r="P75" s="112"/>
      <c r="Q75" s="112"/>
      <c r="R75" s="112"/>
      <c r="S75" s="112"/>
      <c r="T75" s="112"/>
      <c r="U75" s="112"/>
      <c r="V75" s="112"/>
    </row>
    <row r="76" spans="1:24" ht="52.8" customHeight="1">
      <c r="A76" s="338"/>
      <c r="B76" s="338"/>
      <c r="C76" s="339" t="s">
        <v>175</v>
      </c>
      <c r="D76" s="339"/>
      <c r="E76" s="112" t="s">
        <v>65</v>
      </c>
      <c r="F76" s="112" t="s">
        <v>65</v>
      </c>
      <c r="G76" s="112" t="s">
        <v>65</v>
      </c>
      <c r="H76" s="112" t="s">
        <v>65</v>
      </c>
      <c r="I76" s="112" t="s">
        <v>65</v>
      </c>
      <c r="J76" s="112" t="s">
        <v>65</v>
      </c>
      <c r="K76" s="112" t="s">
        <v>65</v>
      </c>
      <c r="L76" s="112" t="s">
        <v>65</v>
      </c>
      <c r="M76" s="112" t="s">
        <v>65</v>
      </c>
      <c r="N76" s="112" t="s">
        <v>65</v>
      </c>
      <c r="O76" s="112" t="s">
        <v>65</v>
      </c>
      <c r="P76" s="112" t="s">
        <v>65</v>
      </c>
      <c r="Q76" s="112" t="s">
        <v>65</v>
      </c>
      <c r="R76" s="112" t="s">
        <v>65</v>
      </c>
      <c r="S76" s="112" t="s">
        <v>65</v>
      </c>
      <c r="T76" s="112" t="s">
        <v>65</v>
      </c>
      <c r="U76" s="112" t="s">
        <v>65</v>
      </c>
      <c r="V76" s="112"/>
    </row>
    <row r="77" spans="1:24" s="114" customFormat="1" ht="45" customHeight="1">
      <c r="A77" s="113">
        <v>14</v>
      </c>
      <c r="B77" s="113"/>
      <c r="C77" s="133" t="s">
        <v>176</v>
      </c>
      <c r="D77" s="133"/>
      <c r="E77" s="113"/>
      <c r="F77" s="113" t="s">
        <v>65</v>
      </c>
      <c r="G77" s="113" t="s">
        <v>65</v>
      </c>
      <c r="H77" s="113" t="s">
        <v>65</v>
      </c>
      <c r="I77" s="113" t="s">
        <v>65</v>
      </c>
      <c r="J77" s="113" t="s">
        <v>69</v>
      </c>
      <c r="K77" s="113" t="s">
        <v>65</v>
      </c>
      <c r="L77" s="113" t="s">
        <v>69</v>
      </c>
      <c r="M77" s="113" t="s">
        <v>69</v>
      </c>
      <c r="N77" s="113" t="s">
        <v>65</v>
      </c>
      <c r="O77" s="113" t="s">
        <v>69</v>
      </c>
      <c r="P77" s="113" t="s">
        <v>69</v>
      </c>
      <c r="Q77" s="113" t="s">
        <v>69</v>
      </c>
      <c r="R77" s="113" t="s">
        <v>69</v>
      </c>
      <c r="S77" s="113" t="s">
        <v>69</v>
      </c>
      <c r="T77" s="113" t="s">
        <v>69</v>
      </c>
      <c r="U77" s="113" t="s">
        <v>69</v>
      </c>
      <c r="V77" s="113"/>
    </row>
    <row r="78" spans="1:24" ht="40.799999999999997" customHeight="1">
      <c r="A78" s="338"/>
      <c r="B78" s="338" t="s">
        <v>176</v>
      </c>
      <c r="C78" s="339" t="s">
        <v>177</v>
      </c>
      <c r="D78" s="122" t="s">
        <v>178</v>
      </c>
      <c r="E78" s="112" t="s">
        <v>65</v>
      </c>
      <c r="F78" s="112" t="s">
        <v>65</v>
      </c>
      <c r="G78" s="112" t="s">
        <v>65</v>
      </c>
      <c r="H78" s="112" t="s">
        <v>65</v>
      </c>
      <c r="I78" s="112" t="s">
        <v>65</v>
      </c>
      <c r="J78" s="112" t="s">
        <v>65</v>
      </c>
      <c r="K78" s="112" t="s">
        <v>65</v>
      </c>
      <c r="L78" s="112" t="s">
        <v>65</v>
      </c>
      <c r="M78" s="141" t="s">
        <v>65</v>
      </c>
      <c r="N78" s="141" t="s">
        <v>65</v>
      </c>
      <c r="O78" s="141" t="s">
        <v>65</v>
      </c>
      <c r="P78" s="112" t="s">
        <v>65</v>
      </c>
      <c r="Q78" s="119" t="s">
        <v>65</v>
      </c>
      <c r="R78" s="119" t="s">
        <v>65</v>
      </c>
      <c r="S78" s="119" t="s">
        <v>65</v>
      </c>
      <c r="T78" s="119" t="s">
        <v>65</v>
      </c>
      <c r="U78" s="112" t="s">
        <v>65</v>
      </c>
      <c r="V78" s="112"/>
    </row>
    <row r="79" spans="1:24" ht="40.799999999999997" customHeight="1">
      <c r="A79" s="338"/>
      <c r="B79" s="338"/>
      <c r="C79" s="339"/>
      <c r="D79" s="122" t="s">
        <v>179</v>
      </c>
      <c r="E79" s="112" t="s">
        <v>65</v>
      </c>
      <c r="F79" s="112" t="s">
        <v>65</v>
      </c>
      <c r="G79" s="112" t="s">
        <v>65</v>
      </c>
      <c r="H79" s="112" t="s">
        <v>65</v>
      </c>
      <c r="I79" s="112" t="s">
        <v>65</v>
      </c>
      <c r="J79" s="112" t="s">
        <v>65</v>
      </c>
      <c r="K79" s="112" t="s">
        <v>65</v>
      </c>
      <c r="L79" s="112" t="s">
        <v>65</v>
      </c>
      <c r="M79" s="141" t="s">
        <v>65</v>
      </c>
      <c r="N79" s="141" t="s">
        <v>65</v>
      </c>
      <c r="O79" s="141" t="s">
        <v>65</v>
      </c>
      <c r="P79" s="112" t="s">
        <v>65</v>
      </c>
      <c r="Q79" s="119" t="s">
        <v>65</v>
      </c>
      <c r="R79" s="119" t="s">
        <v>65</v>
      </c>
      <c r="S79" s="119" t="s">
        <v>65</v>
      </c>
      <c r="T79" s="119" t="s">
        <v>65</v>
      </c>
      <c r="U79" s="112" t="s">
        <v>65</v>
      </c>
      <c r="V79" s="112"/>
    </row>
    <row r="80" spans="1:24" ht="40.799999999999997" customHeight="1">
      <c r="A80" s="338"/>
      <c r="B80" s="338"/>
      <c r="C80" s="339"/>
      <c r="D80" s="122" t="s">
        <v>180</v>
      </c>
      <c r="E80" s="112" t="s">
        <v>181</v>
      </c>
      <c r="F80" s="112">
        <v>100</v>
      </c>
      <c r="G80" s="112">
        <v>100</v>
      </c>
      <c r="H80" s="112">
        <v>100</v>
      </c>
      <c r="I80" s="112">
        <v>100</v>
      </c>
      <c r="J80" s="112">
        <v>100</v>
      </c>
      <c r="K80" s="112">
        <v>100</v>
      </c>
      <c r="L80" s="112">
        <v>100</v>
      </c>
      <c r="M80" s="112">
        <v>100</v>
      </c>
      <c r="N80" s="112">
        <v>100</v>
      </c>
      <c r="O80" s="112">
        <v>100</v>
      </c>
      <c r="P80" s="112">
        <v>100</v>
      </c>
      <c r="Q80" s="112">
        <v>100</v>
      </c>
      <c r="R80" s="112">
        <v>100</v>
      </c>
      <c r="S80" s="112">
        <v>100</v>
      </c>
      <c r="T80" s="112">
        <v>100</v>
      </c>
      <c r="U80" s="112">
        <v>100</v>
      </c>
      <c r="V80" s="112"/>
    </row>
    <row r="81" spans="1:27" ht="40.799999999999997" customHeight="1">
      <c r="A81" s="338"/>
      <c r="B81" s="338"/>
      <c r="C81" s="339"/>
      <c r="D81" s="122" t="s">
        <v>182</v>
      </c>
      <c r="E81" s="112" t="s">
        <v>65</v>
      </c>
      <c r="F81" s="112" t="s">
        <v>65</v>
      </c>
      <c r="G81" s="112" t="s">
        <v>65</v>
      </c>
      <c r="H81" s="112" t="s">
        <v>65</v>
      </c>
      <c r="I81" s="112" t="s">
        <v>65</v>
      </c>
      <c r="J81" s="112" t="s">
        <v>65</v>
      </c>
      <c r="K81" s="112" t="s">
        <v>65</v>
      </c>
      <c r="L81" s="112" t="s">
        <v>65</v>
      </c>
      <c r="M81" s="141" t="s">
        <v>65</v>
      </c>
      <c r="N81" s="141" t="s">
        <v>65</v>
      </c>
      <c r="O81" s="141" t="s">
        <v>65</v>
      </c>
      <c r="P81" s="112" t="s">
        <v>65</v>
      </c>
      <c r="Q81" s="129" t="s">
        <v>65</v>
      </c>
      <c r="R81" s="129" t="s">
        <v>65</v>
      </c>
      <c r="S81" s="119" t="s">
        <v>65</v>
      </c>
      <c r="T81" s="119" t="s">
        <v>65</v>
      </c>
      <c r="U81" s="112" t="s">
        <v>65</v>
      </c>
      <c r="V81" s="112"/>
    </row>
    <row r="82" spans="1:27" ht="40.799999999999997" customHeight="1">
      <c r="A82" s="338"/>
      <c r="B82" s="338"/>
      <c r="C82" s="339"/>
      <c r="D82" s="122" t="s">
        <v>183</v>
      </c>
      <c r="E82" s="112" t="s">
        <v>65</v>
      </c>
      <c r="F82" s="112" t="s">
        <v>65</v>
      </c>
      <c r="G82" s="112" t="s">
        <v>65</v>
      </c>
      <c r="H82" s="112" t="s">
        <v>65</v>
      </c>
      <c r="I82" s="112" t="s">
        <v>65</v>
      </c>
      <c r="J82" s="329" t="s">
        <v>69</v>
      </c>
      <c r="K82" s="112" t="s">
        <v>65</v>
      </c>
      <c r="L82" s="112" t="s">
        <v>65</v>
      </c>
      <c r="M82" s="112" t="s">
        <v>65</v>
      </c>
      <c r="N82" s="112" t="s">
        <v>65</v>
      </c>
      <c r="O82" s="329" t="s">
        <v>69</v>
      </c>
      <c r="P82" s="329" t="s">
        <v>69</v>
      </c>
      <c r="Q82" s="329" t="s">
        <v>69</v>
      </c>
      <c r="R82" s="112" t="s">
        <v>65</v>
      </c>
      <c r="S82" s="329" t="s">
        <v>69</v>
      </c>
      <c r="T82" s="329" t="s">
        <v>69</v>
      </c>
      <c r="U82" s="329" t="s">
        <v>69</v>
      </c>
      <c r="V82" s="112"/>
    </row>
    <row r="83" spans="1:27" ht="40.799999999999997" customHeight="1">
      <c r="A83" s="338"/>
      <c r="B83" s="338"/>
      <c r="C83" s="339"/>
      <c r="D83" s="122" t="s">
        <v>184</v>
      </c>
      <c r="E83" s="112" t="s">
        <v>65</v>
      </c>
      <c r="F83" s="112" t="s">
        <v>65</v>
      </c>
      <c r="G83" s="112" t="s">
        <v>65</v>
      </c>
      <c r="H83" s="112" t="s">
        <v>65</v>
      </c>
      <c r="I83" s="112" t="s">
        <v>65</v>
      </c>
      <c r="J83" s="112" t="s">
        <v>65</v>
      </c>
      <c r="K83" s="112" t="s">
        <v>65</v>
      </c>
      <c r="L83" s="112" t="s">
        <v>65</v>
      </c>
      <c r="M83" s="112" t="s">
        <v>65</v>
      </c>
      <c r="N83" s="112" t="s">
        <v>65</v>
      </c>
      <c r="O83" s="112" t="s">
        <v>65</v>
      </c>
      <c r="P83" s="112" t="s">
        <v>65</v>
      </c>
      <c r="Q83" s="112" t="s">
        <v>65</v>
      </c>
      <c r="R83" s="112" t="s">
        <v>65</v>
      </c>
      <c r="S83" s="112" t="s">
        <v>65</v>
      </c>
      <c r="T83" s="112" t="s">
        <v>65</v>
      </c>
      <c r="U83" s="112" t="s">
        <v>65</v>
      </c>
      <c r="V83" s="112"/>
    </row>
    <row r="84" spans="1:27" ht="48.6" customHeight="1">
      <c r="A84" s="338"/>
      <c r="B84" s="338"/>
      <c r="C84" s="339" t="s">
        <v>185</v>
      </c>
      <c r="D84" s="339"/>
      <c r="E84" s="112" t="s">
        <v>141</v>
      </c>
      <c r="F84" s="127">
        <f>F85*100/F86</f>
        <v>98.260869565217391</v>
      </c>
      <c r="G84" s="127">
        <f t="shared" ref="G84:U84" si="12">G85*100/G86</f>
        <v>76.36363636363636</v>
      </c>
      <c r="H84" s="127">
        <f t="shared" si="12"/>
        <v>70.666666666666671</v>
      </c>
      <c r="I84" s="127">
        <f t="shared" si="12"/>
        <v>83.333333333333329</v>
      </c>
      <c r="J84" s="330">
        <f t="shared" si="12"/>
        <v>53.225806451612904</v>
      </c>
      <c r="K84" s="127">
        <f t="shared" si="12"/>
        <v>70.588235294117652</v>
      </c>
      <c r="L84" s="330">
        <f t="shared" si="12"/>
        <v>52.702702702702702</v>
      </c>
      <c r="M84" s="330">
        <f t="shared" si="12"/>
        <v>27.611940298507463</v>
      </c>
      <c r="N84" s="127">
        <f t="shared" si="12"/>
        <v>73.728813559322035</v>
      </c>
      <c r="O84" s="330">
        <f t="shared" si="12"/>
        <v>65.517241379310349</v>
      </c>
      <c r="P84" s="330">
        <f t="shared" si="12"/>
        <v>53.939393939393938</v>
      </c>
      <c r="Q84" s="330">
        <f t="shared" si="12"/>
        <v>27.272727272727273</v>
      </c>
      <c r="R84" s="330">
        <f t="shared" si="12"/>
        <v>53.333333333333336</v>
      </c>
      <c r="S84" s="330">
        <f t="shared" si="12"/>
        <v>21.428571428571427</v>
      </c>
      <c r="T84" s="330">
        <f t="shared" si="12"/>
        <v>46.296296296296298</v>
      </c>
      <c r="U84" s="330">
        <f t="shared" si="12"/>
        <v>28.35820895522388</v>
      </c>
      <c r="V84" s="127"/>
      <c r="Z84" s="111">
        <f>89/165</f>
        <v>0.53939393939393943</v>
      </c>
    </row>
    <row r="85" spans="1:27" ht="30.6" customHeight="1">
      <c r="A85" s="112"/>
      <c r="B85" s="112"/>
      <c r="C85" s="339" t="s">
        <v>186</v>
      </c>
      <c r="D85" s="339"/>
      <c r="E85" s="112"/>
      <c r="F85" s="112">
        <v>113</v>
      </c>
      <c r="G85" s="112">
        <v>42</v>
      </c>
      <c r="H85" s="112">
        <v>106</v>
      </c>
      <c r="I85" s="112">
        <v>50</v>
      </c>
      <c r="J85" s="112">
        <v>33</v>
      </c>
      <c r="K85" s="112">
        <v>96</v>
      </c>
      <c r="L85" s="112">
        <v>39</v>
      </c>
      <c r="M85" s="112">
        <v>37</v>
      </c>
      <c r="N85" s="112">
        <v>87</v>
      </c>
      <c r="O85" s="112">
        <v>38</v>
      </c>
      <c r="P85" s="112">
        <v>89</v>
      </c>
      <c r="Q85" s="112">
        <v>9</v>
      </c>
      <c r="R85" s="112">
        <v>24</v>
      </c>
      <c r="S85" s="112">
        <v>9</v>
      </c>
      <c r="T85" s="112">
        <v>50</v>
      </c>
      <c r="U85" s="112">
        <v>19</v>
      </c>
      <c r="V85" s="112"/>
    </row>
    <row r="86" spans="1:27" ht="30.6" customHeight="1">
      <c r="A86" s="112"/>
      <c r="B86" s="112"/>
      <c r="C86" s="339" t="s">
        <v>187</v>
      </c>
      <c r="D86" s="339"/>
      <c r="E86" s="112"/>
      <c r="F86" s="112">
        <v>115</v>
      </c>
      <c r="G86" s="112">
        <v>55</v>
      </c>
      <c r="H86" s="112">
        <v>150</v>
      </c>
      <c r="I86" s="112">
        <v>60</v>
      </c>
      <c r="J86" s="112">
        <v>62</v>
      </c>
      <c r="K86" s="112">
        <v>136</v>
      </c>
      <c r="L86" s="112">
        <v>74</v>
      </c>
      <c r="M86" s="112">
        <v>134</v>
      </c>
      <c r="N86" s="112">
        <v>118</v>
      </c>
      <c r="O86" s="112">
        <v>58</v>
      </c>
      <c r="P86" s="112">
        <v>165</v>
      </c>
      <c r="Q86" s="112">
        <v>33</v>
      </c>
      <c r="R86" s="112">
        <v>45</v>
      </c>
      <c r="S86" s="112">
        <v>42</v>
      </c>
      <c r="T86" s="112">
        <v>108</v>
      </c>
      <c r="U86" s="112">
        <v>67</v>
      </c>
      <c r="V86" s="112"/>
    </row>
    <row r="87" spans="1:27" ht="44.4" customHeight="1">
      <c r="A87" s="113">
        <v>15</v>
      </c>
      <c r="B87" s="113"/>
      <c r="C87" s="341" t="s">
        <v>188</v>
      </c>
      <c r="D87" s="341"/>
      <c r="E87" s="113"/>
      <c r="F87" s="113" t="s">
        <v>65</v>
      </c>
      <c r="G87" s="113" t="s">
        <v>65</v>
      </c>
      <c r="H87" s="113" t="s">
        <v>65</v>
      </c>
      <c r="I87" s="113" t="s">
        <v>65</v>
      </c>
      <c r="J87" s="113" t="s">
        <v>65</v>
      </c>
      <c r="K87" s="113" t="s">
        <v>69</v>
      </c>
      <c r="L87" s="113" t="s">
        <v>69</v>
      </c>
      <c r="M87" s="113" t="s">
        <v>69</v>
      </c>
      <c r="N87" s="113" t="s">
        <v>69</v>
      </c>
      <c r="O87" s="113" t="s">
        <v>69</v>
      </c>
      <c r="P87" s="113" t="s">
        <v>69</v>
      </c>
      <c r="Q87" s="113" t="s">
        <v>69</v>
      </c>
      <c r="R87" s="113" t="s">
        <v>69</v>
      </c>
      <c r="S87" s="113" t="s">
        <v>69</v>
      </c>
      <c r="T87" s="113" t="s">
        <v>69</v>
      </c>
      <c r="U87" s="113" t="s">
        <v>69</v>
      </c>
      <c r="V87" s="113"/>
    </row>
    <row r="88" spans="1:27" ht="39.6" customHeight="1">
      <c r="A88" s="338"/>
      <c r="B88" s="338" t="s">
        <v>188</v>
      </c>
      <c r="C88" s="339" t="s">
        <v>189</v>
      </c>
      <c r="D88" s="339"/>
      <c r="E88" s="112" t="s">
        <v>190</v>
      </c>
      <c r="F88" s="118">
        <f>F89*100/F90</f>
        <v>77.178103315343094</v>
      </c>
      <c r="G88" s="118">
        <f t="shared" ref="G88:U88" si="13">G89*100/G90</f>
        <v>57.178464606181457</v>
      </c>
      <c r="H88" s="118">
        <f t="shared" si="13"/>
        <v>71.762390849833963</v>
      </c>
      <c r="I88" s="118">
        <f t="shared" si="13"/>
        <v>50.221767314909584</v>
      </c>
      <c r="J88" s="118">
        <f t="shared" si="13"/>
        <v>97.097156398104261</v>
      </c>
      <c r="K88" s="118">
        <f t="shared" si="13"/>
        <v>96.459759263629934</v>
      </c>
      <c r="L88" s="118">
        <f t="shared" si="13"/>
        <v>97.074215033301613</v>
      </c>
      <c r="M88" s="118">
        <f t="shared" si="13"/>
        <v>96.575477268254275</v>
      </c>
      <c r="N88" s="118">
        <f t="shared" si="13"/>
        <v>97.116717493762124</v>
      </c>
      <c r="O88" s="118">
        <f t="shared" si="13"/>
        <v>95.947630922693264</v>
      </c>
      <c r="P88" s="118">
        <f t="shared" si="13"/>
        <v>95.073833431777913</v>
      </c>
      <c r="Q88" s="118">
        <f t="shared" si="13"/>
        <v>96.98581560283688</v>
      </c>
      <c r="R88" s="118">
        <f t="shared" si="13"/>
        <v>96.487294469357252</v>
      </c>
      <c r="S88" s="118">
        <f t="shared" si="13"/>
        <v>91.89912113106611</v>
      </c>
      <c r="T88" s="118">
        <f t="shared" si="13"/>
        <v>96.051608891652421</v>
      </c>
      <c r="U88" s="118">
        <f t="shared" si="13"/>
        <v>97.821891370278465</v>
      </c>
      <c r="V88" s="147"/>
    </row>
    <row r="89" spans="1:27" ht="32.4" customHeight="1">
      <c r="A89" s="338"/>
      <c r="B89" s="338"/>
      <c r="C89" s="339" t="s">
        <v>191</v>
      </c>
      <c r="D89" s="339"/>
      <c r="E89" s="112"/>
      <c r="F89" s="146">
        <v>5005</v>
      </c>
      <c r="G89" s="146">
        <v>2294</v>
      </c>
      <c r="H89" s="146">
        <v>5835</v>
      </c>
      <c r="I89" s="146">
        <v>1472</v>
      </c>
      <c r="J89" s="146">
        <v>3278</v>
      </c>
      <c r="K89" s="146">
        <v>8174</v>
      </c>
      <c r="L89" s="146">
        <v>4081</v>
      </c>
      <c r="M89" s="146">
        <v>4907</v>
      </c>
      <c r="N89" s="146">
        <v>7006</v>
      </c>
      <c r="O89" s="146">
        <v>3078</v>
      </c>
      <c r="P89" s="146">
        <v>8048</v>
      </c>
      <c r="Q89" s="146">
        <v>2735</v>
      </c>
      <c r="R89" s="146">
        <v>2582</v>
      </c>
      <c r="S89" s="146">
        <v>2405</v>
      </c>
      <c r="T89" s="146">
        <v>6179</v>
      </c>
      <c r="U89" s="146">
        <v>3548</v>
      </c>
      <c r="V89" s="146"/>
    </row>
    <row r="90" spans="1:27" ht="32.4" customHeight="1">
      <c r="A90" s="338"/>
      <c r="B90" s="338"/>
      <c r="C90" s="339" t="s">
        <v>192</v>
      </c>
      <c r="D90" s="339"/>
      <c r="E90" s="112"/>
      <c r="F90" s="146">
        <v>6485</v>
      </c>
      <c r="G90" s="146">
        <v>4012</v>
      </c>
      <c r="H90" s="146">
        <v>8131</v>
      </c>
      <c r="I90" s="146">
        <v>2931</v>
      </c>
      <c r="J90" s="146">
        <v>3376</v>
      </c>
      <c r="K90" s="146">
        <v>8474</v>
      </c>
      <c r="L90" s="146">
        <v>4204</v>
      </c>
      <c r="M90" s="146">
        <v>5081</v>
      </c>
      <c r="N90" s="146">
        <v>7214</v>
      </c>
      <c r="O90" s="146">
        <v>3208</v>
      </c>
      <c r="P90" s="146">
        <v>8465</v>
      </c>
      <c r="Q90" s="146">
        <v>2820</v>
      </c>
      <c r="R90" s="146">
        <v>2676</v>
      </c>
      <c r="S90" s="146">
        <v>2617</v>
      </c>
      <c r="T90" s="146">
        <v>6433</v>
      </c>
      <c r="U90" s="146">
        <v>3627</v>
      </c>
      <c r="V90" s="146"/>
    </row>
    <row r="91" spans="1:27" ht="31.2" customHeight="1">
      <c r="A91" s="338"/>
      <c r="B91" s="338"/>
      <c r="C91" s="339" t="s">
        <v>193</v>
      </c>
      <c r="D91" s="339"/>
      <c r="E91" s="112" t="s">
        <v>65</v>
      </c>
      <c r="F91" s="119" t="s">
        <v>65</v>
      </c>
      <c r="G91" s="112" t="s">
        <v>65</v>
      </c>
      <c r="H91" s="119" t="s">
        <v>65</v>
      </c>
      <c r="I91" s="119" t="s">
        <v>65</v>
      </c>
      <c r="J91" s="119" t="s">
        <v>65</v>
      </c>
      <c r="K91" s="119" t="s">
        <v>65</v>
      </c>
      <c r="L91" s="119" t="s">
        <v>65</v>
      </c>
      <c r="M91" s="119" t="s">
        <v>65</v>
      </c>
      <c r="N91" s="119" t="s">
        <v>65</v>
      </c>
      <c r="O91" s="119" t="s">
        <v>65</v>
      </c>
      <c r="P91" s="112" t="s">
        <v>65</v>
      </c>
      <c r="Q91" s="112" t="s">
        <v>69</v>
      </c>
      <c r="R91" s="112" t="s">
        <v>69</v>
      </c>
      <c r="S91" s="112" t="s">
        <v>69</v>
      </c>
      <c r="T91" s="119" t="s">
        <v>65</v>
      </c>
      <c r="U91" s="112" t="s">
        <v>65</v>
      </c>
      <c r="V91" s="112"/>
    </row>
    <row r="92" spans="1:27" ht="32.4" customHeight="1">
      <c r="A92" s="338"/>
      <c r="B92" s="338"/>
      <c r="C92" s="339" t="s">
        <v>194</v>
      </c>
      <c r="D92" s="339"/>
      <c r="E92" s="112"/>
      <c r="F92" s="119">
        <v>88.5</v>
      </c>
      <c r="G92" s="112">
        <v>82.5</v>
      </c>
      <c r="H92" s="119">
        <v>86.5</v>
      </c>
      <c r="I92" s="119">
        <v>87.5</v>
      </c>
      <c r="J92" s="119">
        <v>87</v>
      </c>
      <c r="K92" s="112">
        <v>89</v>
      </c>
      <c r="L92" s="112">
        <v>87</v>
      </c>
      <c r="M92" s="119">
        <v>85</v>
      </c>
      <c r="N92" s="112">
        <v>83</v>
      </c>
      <c r="O92" s="112">
        <v>82.5</v>
      </c>
      <c r="P92" s="112">
        <v>82.5</v>
      </c>
      <c r="Q92" s="119">
        <v>77</v>
      </c>
      <c r="R92" s="119">
        <v>75</v>
      </c>
      <c r="S92" s="112">
        <v>78.5</v>
      </c>
      <c r="T92" s="119">
        <v>85</v>
      </c>
      <c r="U92" s="112">
        <v>87.5</v>
      </c>
      <c r="V92" s="112"/>
      <c r="AA92" s="111" t="s">
        <v>125</v>
      </c>
    </row>
    <row r="93" spans="1:27" ht="50.4" customHeight="1">
      <c r="A93" s="338"/>
      <c r="B93" s="338"/>
      <c r="C93" s="339" t="s">
        <v>195</v>
      </c>
      <c r="D93" s="339"/>
      <c r="E93" s="112" t="s">
        <v>196</v>
      </c>
      <c r="F93" s="112" t="s">
        <v>197</v>
      </c>
      <c r="G93" s="112" t="s">
        <v>198</v>
      </c>
      <c r="H93" s="116" t="s">
        <v>199</v>
      </c>
      <c r="I93" s="116" t="s">
        <v>200</v>
      </c>
      <c r="J93" s="112" t="s">
        <v>201</v>
      </c>
      <c r="K93" s="112" t="s">
        <v>202</v>
      </c>
      <c r="L93" s="148" t="s">
        <v>203</v>
      </c>
      <c r="M93" s="112" t="s">
        <v>204</v>
      </c>
      <c r="N93" s="112" t="s">
        <v>205</v>
      </c>
      <c r="O93" s="112" t="s">
        <v>206</v>
      </c>
      <c r="P93" s="112" t="s">
        <v>207</v>
      </c>
      <c r="Q93" s="112" t="s">
        <v>208</v>
      </c>
      <c r="R93" s="112" t="s">
        <v>209</v>
      </c>
      <c r="S93" s="112" t="s">
        <v>210</v>
      </c>
      <c r="T93" s="112" t="s">
        <v>211</v>
      </c>
      <c r="U93" s="112" t="s">
        <v>212</v>
      </c>
      <c r="V93" s="112"/>
    </row>
    <row r="94" spans="1:27" ht="37.5" customHeight="1">
      <c r="A94" s="338"/>
      <c r="B94" s="338"/>
      <c r="C94" s="339" t="s">
        <v>213</v>
      </c>
      <c r="D94" s="339"/>
      <c r="E94" s="112" t="s">
        <v>214</v>
      </c>
      <c r="F94" s="127">
        <f>F95*100/F96</f>
        <v>57.564703838804931</v>
      </c>
      <c r="G94" s="127">
        <f t="shared" ref="G94:U94" si="14">G95*100/G96</f>
        <v>55.073221757322173</v>
      </c>
      <c r="H94" s="127">
        <f t="shared" si="14"/>
        <v>25.063055887428646</v>
      </c>
      <c r="I94" s="127">
        <f t="shared" si="14"/>
        <v>52.164094843808805</v>
      </c>
      <c r="J94" s="127">
        <f t="shared" si="14"/>
        <v>60.766307789740345</v>
      </c>
      <c r="K94" s="127">
        <f t="shared" si="14"/>
        <v>50.296850800206506</v>
      </c>
      <c r="L94" s="127">
        <f t="shared" si="14"/>
        <v>54.114400401404914</v>
      </c>
      <c r="M94" s="127">
        <f t="shared" si="14"/>
        <v>35.690607734806633</v>
      </c>
      <c r="N94" s="127">
        <f t="shared" si="14"/>
        <v>35.690607734806633</v>
      </c>
      <c r="O94" s="127">
        <f t="shared" si="14"/>
        <v>60.124101894186808</v>
      </c>
      <c r="P94" s="127">
        <f t="shared" si="14"/>
        <v>35.120147874306838</v>
      </c>
      <c r="Q94" s="127">
        <f t="shared" si="14"/>
        <v>28.808864265927976</v>
      </c>
      <c r="R94" s="127">
        <f t="shared" si="14"/>
        <v>3.4288638689866939</v>
      </c>
      <c r="S94" s="127">
        <f t="shared" si="14"/>
        <v>38.713798977853493</v>
      </c>
      <c r="T94" s="127">
        <f t="shared" si="14"/>
        <v>2.2287491361437457</v>
      </c>
      <c r="U94" s="127">
        <f t="shared" si="14"/>
        <v>10.943833236826867</v>
      </c>
      <c r="V94" s="127"/>
    </row>
    <row r="95" spans="1:27" s="150" customFormat="1" ht="37.200000000000003" customHeight="1">
      <c r="A95" s="338"/>
      <c r="B95" s="119"/>
      <c r="C95" s="342" t="s">
        <v>215</v>
      </c>
      <c r="D95" s="342"/>
      <c r="E95" s="149"/>
      <c r="F95" s="125">
        <v>3314</v>
      </c>
      <c r="G95" s="125">
        <v>2106</v>
      </c>
      <c r="H95" s="125">
        <v>1888</v>
      </c>
      <c r="I95" s="125">
        <v>1386</v>
      </c>
      <c r="J95" s="125">
        <v>1919</v>
      </c>
      <c r="K95" s="125">
        <v>3897</v>
      </c>
      <c r="L95" s="125">
        <v>2157</v>
      </c>
      <c r="M95" s="125">
        <v>1615</v>
      </c>
      <c r="N95" s="125">
        <v>1615</v>
      </c>
      <c r="O95" s="125">
        <v>1841</v>
      </c>
      <c r="P95" s="125">
        <v>2660</v>
      </c>
      <c r="Q95" s="125">
        <v>104</v>
      </c>
      <c r="R95" s="125">
        <v>67</v>
      </c>
      <c r="S95" s="125">
        <v>909</v>
      </c>
      <c r="T95" s="125">
        <v>129</v>
      </c>
      <c r="U95" s="125">
        <v>378</v>
      </c>
      <c r="V95" s="125"/>
    </row>
    <row r="96" spans="1:27" ht="37.200000000000003" customHeight="1">
      <c r="A96" s="338"/>
      <c r="B96" s="112"/>
      <c r="C96" s="339" t="s">
        <v>216</v>
      </c>
      <c r="D96" s="339"/>
      <c r="E96" s="112"/>
      <c r="F96" s="146">
        <v>5757</v>
      </c>
      <c r="G96" s="146">
        <v>3824</v>
      </c>
      <c r="H96" s="146">
        <v>7533</v>
      </c>
      <c r="I96" s="146">
        <v>2657</v>
      </c>
      <c r="J96" s="146">
        <v>3158</v>
      </c>
      <c r="K96" s="146">
        <v>7748</v>
      </c>
      <c r="L96" s="146">
        <v>3986</v>
      </c>
      <c r="M96" s="146">
        <v>4525</v>
      </c>
      <c r="N96" s="146">
        <v>4525</v>
      </c>
      <c r="O96" s="146">
        <v>3062</v>
      </c>
      <c r="P96" s="146">
        <v>7574</v>
      </c>
      <c r="Q96" s="146">
        <v>361</v>
      </c>
      <c r="R96" s="146">
        <v>1954</v>
      </c>
      <c r="S96" s="146">
        <v>2348</v>
      </c>
      <c r="T96" s="146">
        <v>5788</v>
      </c>
      <c r="U96" s="146">
        <v>3454</v>
      </c>
      <c r="V96" s="146"/>
    </row>
    <row r="97" spans="1:22" ht="37.5" customHeight="1">
      <c r="A97" s="113">
        <v>16</v>
      </c>
      <c r="B97" s="113"/>
      <c r="C97" s="341" t="s">
        <v>217</v>
      </c>
      <c r="D97" s="341"/>
      <c r="E97" s="113"/>
      <c r="F97" s="113" t="s">
        <v>65</v>
      </c>
      <c r="G97" s="113" t="s">
        <v>65</v>
      </c>
      <c r="H97" s="113" t="s">
        <v>65</v>
      </c>
      <c r="I97" s="113" t="s">
        <v>65</v>
      </c>
      <c r="J97" s="113" t="s">
        <v>65</v>
      </c>
      <c r="K97" s="113" t="s">
        <v>65</v>
      </c>
      <c r="L97" s="113" t="s">
        <v>65</v>
      </c>
      <c r="M97" s="113" t="s">
        <v>65</v>
      </c>
      <c r="N97" s="113" t="s">
        <v>65</v>
      </c>
      <c r="O97" s="113" t="s">
        <v>65</v>
      </c>
      <c r="P97" s="113" t="s">
        <v>69</v>
      </c>
      <c r="Q97" s="113" t="s">
        <v>65</v>
      </c>
      <c r="R97" s="113" t="s">
        <v>65</v>
      </c>
      <c r="S97" s="113" t="s">
        <v>65</v>
      </c>
      <c r="T97" s="113" t="s">
        <v>65</v>
      </c>
      <c r="U97" s="113" t="s">
        <v>69</v>
      </c>
      <c r="V97" s="113" t="s">
        <v>218</v>
      </c>
    </row>
    <row r="98" spans="1:22" ht="45.6" customHeight="1">
      <c r="A98" s="338"/>
      <c r="B98" s="112" t="s">
        <v>217</v>
      </c>
      <c r="C98" s="339" t="s">
        <v>219</v>
      </c>
      <c r="D98" s="339"/>
      <c r="E98" s="112" t="s">
        <v>220</v>
      </c>
      <c r="F98" s="118">
        <f>F99*100/F100</f>
        <v>90.909090909090907</v>
      </c>
      <c r="G98" s="118">
        <f t="shared" ref="G98:U98" si="15">G99*100/G100</f>
        <v>80</v>
      </c>
      <c r="H98" s="118">
        <f t="shared" si="15"/>
        <v>90.476190476190482</v>
      </c>
      <c r="I98" s="118">
        <f t="shared" si="15"/>
        <v>100</v>
      </c>
      <c r="J98" s="118">
        <f t="shared" si="15"/>
        <v>75</v>
      </c>
      <c r="K98" s="118">
        <f t="shared" si="15"/>
        <v>92.307692307692307</v>
      </c>
      <c r="L98" s="118">
        <f t="shared" si="15"/>
        <v>100</v>
      </c>
      <c r="M98" s="118">
        <f t="shared" si="15"/>
        <v>90</v>
      </c>
      <c r="N98" s="118">
        <f t="shared" si="15"/>
        <v>94.117647058823536</v>
      </c>
      <c r="O98" s="118">
        <f t="shared" si="15"/>
        <v>90</v>
      </c>
      <c r="P98" s="118">
        <f t="shared" si="15"/>
        <v>69.230769230769226</v>
      </c>
      <c r="Q98" s="118">
        <f t="shared" si="15"/>
        <v>80</v>
      </c>
      <c r="R98" s="118">
        <f t="shared" si="15"/>
        <v>100</v>
      </c>
      <c r="S98" s="118">
        <f t="shared" si="15"/>
        <v>100</v>
      </c>
      <c r="T98" s="118">
        <f t="shared" si="15"/>
        <v>90</v>
      </c>
      <c r="U98" s="118">
        <f t="shared" si="15"/>
        <v>71.428571428571431</v>
      </c>
      <c r="V98" s="118"/>
    </row>
    <row r="99" spans="1:22" ht="34.200000000000003" customHeight="1">
      <c r="A99" s="338"/>
      <c r="B99" s="112"/>
      <c r="C99" s="339" t="s">
        <v>221</v>
      </c>
      <c r="D99" s="339"/>
      <c r="E99" s="112"/>
      <c r="F99" s="128">
        <v>10</v>
      </c>
      <c r="G99" s="128">
        <v>8</v>
      </c>
      <c r="H99" s="128">
        <v>19</v>
      </c>
      <c r="I99" s="128">
        <v>9</v>
      </c>
      <c r="J99" s="128">
        <v>6</v>
      </c>
      <c r="K99" s="128">
        <v>12</v>
      </c>
      <c r="L99" s="128">
        <v>9</v>
      </c>
      <c r="M99" s="117">
        <v>9</v>
      </c>
      <c r="N99" s="128">
        <v>16</v>
      </c>
      <c r="O99" s="117">
        <v>9</v>
      </c>
      <c r="P99" s="144">
        <v>9</v>
      </c>
      <c r="Q99" s="144">
        <v>4</v>
      </c>
      <c r="R99" s="128">
        <v>6</v>
      </c>
      <c r="S99" s="128">
        <v>4</v>
      </c>
      <c r="T99" s="128">
        <v>9</v>
      </c>
      <c r="U99" s="151">
        <v>5</v>
      </c>
      <c r="V99" s="151">
        <f>SUM(F99:U99)</f>
        <v>144</v>
      </c>
    </row>
    <row r="100" spans="1:22" ht="34.200000000000003" customHeight="1">
      <c r="A100" s="338"/>
      <c r="B100" s="112"/>
      <c r="C100" s="339" t="s">
        <v>120</v>
      </c>
      <c r="D100" s="339"/>
      <c r="E100" s="112"/>
      <c r="F100" s="128">
        <v>11</v>
      </c>
      <c r="G100" s="128">
        <v>10</v>
      </c>
      <c r="H100" s="128">
        <v>21</v>
      </c>
      <c r="I100" s="128">
        <v>9</v>
      </c>
      <c r="J100" s="119">
        <v>8</v>
      </c>
      <c r="K100" s="128">
        <v>13</v>
      </c>
      <c r="L100" s="128">
        <v>9</v>
      </c>
      <c r="M100" s="117">
        <v>10</v>
      </c>
      <c r="N100" s="128">
        <v>17</v>
      </c>
      <c r="O100" s="117">
        <v>10</v>
      </c>
      <c r="P100" s="144">
        <v>13</v>
      </c>
      <c r="Q100" s="144">
        <v>5</v>
      </c>
      <c r="R100" s="128">
        <v>6</v>
      </c>
      <c r="S100" s="128">
        <v>4</v>
      </c>
      <c r="T100" s="128">
        <v>10</v>
      </c>
      <c r="U100" s="145">
        <v>7</v>
      </c>
      <c r="V100" s="145">
        <f>SUM(F100:U100)</f>
        <v>163</v>
      </c>
    </row>
    <row r="101" spans="1:22" ht="35.4" customHeight="1">
      <c r="A101" s="113">
        <v>17</v>
      </c>
      <c r="B101" s="113"/>
      <c r="C101" s="341" t="s">
        <v>222</v>
      </c>
      <c r="D101" s="341"/>
      <c r="E101" s="113"/>
      <c r="F101" s="113" t="s">
        <v>65</v>
      </c>
      <c r="G101" s="113" t="s">
        <v>65</v>
      </c>
      <c r="H101" s="113" t="s">
        <v>65</v>
      </c>
      <c r="I101" s="113" t="s">
        <v>65</v>
      </c>
      <c r="J101" s="113" t="s">
        <v>69</v>
      </c>
      <c r="K101" s="113" t="s">
        <v>69</v>
      </c>
      <c r="L101" s="113" t="s">
        <v>69</v>
      </c>
      <c r="M101" s="113" t="s">
        <v>69</v>
      </c>
      <c r="N101" s="113" t="s">
        <v>69</v>
      </c>
      <c r="O101" s="113" t="s">
        <v>69</v>
      </c>
      <c r="P101" s="113" t="s">
        <v>69</v>
      </c>
      <c r="Q101" s="113" t="s">
        <v>69</v>
      </c>
      <c r="R101" s="113" t="s">
        <v>69</v>
      </c>
      <c r="S101" s="113" t="s">
        <v>69</v>
      </c>
      <c r="T101" s="113" t="s">
        <v>69</v>
      </c>
      <c r="U101" s="113" t="s">
        <v>69</v>
      </c>
      <c r="V101" s="113"/>
    </row>
    <row r="102" spans="1:22" ht="68.400000000000006" customHeight="1">
      <c r="A102" s="338"/>
      <c r="B102" s="338" t="s">
        <v>222</v>
      </c>
      <c r="C102" s="339" t="s">
        <v>223</v>
      </c>
      <c r="D102" s="123" t="s">
        <v>224</v>
      </c>
      <c r="E102" s="112" t="s">
        <v>225</v>
      </c>
      <c r="F102" s="116" t="s">
        <v>226</v>
      </c>
      <c r="G102" s="112" t="s">
        <v>65</v>
      </c>
      <c r="H102" s="116">
        <v>0</v>
      </c>
      <c r="I102" s="112" t="s">
        <v>227</v>
      </c>
      <c r="J102" s="112"/>
      <c r="K102" s="112"/>
      <c r="L102" s="112"/>
      <c r="M102" s="123"/>
      <c r="N102" s="123"/>
      <c r="O102" s="141"/>
      <c r="P102" s="123"/>
      <c r="Q102" s="123"/>
      <c r="R102" s="123"/>
      <c r="S102" s="123"/>
      <c r="T102" s="123"/>
      <c r="U102" s="123"/>
      <c r="V102" s="123"/>
    </row>
    <row r="103" spans="1:22" ht="32.4" hidden="1" customHeight="1">
      <c r="A103" s="338"/>
      <c r="B103" s="338"/>
      <c r="C103" s="339"/>
      <c r="D103" s="123" t="s">
        <v>228</v>
      </c>
      <c r="E103" s="112"/>
      <c r="F103" s="116"/>
      <c r="G103" s="112"/>
      <c r="H103" s="112"/>
      <c r="I103" s="112"/>
      <c r="J103" s="112"/>
      <c r="K103" s="112"/>
      <c r="L103" s="112"/>
      <c r="M103" s="123"/>
      <c r="N103" s="123"/>
      <c r="O103" s="141"/>
      <c r="P103" s="123"/>
      <c r="Q103" s="123"/>
      <c r="R103" s="123"/>
      <c r="S103" s="123"/>
      <c r="T103" s="123"/>
      <c r="U103" s="123"/>
      <c r="V103" s="123"/>
    </row>
    <row r="104" spans="1:22" ht="32.4" hidden="1" customHeight="1">
      <c r="A104" s="338"/>
      <c r="B104" s="338"/>
      <c r="C104" s="339"/>
      <c r="D104" s="123" t="s">
        <v>138</v>
      </c>
      <c r="E104" s="112"/>
      <c r="F104" s="116"/>
      <c r="G104" s="112"/>
      <c r="H104" s="112"/>
      <c r="I104" s="112"/>
      <c r="J104" s="112"/>
      <c r="K104" s="112"/>
      <c r="L104" s="112"/>
      <c r="M104" s="123"/>
      <c r="N104" s="123"/>
      <c r="O104" s="141"/>
      <c r="P104" s="123"/>
      <c r="Q104" s="123"/>
      <c r="R104" s="123"/>
      <c r="S104" s="123"/>
      <c r="T104" s="123"/>
      <c r="U104" s="123"/>
      <c r="V104" s="123"/>
    </row>
    <row r="105" spans="1:22" ht="55.2" customHeight="1">
      <c r="A105" s="338"/>
      <c r="B105" s="338"/>
      <c r="C105" s="339"/>
      <c r="D105" s="123" t="s">
        <v>229</v>
      </c>
      <c r="E105" s="112" t="s">
        <v>230</v>
      </c>
      <c r="F105" s="116"/>
      <c r="G105" s="123"/>
      <c r="H105" s="112"/>
      <c r="I105" s="123"/>
      <c r="J105" s="116">
        <v>0</v>
      </c>
      <c r="K105" s="116">
        <v>0</v>
      </c>
      <c r="L105" s="116">
        <v>0</v>
      </c>
      <c r="M105" s="116">
        <v>0</v>
      </c>
      <c r="N105" s="116">
        <v>0</v>
      </c>
      <c r="O105" s="116">
        <v>0</v>
      </c>
      <c r="P105" s="116">
        <v>0</v>
      </c>
      <c r="Q105" s="116">
        <v>0</v>
      </c>
      <c r="R105" s="116">
        <v>0</v>
      </c>
      <c r="S105" s="116">
        <v>0</v>
      </c>
      <c r="T105" s="116">
        <v>0</v>
      </c>
      <c r="U105" s="116">
        <v>0</v>
      </c>
      <c r="V105" s="116"/>
    </row>
    <row r="106" spans="1:22" ht="54.6" customHeight="1">
      <c r="A106" s="338"/>
      <c r="B106" s="338"/>
      <c r="C106" s="339" t="s">
        <v>231</v>
      </c>
      <c r="D106" s="339"/>
      <c r="E106" s="112" t="s">
        <v>232</v>
      </c>
      <c r="F106" s="116">
        <v>1</v>
      </c>
      <c r="G106" s="116">
        <v>1</v>
      </c>
      <c r="H106" s="116">
        <v>1</v>
      </c>
      <c r="I106" s="116">
        <v>1</v>
      </c>
      <c r="J106" s="116">
        <v>1</v>
      </c>
      <c r="K106" s="116">
        <v>1</v>
      </c>
      <c r="L106" s="116">
        <v>1</v>
      </c>
      <c r="M106" s="116">
        <v>1</v>
      </c>
      <c r="N106" s="116">
        <v>1</v>
      </c>
      <c r="O106" s="116">
        <v>1</v>
      </c>
      <c r="P106" s="116">
        <v>1</v>
      </c>
      <c r="Q106" s="116">
        <v>1</v>
      </c>
      <c r="R106" s="116">
        <v>1</v>
      </c>
      <c r="S106" s="116">
        <v>1</v>
      </c>
      <c r="T106" s="116">
        <v>1</v>
      </c>
      <c r="U106" s="116">
        <v>1</v>
      </c>
      <c r="V106" s="116"/>
    </row>
    <row r="107" spans="1:22" ht="38.4" customHeight="1">
      <c r="A107" s="338"/>
      <c r="B107" s="338"/>
      <c r="C107" s="339" t="s">
        <v>233</v>
      </c>
      <c r="D107" s="339"/>
      <c r="E107" s="112"/>
      <c r="F107" s="116" t="s">
        <v>234</v>
      </c>
      <c r="G107" s="116" t="s">
        <v>235</v>
      </c>
      <c r="H107" s="116" t="s">
        <v>235</v>
      </c>
      <c r="I107" s="116" t="s">
        <v>235</v>
      </c>
      <c r="J107" s="116" t="s">
        <v>236</v>
      </c>
      <c r="K107" s="116" t="s">
        <v>235</v>
      </c>
      <c r="L107" s="116" t="s">
        <v>235</v>
      </c>
      <c r="M107" s="116" t="s">
        <v>235</v>
      </c>
      <c r="N107" s="116" t="s">
        <v>237</v>
      </c>
      <c r="O107" s="116" t="s">
        <v>235</v>
      </c>
      <c r="P107" s="116" t="s">
        <v>238</v>
      </c>
      <c r="Q107" s="116" t="s">
        <v>239</v>
      </c>
      <c r="R107" s="116" t="s">
        <v>240</v>
      </c>
      <c r="S107" s="116" t="s">
        <v>235</v>
      </c>
      <c r="T107" s="116" t="s">
        <v>235</v>
      </c>
      <c r="U107" s="116" t="s">
        <v>235</v>
      </c>
      <c r="V107" s="116"/>
    </row>
    <row r="108" spans="1:22" ht="38.4" customHeight="1">
      <c r="A108" s="338"/>
      <c r="B108" s="338"/>
      <c r="C108" s="339" t="s">
        <v>241</v>
      </c>
      <c r="D108" s="339"/>
      <c r="E108" s="112"/>
      <c r="F108" s="116" t="s">
        <v>242</v>
      </c>
      <c r="G108" s="116" t="s">
        <v>235</v>
      </c>
      <c r="H108" s="116" t="s">
        <v>235</v>
      </c>
      <c r="I108" s="116" t="s">
        <v>235</v>
      </c>
      <c r="J108" s="116" t="s">
        <v>236</v>
      </c>
      <c r="K108" s="116" t="s">
        <v>235</v>
      </c>
      <c r="L108" s="116" t="s">
        <v>235</v>
      </c>
      <c r="M108" s="116" t="s">
        <v>235</v>
      </c>
      <c r="N108" s="116" t="s">
        <v>237</v>
      </c>
      <c r="O108" s="116" t="s">
        <v>235</v>
      </c>
      <c r="P108" s="116" t="s">
        <v>243</v>
      </c>
      <c r="Q108" s="116" t="s">
        <v>244</v>
      </c>
      <c r="R108" s="116" t="s">
        <v>240</v>
      </c>
      <c r="S108" s="116" t="s">
        <v>235</v>
      </c>
      <c r="T108" s="116" t="s">
        <v>235</v>
      </c>
      <c r="U108" s="116" t="s">
        <v>235</v>
      </c>
      <c r="V108" s="116"/>
    </row>
    <row r="109" spans="1:22" ht="62.4" customHeight="1">
      <c r="A109" s="338"/>
      <c r="B109" s="338"/>
      <c r="C109" s="339" t="s">
        <v>245</v>
      </c>
      <c r="D109" s="339"/>
      <c r="E109" s="112" t="s">
        <v>65</v>
      </c>
      <c r="F109" s="112" t="s">
        <v>65</v>
      </c>
      <c r="G109" s="119" t="s">
        <v>65</v>
      </c>
      <c r="H109" s="112" t="s">
        <v>69</v>
      </c>
      <c r="I109" s="112" t="s">
        <v>69</v>
      </c>
      <c r="J109" s="112" t="s">
        <v>69</v>
      </c>
      <c r="K109" s="112" t="s">
        <v>69</v>
      </c>
      <c r="L109" s="112" t="s">
        <v>69</v>
      </c>
      <c r="M109" s="112" t="s">
        <v>69</v>
      </c>
      <c r="N109" s="119" t="s">
        <v>65</v>
      </c>
      <c r="O109" s="112" t="s">
        <v>69</v>
      </c>
      <c r="P109" s="112" t="s">
        <v>69</v>
      </c>
      <c r="Q109" s="119" t="s">
        <v>65</v>
      </c>
      <c r="R109" s="119" t="s">
        <v>65</v>
      </c>
      <c r="S109" s="119" t="s">
        <v>69</v>
      </c>
      <c r="T109" s="119" t="s">
        <v>65</v>
      </c>
      <c r="U109" s="119" t="s">
        <v>69</v>
      </c>
      <c r="V109" s="119"/>
    </row>
    <row r="110" spans="1:22" ht="60.6" customHeight="1">
      <c r="A110" s="338"/>
      <c r="B110" s="338"/>
      <c r="C110" s="339" t="s">
        <v>246</v>
      </c>
      <c r="D110" s="339"/>
      <c r="E110" s="112" t="s">
        <v>875</v>
      </c>
      <c r="F110" s="112" t="s">
        <v>65</v>
      </c>
      <c r="G110" s="112" t="s">
        <v>69</v>
      </c>
      <c r="H110" s="119" t="s">
        <v>65</v>
      </c>
      <c r="I110" s="119" t="s">
        <v>65</v>
      </c>
      <c r="J110" s="112" t="s">
        <v>65</v>
      </c>
      <c r="K110" s="112" t="s">
        <v>69</v>
      </c>
      <c r="L110" s="112" t="s">
        <v>65</v>
      </c>
      <c r="M110" s="112" t="s">
        <v>65</v>
      </c>
      <c r="N110" s="112" t="s">
        <v>65</v>
      </c>
      <c r="O110" s="112" t="s">
        <v>65</v>
      </c>
      <c r="P110" s="112" t="s">
        <v>65</v>
      </c>
      <c r="Q110" s="119" t="s">
        <v>69</v>
      </c>
      <c r="R110" s="119" t="s">
        <v>65</v>
      </c>
      <c r="S110" s="119" t="s">
        <v>69</v>
      </c>
      <c r="T110" s="119" t="s">
        <v>69</v>
      </c>
      <c r="U110" s="112" t="s">
        <v>65</v>
      </c>
      <c r="V110" s="112"/>
    </row>
    <row r="111" spans="1:22" ht="54" customHeight="1">
      <c r="A111" s="338"/>
      <c r="B111" s="338"/>
      <c r="C111" s="339" t="s">
        <v>247</v>
      </c>
      <c r="D111" s="339"/>
      <c r="E111" s="112" t="s">
        <v>65</v>
      </c>
      <c r="F111" s="112" t="s">
        <v>65</v>
      </c>
      <c r="G111" s="112" t="s">
        <v>65</v>
      </c>
      <c r="H111" s="119" t="s">
        <v>65</v>
      </c>
      <c r="I111" s="119" t="s">
        <v>65</v>
      </c>
      <c r="J111" s="112" t="s">
        <v>69</v>
      </c>
      <c r="K111" s="112" t="s">
        <v>69</v>
      </c>
      <c r="L111" s="112" t="s">
        <v>69</v>
      </c>
      <c r="M111" s="112" t="s">
        <v>69</v>
      </c>
      <c r="N111" s="112" t="s">
        <v>69</v>
      </c>
      <c r="O111" s="112" t="s">
        <v>69</v>
      </c>
      <c r="P111" s="112" t="s">
        <v>69</v>
      </c>
      <c r="Q111" s="119" t="s">
        <v>69</v>
      </c>
      <c r="R111" s="119" t="s">
        <v>69</v>
      </c>
      <c r="S111" s="119" t="s">
        <v>69</v>
      </c>
      <c r="T111" s="119" t="s">
        <v>65</v>
      </c>
      <c r="U111" s="119" t="s">
        <v>69</v>
      </c>
      <c r="V111" s="119"/>
    </row>
    <row r="112" spans="1:22" ht="56.4" customHeight="1">
      <c r="A112" s="338"/>
      <c r="B112" s="338"/>
      <c r="C112" s="339" t="s">
        <v>248</v>
      </c>
      <c r="D112" s="339"/>
      <c r="E112" s="112" t="s">
        <v>249</v>
      </c>
      <c r="F112" s="116" t="s">
        <v>250</v>
      </c>
      <c r="G112" s="116" t="s">
        <v>251</v>
      </c>
      <c r="H112" s="112" t="s">
        <v>69</v>
      </c>
      <c r="I112" s="116" t="s">
        <v>252</v>
      </c>
      <c r="J112" s="119" t="s">
        <v>65</v>
      </c>
      <c r="K112" s="112" t="s">
        <v>69</v>
      </c>
      <c r="L112" s="112" t="s">
        <v>253</v>
      </c>
      <c r="M112" s="112" t="s">
        <v>254</v>
      </c>
      <c r="N112" s="116" t="s">
        <v>253</v>
      </c>
      <c r="O112" s="116" t="s">
        <v>255</v>
      </c>
      <c r="P112" s="116" t="s">
        <v>256</v>
      </c>
      <c r="Q112" s="116" t="s">
        <v>257</v>
      </c>
      <c r="R112" s="116" t="s">
        <v>258</v>
      </c>
      <c r="S112" s="116" t="s">
        <v>206</v>
      </c>
      <c r="T112" s="116" t="s">
        <v>259</v>
      </c>
      <c r="U112" s="116" t="s">
        <v>260</v>
      </c>
      <c r="V112" s="116"/>
    </row>
    <row r="113" spans="1:22" ht="48.6" hidden="1" customHeight="1">
      <c r="A113" s="338"/>
      <c r="B113" s="338"/>
      <c r="C113" s="339" t="s">
        <v>261</v>
      </c>
      <c r="D113" s="339"/>
      <c r="E113" s="112"/>
      <c r="F113" s="116"/>
      <c r="G113" s="116"/>
      <c r="H113" s="119"/>
      <c r="I113" s="116"/>
      <c r="J113" s="112"/>
      <c r="K113" s="112"/>
      <c r="L113" s="112"/>
      <c r="M113" s="112"/>
      <c r="N113" s="116"/>
      <c r="O113" s="116"/>
      <c r="P113" s="116"/>
      <c r="Q113" s="116"/>
      <c r="R113" s="116"/>
      <c r="S113" s="116"/>
      <c r="T113" s="116"/>
      <c r="U113" s="116"/>
      <c r="V113" s="116"/>
    </row>
    <row r="114" spans="1:22" ht="40.799999999999997" hidden="1" customHeight="1">
      <c r="A114" s="338"/>
      <c r="B114" s="338"/>
      <c r="C114" s="339" t="s">
        <v>138</v>
      </c>
      <c r="D114" s="339"/>
      <c r="E114" s="112"/>
      <c r="F114" s="128">
        <v>1686</v>
      </c>
      <c r="G114" s="128">
        <v>892</v>
      </c>
      <c r="H114" s="128">
        <v>1474</v>
      </c>
      <c r="I114" s="128">
        <v>656</v>
      </c>
      <c r="J114" s="128">
        <v>709</v>
      </c>
      <c r="K114" s="128">
        <v>1703</v>
      </c>
      <c r="L114" s="128">
        <v>831</v>
      </c>
      <c r="M114" s="128">
        <v>957</v>
      </c>
      <c r="N114" s="128">
        <v>1485</v>
      </c>
      <c r="O114" s="117">
        <v>599</v>
      </c>
      <c r="P114" s="128">
        <v>1665</v>
      </c>
      <c r="Q114" s="143">
        <v>528</v>
      </c>
      <c r="R114" s="128">
        <v>485</v>
      </c>
      <c r="S114" s="128">
        <v>560</v>
      </c>
      <c r="T114" s="128">
        <v>1244</v>
      </c>
      <c r="U114" s="128">
        <v>710</v>
      </c>
      <c r="V114" s="128"/>
    </row>
    <row r="115" spans="1:22" ht="56.4" customHeight="1">
      <c r="A115" s="338"/>
      <c r="B115" s="338"/>
      <c r="C115" s="339" t="s">
        <v>262</v>
      </c>
      <c r="D115" s="339"/>
      <c r="E115" s="112" t="s">
        <v>105</v>
      </c>
      <c r="F115" s="116" t="s">
        <v>263</v>
      </c>
      <c r="G115" s="116" t="s">
        <v>253</v>
      </c>
      <c r="H115" s="112" t="s">
        <v>69</v>
      </c>
      <c r="I115" s="112" t="s">
        <v>69</v>
      </c>
      <c r="J115" s="116" t="s">
        <v>264</v>
      </c>
      <c r="K115" s="112" t="s">
        <v>69</v>
      </c>
      <c r="L115" s="116" t="s">
        <v>253</v>
      </c>
      <c r="M115" s="116" t="s">
        <v>259</v>
      </c>
      <c r="N115" s="116" t="s">
        <v>264</v>
      </c>
      <c r="O115" s="116" t="s">
        <v>265</v>
      </c>
      <c r="P115" s="116" t="s">
        <v>266</v>
      </c>
      <c r="Q115" s="116" t="s">
        <v>267</v>
      </c>
      <c r="R115" s="116" t="s">
        <v>260</v>
      </c>
      <c r="S115" s="116" t="s">
        <v>253</v>
      </c>
      <c r="T115" s="116" t="s">
        <v>268</v>
      </c>
      <c r="U115" s="116" t="s">
        <v>253</v>
      </c>
      <c r="V115" s="116"/>
    </row>
    <row r="116" spans="1:22" ht="42.6" customHeight="1">
      <c r="A116" s="339"/>
      <c r="B116" s="338"/>
      <c r="C116" s="339" t="s">
        <v>269</v>
      </c>
      <c r="D116" s="339"/>
      <c r="E116" s="112" t="s">
        <v>141</v>
      </c>
      <c r="F116" s="118">
        <f>F117*100/F118</f>
        <v>76.571767497034401</v>
      </c>
      <c r="G116" s="118">
        <f t="shared" ref="G116:U116" si="16">G117*100/G118</f>
        <v>73.206278026905835</v>
      </c>
      <c r="H116" s="118">
        <f t="shared" si="16"/>
        <v>41.655359565807323</v>
      </c>
      <c r="I116" s="118">
        <f t="shared" si="16"/>
        <v>73.475609756097555</v>
      </c>
      <c r="J116" s="118">
        <f t="shared" si="16"/>
        <v>37.658674188998589</v>
      </c>
      <c r="K116" s="118">
        <f t="shared" si="16"/>
        <v>49.089841456253673</v>
      </c>
      <c r="L116" s="118">
        <f t="shared" si="16"/>
        <v>42.599277978339352</v>
      </c>
      <c r="M116" s="118">
        <f t="shared" si="16"/>
        <v>45.559038662486941</v>
      </c>
      <c r="N116" s="118">
        <f t="shared" si="16"/>
        <v>37.64309764309764</v>
      </c>
      <c r="O116" s="118">
        <f t="shared" si="16"/>
        <v>21.368948247078464</v>
      </c>
      <c r="P116" s="118">
        <f t="shared" si="16"/>
        <v>25.225225225225227</v>
      </c>
      <c r="Q116" s="118">
        <f t="shared" si="16"/>
        <v>16.477272727272727</v>
      </c>
      <c r="R116" s="118">
        <f t="shared" si="16"/>
        <v>11.75257731958763</v>
      </c>
      <c r="S116" s="118">
        <f t="shared" si="16"/>
        <v>20.178571428571427</v>
      </c>
      <c r="T116" s="118">
        <f t="shared" si="16"/>
        <v>23.15112540192926</v>
      </c>
      <c r="U116" s="118">
        <f t="shared" si="16"/>
        <v>16.47887323943662</v>
      </c>
      <c r="V116" s="118"/>
    </row>
    <row r="117" spans="1:22" ht="32.4" customHeight="1">
      <c r="A117" s="339"/>
      <c r="B117" s="338"/>
      <c r="C117" s="339" t="s">
        <v>270</v>
      </c>
      <c r="D117" s="339"/>
      <c r="E117" s="112"/>
      <c r="F117" s="112">
        <v>1291</v>
      </c>
      <c r="G117" s="152">
        <v>653</v>
      </c>
      <c r="H117" s="152">
        <v>614</v>
      </c>
      <c r="I117" s="152">
        <v>482</v>
      </c>
      <c r="J117" s="152">
        <v>267</v>
      </c>
      <c r="K117" s="152">
        <v>836</v>
      </c>
      <c r="L117" s="152">
        <v>354</v>
      </c>
      <c r="M117" s="152">
        <v>436</v>
      </c>
      <c r="N117" s="152">
        <v>559</v>
      </c>
      <c r="O117" s="152">
        <v>128</v>
      </c>
      <c r="P117" s="152">
        <v>420</v>
      </c>
      <c r="Q117" s="152">
        <v>87</v>
      </c>
      <c r="R117" s="152">
        <v>57</v>
      </c>
      <c r="S117" s="152">
        <v>113</v>
      </c>
      <c r="T117" s="152">
        <v>288</v>
      </c>
      <c r="U117" s="152">
        <v>117</v>
      </c>
      <c r="V117" s="152"/>
    </row>
    <row r="118" spans="1:22" ht="32.4" customHeight="1">
      <c r="A118" s="339"/>
      <c r="B118" s="338"/>
      <c r="C118" s="342" t="s">
        <v>138</v>
      </c>
      <c r="D118" s="342"/>
      <c r="E118" s="112"/>
      <c r="F118" s="128">
        <v>1686</v>
      </c>
      <c r="G118" s="128">
        <v>892</v>
      </c>
      <c r="H118" s="128">
        <v>1474</v>
      </c>
      <c r="I118" s="128">
        <v>656</v>
      </c>
      <c r="J118" s="128">
        <v>709</v>
      </c>
      <c r="K118" s="128">
        <v>1703</v>
      </c>
      <c r="L118" s="128">
        <v>831</v>
      </c>
      <c r="M118" s="128">
        <v>957</v>
      </c>
      <c r="N118" s="128">
        <v>1485</v>
      </c>
      <c r="O118" s="117">
        <v>599</v>
      </c>
      <c r="P118" s="128">
        <v>1665</v>
      </c>
      <c r="Q118" s="143">
        <v>528</v>
      </c>
      <c r="R118" s="128">
        <v>485</v>
      </c>
      <c r="S118" s="128">
        <v>560</v>
      </c>
      <c r="T118" s="128">
        <v>1244</v>
      </c>
      <c r="U118" s="128">
        <v>710</v>
      </c>
      <c r="V118" s="128"/>
    </row>
    <row r="119" spans="1:22" ht="49.2" customHeight="1">
      <c r="A119" s="339"/>
      <c r="B119" s="338"/>
      <c r="C119" s="339" t="s">
        <v>271</v>
      </c>
      <c r="D119" s="339"/>
      <c r="E119" s="112" t="s">
        <v>272</v>
      </c>
      <c r="F119" s="112" t="s">
        <v>142</v>
      </c>
      <c r="G119" s="116" t="s">
        <v>273</v>
      </c>
      <c r="H119" s="129" t="s">
        <v>65</v>
      </c>
      <c r="I119" s="116" t="s">
        <v>274</v>
      </c>
      <c r="J119" s="112" t="s">
        <v>254</v>
      </c>
      <c r="K119" s="112" t="s">
        <v>275</v>
      </c>
      <c r="L119" s="112" t="s">
        <v>265</v>
      </c>
      <c r="M119" s="112" t="s">
        <v>265</v>
      </c>
      <c r="N119" s="112" t="s">
        <v>276</v>
      </c>
      <c r="O119" s="153" t="s">
        <v>277</v>
      </c>
      <c r="P119" s="116" t="s">
        <v>278</v>
      </c>
      <c r="Q119" s="112" t="s">
        <v>91</v>
      </c>
      <c r="R119" s="116" t="s">
        <v>279</v>
      </c>
      <c r="S119" s="116" t="s">
        <v>280</v>
      </c>
      <c r="T119" s="112" t="s">
        <v>281</v>
      </c>
      <c r="U119" s="116" t="s">
        <v>278</v>
      </c>
      <c r="V119" s="116"/>
    </row>
    <row r="120" spans="1:22" ht="67.8" customHeight="1">
      <c r="A120" s="339"/>
      <c r="B120" s="338"/>
      <c r="C120" s="339" t="s">
        <v>282</v>
      </c>
      <c r="D120" s="339"/>
      <c r="E120" s="116">
        <v>1</v>
      </c>
      <c r="F120" s="116" t="s">
        <v>91</v>
      </c>
      <c r="G120" s="116" t="s">
        <v>91</v>
      </c>
      <c r="H120" s="116" t="s">
        <v>91</v>
      </c>
      <c r="I120" s="116" t="s">
        <v>91</v>
      </c>
      <c r="J120" s="116" t="s">
        <v>91</v>
      </c>
      <c r="K120" s="116" t="s">
        <v>91</v>
      </c>
      <c r="L120" s="116" t="s">
        <v>91</v>
      </c>
      <c r="M120" s="116" t="s">
        <v>91</v>
      </c>
      <c r="N120" s="116" t="s">
        <v>91</v>
      </c>
      <c r="O120" s="116" t="s">
        <v>91</v>
      </c>
      <c r="P120" s="116" t="s">
        <v>91</v>
      </c>
      <c r="Q120" s="116" t="s">
        <v>91</v>
      </c>
      <c r="R120" s="116" t="s">
        <v>91</v>
      </c>
      <c r="S120" s="116" t="s">
        <v>91</v>
      </c>
      <c r="T120" s="116" t="s">
        <v>91</v>
      </c>
      <c r="U120" s="116" t="s">
        <v>91</v>
      </c>
      <c r="V120" s="116"/>
    </row>
    <row r="121" spans="1:22" ht="47.4" customHeight="1">
      <c r="A121" s="339"/>
      <c r="B121" s="338"/>
      <c r="C121" s="339" t="s">
        <v>283</v>
      </c>
      <c r="D121" s="339"/>
      <c r="E121" s="112" t="s">
        <v>284</v>
      </c>
      <c r="F121" s="116" t="s">
        <v>260</v>
      </c>
      <c r="G121" s="116" t="s">
        <v>285</v>
      </c>
      <c r="H121" s="116" t="s">
        <v>286</v>
      </c>
      <c r="I121" s="116" t="s">
        <v>287</v>
      </c>
      <c r="J121" s="112" t="s">
        <v>288</v>
      </c>
      <c r="K121" s="112" t="s">
        <v>69</v>
      </c>
      <c r="L121" s="112" t="s">
        <v>289</v>
      </c>
      <c r="M121" s="112" t="s">
        <v>290</v>
      </c>
      <c r="N121" s="112" t="s">
        <v>288</v>
      </c>
      <c r="O121" s="116" t="s">
        <v>291</v>
      </c>
      <c r="P121" s="116" t="s">
        <v>292</v>
      </c>
      <c r="Q121" s="116" t="s">
        <v>293</v>
      </c>
      <c r="R121" s="116" t="s">
        <v>294</v>
      </c>
      <c r="S121" s="116" t="s">
        <v>264</v>
      </c>
      <c r="T121" s="116" t="s">
        <v>295</v>
      </c>
      <c r="U121" s="116" t="s">
        <v>260</v>
      </c>
      <c r="V121" s="116"/>
    </row>
    <row r="122" spans="1:22" ht="32.4" hidden="1" customHeight="1">
      <c r="A122" s="339"/>
      <c r="B122" s="338"/>
      <c r="C122" s="339" t="s">
        <v>296</v>
      </c>
      <c r="D122" s="339"/>
      <c r="E122" s="112"/>
      <c r="F122" s="116" t="s">
        <v>235</v>
      </c>
      <c r="G122" s="116" t="s">
        <v>235</v>
      </c>
      <c r="H122" s="116" t="s">
        <v>235</v>
      </c>
      <c r="I122" s="116" t="s">
        <v>235</v>
      </c>
      <c r="J122" s="116" t="s">
        <v>235</v>
      </c>
      <c r="K122" s="116" t="s">
        <v>235</v>
      </c>
      <c r="L122" s="116" t="s">
        <v>235</v>
      </c>
      <c r="M122" s="116" t="s">
        <v>235</v>
      </c>
      <c r="N122" s="116" t="s">
        <v>235</v>
      </c>
      <c r="O122" s="116" t="s">
        <v>235</v>
      </c>
      <c r="P122" s="116" t="s">
        <v>235</v>
      </c>
      <c r="Q122" s="116" t="s">
        <v>235</v>
      </c>
      <c r="R122" s="116" t="s">
        <v>235</v>
      </c>
      <c r="S122" s="116" t="s">
        <v>235</v>
      </c>
      <c r="T122" s="116" t="s">
        <v>235</v>
      </c>
      <c r="U122" s="116" t="s">
        <v>235</v>
      </c>
      <c r="V122" s="116"/>
    </row>
    <row r="123" spans="1:22" ht="32.4" hidden="1" customHeight="1">
      <c r="A123" s="339"/>
      <c r="B123" s="338"/>
      <c r="C123" s="339" t="s">
        <v>138</v>
      </c>
      <c r="D123" s="339"/>
      <c r="E123" s="112"/>
      <c r="F123" s="128">
        <v>1686</v>
      </c>
      <c r="G123" s="128">
        <v>892</v>
      </c>
      <c r="H123" s="128">
        <v>1474</v>
      </c>
      <c r="I123" s="128">
        <v>656</v>
      </c>
      <c r="J123" s="128">
        <v>709</v>
      </c>
      <c r="K123" s="128">
        <v>1703</v>
      </c>
      <c r="L123" s="128">
        <v>831</v>
      </c>
      <c r="M123" s="128">
        <v>957</v>
      </c>
      <c r="N123" s="128">
        <v>1485</v>
      </c>
      <c r="O123" s="117">
        <v>599</v>
      </c>
      <c r="P123" s="128">
        <v>1665</v>
      </c>
      <c r="Q123" s="143">
        <v>528</v>
      </c>
      <c r="R123" s="128">
        <v>485</v>
      </c>
      <c r="S123" s="128">
        <v>560</v>
      </c>
      <c r="T123" s="128">
        <v>1244</v>
      </c>
      <c r="U123" s="128">
        <v>710</v>
      </c>
      <c r="V123" s="128"/>
    </row>
    <row r="124" spans="1:22" ht="56.4" customHeight="1">
      <c r="A124" s="339"/>
      <c r="B124" s="338"/>
      <c r="C124" s="339" t="s">
        <v>297</v>
      </c>
      <c r="D124" s="339"/>
      <c r="E124" s="112" t="s">
        <v>284</v>
      </c>
      <c r="F124" s="112" t="s">
        <v>298</v>
      </c>
      <c r="G124" s="116" t="s">
        <v>265</v>
      </c>
      <c r="H124" s="129" t="s">
        <v>65</v>
      </c>
      <c r="I124" s="148" t="s">
        <v>299</v>
      </c>
      <c r="J124" s="148" t="s">
        <v>300</v>
      </c>
      <c r="K124" s="112" t="s">
        <v>69</v>
      </c>
      <c r="L124" s="148" t="s">
        <v>285</v>
      </c>
      <c r="M124" s="148" t="s">
        <v>301</v>
      </c>
      <c r="N124" s="148" t="s">
        <v>302</v>
      </c>
      <c r="O124" s="148" t="s">
        <v>302</v>
      </c>
      <c r="P124" s="116" t="s">
        <v>260</v>
      </c>
      <c r="Q124" s="116" t="s">
        <v>293</v>
      </c>
      <c r="R124" s="116" t="s">
        <v>293</v>
      </c>
      <c r="S124" s="148" t="s">
        <v>303</v>
      </c>
      <c r="T124" s="116" t="s">
        <v>293</v>
      </c>
      <c r="U124" s="116" t="s">
        <v>260</v>
      </c>
      <c r="V124" s="116"/>
    </row>
    <row r="125" spans="1:22" ht="33" customHeight="1">
      <c r="A125" s="123">
        <v>18</v>
      </c>
      <c r="B125" s="123"/>
      <c r="C125" s="340" t="s">
        <v>304</v>
      </c>
      <c r="D125" s="340"/>
      <c r="E125" s="123"/>
      <c r="F125" s="113" t="s">
        <v>65</v>
      </c>
      <c r="G125" s="113" t="s">
        <v>65</v>
      </c>
      <c r="H125" s="113" t="s">
        <v>65</v>
      </c>
      <c r="I125" s="113" t="s">
        <v>65</v>
      </c>
      <c r="J125" s="113" t="s">
        <v>65</v>
      </c>
      <c r="K125" s="113" t="s">
        <v>65</v>
      </c>
      <c r="L125" s="119" t="s">
        <v>69</v>
      </c>
      <c r="M125" s="113" t="s">
        <v>65</v>
      </c>
      <c r="N125" s="113" t="s">
        <v>65</v>
      </c>
      <c r="O125" s="119" t="s">
        <v>69</v>
      </c>
      <c r="P125" s="119" t="s">
        <v>69</v>
      </c>
      <c r="Q125" s="113" t="s">
        <v>65</v>
      </c>
      <c r="R125" s="119" t="s">
        <v>69</v>
      </c>
      <c r="S125" s="113" t="s">
        <v>65</v>
      </c>
      <c r="T125" s="113" t="s">
        <v>65</v>
      </c>
      <c r="U125" s="119" t="s">
        <v>69</v>
      </c>
      <c r="V125" s="119"/>
    </row>
    <row r="126" spans="1:22" ht="38.4" customHeight="1">
      <c r="A126" s="338"/>
      <c r="B126" s="338" t="s">
        <v>304</v>
      </c>
      <c r="C126" s="339" t="s">
        <v>305</v>
      </c>
      <c r="D126" s="339"/>
      <c r="E126" s="112" t="s">
        <v>65</v>
      </c>
      <c r="F126" s="119" t="s">
        <v>65</v>
      </c>
      <c r="G126" s="119" t="s">
        <v>65</v>
      </c>
      <c r="H126" s="119" t="s">
        <v>65</v>
      </c>
      <c r="I126" s="119" t="s">
        <v>65</v>
      </c>
      <c r="J126" s="119" t="s">
        <v>65</v>
      </c>
      <c r="K126" s="119" t="s">
        <v>65</v>
      </c>
      <c r="L126" s="119" t="s">
        <v>65</v>
      </c>
      <c r="M126" s="119" t="s">
        <v>65</v>
      </c>
      <c r="N126" s="119" t="s">
        <v>65</v>
      </c>
      <c r="O126" s="119" t="s">
        <v>65</v>
      </c>
      <c r="P126" s="119" t="s">
        <v>65</v>
      </c>
      <c r="Q126" s="119" t="s">
        <v>65</v>
      </c>
      <c r="R126" s="119" t="s">
        <v>65</v>
      </c>
      <c r="S126" s="119" t="s">
        <v>65</v>
      </c>
      <c r="T126" s="112" t="s">
        <v>65</v>
      </c>
      <c r="U126" s="112" t="s">
        <v>65</v>
      </c>
      <c r="V126" s="112"/>
    </row>
    <row r="127" spans="1:22" ht="38.4" customHeight="1">
      <c r="A127" s="338"/>
      <c r="B127" s="338"/>
      <c r="C127" s="339" t="s">
        <v>306</v>
      </c>
      <c r="D127" s="339"/>
      <c r="E127" s="112"/>
      <c r="F127" s="119">
        <v>22</v>
      </c>
      <c r="G127" s="119">
        <v>18</v>
      </c>
      <c r="H127" s="119">
        <v>21</v>
      </c>
      <c r="I127" s="119">
        <v>18</v>
      </c>
      <c r="J127" s="119">
        <v>20</v>
      </c>
      <c r="K127" s="119">
        <v>21</v>
      </c>
      <c r="L127" s="119">
        <v>19</v>
      </c>
      <c r="M127" s="119">
        <v>21</v>
      </c>
      <c r="N127" s="119">
        <v>20</v>
      </c>
      <c r="O127" s="119">
        <v>20</v>
      </c>
      <c r="P127" s="119">
        <v>20</v>
      </c>
      <c r="Q127" s="119">
        <v>18</v>
      </c>
      <c r="R127" s="119">
        <v>19</v>
      </c>
      <c r="S127" s="119">
        <v>20</v>
      </c>
      <c r="T127" s="112">
        <v>20</v>
      </c>
      <c r="U127" s="112">
        <v>19</v>
      </c>
      <c r="V127" s="112"/>
    </row>
    <row r="128" spans="1:22" ht="38.4" customHeight="1">
      <c r="A128" s="338"/>
      <c r="B128" s="338"/>
      <c r="C128" s="339" t="s">
        <v>307</v>
      </c>
      <c r="D128" s="339"/>
      <c r="E128" s="112"/>
      <c r="F128" s="119">
        <v>22</v>
      </c>
      <c r="G128" s="119">
        <v>18</v>
      </c>
      <c r="H128" s="119">
        <v>21</v>
      </c>
      <c r="I128" s="119">
        <v>18</v>
      </c>
      <c r="J128" s="119">
        <v>20</v>
      </c>
      <c r="K128" s="119">
        <v>21</v>
      </c>
      <c r="L128" s="119">
        <v>19</v>
      </c>
      <c r="M128" s="119">
        <v>21</v>
      </c>
      <c r="N128" s="119">
        <v>20</v>
      </c>
      <c r="O128" s="119">
        <v>20</v>
      </c>
      <c r="P128" s="119">
        <v>20</v>
      </c>
      <c r="Q128" s="119">
        <v>18</v>
      </c>
      <c r="R128" s="119">
        <v>19</v>
      </c>
      <c r="S128" s="119">
        <v>20</v>
      </c>
      <c r="T128" s="112">
        <v>20</v>
      </c>
      <c r="U128" s="112">
        <v>19</v>
      </c>
      <c r="V128" s="112"/>
    </row>
    <row r="129" spans="1:22" ht="46.8" customHeight="1">
      <c r="A129" s="338"/>
      <c r="B129" s="338"/>
      <c r="C129" s="339" t="s">
        <v>308</v>
      </c>
      <c r="D129" s="339"/>
      <c r="E129" s="112" t="s">
        <v>65</v>
      </c>
      <c r="F129" s="119" t="s">
        <v>65</v>
      </c>
      <c r="G129" s="119" t="s">
        <v>65</v>
      </c>
      <c r="H129" s="119" t="s">
        <v>65</v>
      </c>
      <c r="I129" s="119" t="s">
        <v>65</v>
      </c>
      <c r="J129" s="119" t="s">
        <v>65</v>
      </c>
      <c r="K129" s="119" t="s">
        <v>65</v>
      </c>
      <c r="L129" s="119" t="s">
        <v>65</v>
      </c>
      <c r="M129" s="119" t="s">
        <v>65</v>
      </c>
      <c r="N129" s="119" t="s">
        <v>65</v>
      </c>
      <c r="O129" s="119" t="s">
        <v>65</v>
      </c>
      <c r="P129" s="119" t="s">
        <v>69</v>
      </c>
      <c r="Q129" s="119" t="s">
        <v>65</v>
      </c>
      <c r="R129" s="119" t="s">
        <v>65</v>
      </c>
      <c r="S129" s="119" t="s">
        <v>65</v>
      </c>
      <c r="T129" s="112" t="s">
        <v>65</v>
      </c>
      <c r="U129" s="112" t="s">
        <v>65</v>
      </c>
      <c r="V129" s="112"/>
    </row>
    <row r="130" spans="1:22" ht="50.4" customHeight="1">
      <c r="A130" s="338"/>
      <c r="B130" s="338"/>
      <c r="C130" s="339" t="s">
        <v>309</v>
      </c>
      <c r="D130" s="339"/>
      <c r="E130" s="116">
        <v>1</v>
      </c>
      <c r="F130" s="116">
        <v>1</v>
      </c>
      <c r="G130" s="116">
        <v>1</v>
      </c>
      <c r="H130" s="116">
        <v>0.8</v>
      </c>
      <c r="I130" s="116">
        <v>1</v>
      </c>
      <c r="J130" s="116">
        <v>1</v>
      </c>
      <c r="K130" s="116">
        <v>1</v>
      </c>
      <c r="L130" s="116">
        <v>1</v>
      </c>
      <c r="M130" s="116">
        <v>1</v>
      </c>
      <c r="N130" s="116">
        <v>1</v>
      </c>
      <c r="O130" s="116">
        <v>1</v>
      </c>
      <c r="P130" s="116">
        <v>1</v>
      </c>
      <c r="Q130" s="116">
        <v>1</v>
      </c>
      <c r="R130" s="116">
        <v>1</v>
      </c>
      <c r="S130" s="116">
        <v>1</v>
      </c>
      <c r="T130" s="116">
        <v>1</v>
      </c>
      <c r="U130" s="116">
        <v>1</v>
      </c>
      <c r="V130" s="116"/>
    </row>
    <row r="131" spans="1:22" ht="37.799999999999997" customHeight="1">
      <c r="A131" s="338"/>
      <c r="B131" s="338"/>
      <c r="C131" s="339" t="s">
        <v>310</v>
      </c>
      <c r="D131" s="339"/>
      <c r="E131" s="112" t="s">
        <v>65</v>
      </c>
      <c r="F131" s="119" t="s">
        <v>65</v>
      </c>
      <c r="G131" s="119" t="s">
        <v>65</v>
      </c>
      <c r="H131" s="119" t="s">
        <v>65</v>
      </c>
      <c r="I131" s="119" t="s">
        <v>65</v>
      </c>
      <c r="J131" s="119" t="s">
        <v>65</v>
      </c>
      <c r="K131" s="119" t="s">
        <v>65</v>
      </c>
      <c r="L131" s="119" t="s">
        <v>69</v>
      </c>
      <c r="M131" s="119" t="s">
        <v>65</v>
      </c>
      <c r="N131" s="119" t="s">
        <v>65</v>
      </c>
      <c r="O131" s="119" t="s">
        <v>69</v>
      </c>
      <c r="P131" s="119" t="s">
        <v>69</v>
      </c>
      <c r="Q131" s="119" t="s">
        <v>65</v>
      </c>
      <c r="R131" s="119" t="s">
        <v>69</v>
      </c>
      <c r="S131" s="119" t="s">
        <v>65</v>
      </c>
      <c r="T131" s="112" t="s">
        <v>65</v>
      </c>
      <c r="U131" s="119" t="s">
        <v>69</v>
      </c>
      <c r="V131" s="119"/>
    </row>
    <row r="132" spans="1:22" ht="99" customHeight="1">
      <c r="A132" s="338"/>
      <c r="B132" s="338"/>
      <c r="C132" s="339" t="s">
        <v>311</v>
      </c>
      <c r="D132" s="339"/>
      <c r="E132" s="112" t="s">
        <v>65</v>
      </c>
      <c r="F132" s="119" t="s">
        <v>65</v>
      </c>
      <c r="G132" s="119" t="s">
        <v>65</v>
      </c>
      <c r="H132" s="119" t="s">
        <v>65</v>
      </c>
      <c r="I132" s="119" t="s">
        <v>65</v>
      </c>
      <c r="J132" s="119" t="s">
        <v>65</v>
      </c>
      <c r="K132" s="119" t="s">
        <v>65</v>
      </c>
      <c r="L132" s="119" t="s">
        <v>65</v>
      </c>
      <c r="M132" s="119" t="s">
        <v>65</v>
      </c>
      <c r="N132" s="119" t="s">
        <v>65</v>
      </c>
      <c r="O132" s="119" t="s">
        <v>65</v>
      </c>
      <c r="P132" s="119" t="s">
        <v>65</v>
      </c>
      <c r="Q132" s="119" t="s">
        <v>65</v>
      </c>
      <c r="R132" s="119" t="s">
        <v>65</v>
      </c>
      <c r="S132" s="119" t="s">
        <v>65</v>
      </c>
      <c r="T132" s="112" t="s">
        <v>65</v>
      </c>
      <c r="U132" s="112" t="s">
        <v>65</v>
      </c>
      <c r="V132" s="112"/>
    </row>
    <row r="133" spans="1:22" ht="70.2" customHeight="1">
      <c r="A133" s="338"/>
      <c r="B133" s="338"/>
      <c r="C133" s="339" t="s">
        <v>312</v>
      </c>
      <c r="D133" s="339"/>
      <c r="E133" s="112" t="s">
        <v>65</v>
      </c>
      <c r="F133" s="119" t="s">
        <v>65</v>
      </c>
      <c r="G133" s="119" t="s">
        <v>65</v>
      </c>
      <c r="H133" s="119" t="s">
        <v>65</v>
      </c>
      <c r="I133" s="119" t="s">
        <v>65</v>
      </c>
      <c r="J133" s="119" t="s">
        <v>65</v>
      </c>
      <c r="K133" s="119" t="s">
        <v>65</v>
      </c>
      <c r="L133" s="119" t="s">
        <v>65</v>
      </c>
      <c r="M133" s="119" t="s">
        <v>65</v>
      </c>
      <c r="N133" s="119" t="s">
        <v>65</v>
      </c>
      <c r="O133" s="119" t="s">
        <v>65</v>
      </c>
      <c r="P133" s="119" t="s">
        <v>65</v>
      </c>
      <c r="Q133" s="119" t="s">
        <v>65</v>
      </c>
      <c r="R133" s="119" t="s">
        <v>65</v>
      </c>
      <c r="S133" s="119" t="s">
        <v>65</v>
      </c>
      <c r="T133" s="112" t="s">
        <v>65</v>
      </c>
      <c r="U133" s="112" t="s">
        <v>65</v>
      </c>
      <c r="V133" s="112"/>
    </row>
    <row r="134" spans="1:22" ht="41.4" customHeight="1">
      <c r="A134" s="113">
        <v>19</v>
      </c>
      <c r="B134" s="113"/>
      <c r="C134" s="341" t="s">
        <v>313</v>
      </c>
      <c r="D134" s="341"/>
      <c r="E134" s="113" t="s">
        <v>65</v>
      </c>
      <c r="F134" s="113" t="s">
        <v>65</v>
      </c>
      <c r="G134" s="113" t="s">
        <v>65</v>
      </c>
      <c r="H134" s="113" t="s">
        <v>65</v>
      </c>
      <c r="I134" s="113" t="s">
        <v>65</v>
      </c>
      <c r="J134" s="113" t="s">
        <v>65</v>
      </c>
      <c r="K134" s="113" t="s">
        <v>65</v>
      </c>
      <c r="L134" s="113" t="s">
        <v>65</v>
      </c>
      <c r="M134" s="113" t="s">
        <v>65</v>
      </c>
      <c r="N134" s="113" t="s">
        <v>65</v>
      </c>
      <c r="O134" s="113" t="s">
        <v>65</v>
      </c>
      <c r="P134" s="113" t="s">
        <v>65</v>
      </c>
      <c r="Q134" s="113" t="s">
        <v>65</v>
      </c>
      <c r="R134" s="113" t="s">
        <v>65</v>
      </c>
      <c r="S134" s="113" t="s">
        <v>65</v>
      </c>
      <c r="T134" s="113" t="s">
        <v>65</v>
      </c>
      <c r="U134" s="113" t="s">
        <v>65</v>
      </c>
      <c r="V134" s="113"/>
    </row>
    <row r="135" spans="1:22" ht="52.8" customHeight="1">
      <c r="A135" s="338"/>
      <c r="B135" s="338" t="s">
        <v>313</v>
      </c>
      <c r="C135" s="339" t="s">
        <v>314</v>
      </c>
      <c r="D135" s="339"/>
      <c r="E135" s="112" t="s">
        <v>65</v>
      </c>
      <c r="F135" s="119" t="s">
        <v>65</v>
      </c>
      <c r="G135" s="119" t="s">
        <v>65</v>
      </c>
      <c r="H135" s="119" t="s">
        <v>65</v>
      </c>
      <c r="I135" s="119" t="s">
        <v>65</v>
      </c>
      <c r="J135" s="119" t="s">
        <v>65</v>
      </c>
      <c r="K135" s="119" t="s">
        <v>65</v>
      </c>
      <c r="L135" s="119" t="s">
        <v>65</v>
      </c>
      <c r="M135" s="119" t="s">
        <v>65</v>
      </c>
      <c r="N135" s="119" t="s">
        <v>65</v>
      </c>
      <c r="O135" s="119" t="s">
        <v>65</v>
      </c>
      <c r="P135" s="119" t="s">
        <v>65</v>
      </c>
      <c r="Q135" s="119" t="s">
        <v>65</v>
      </c>
      <c r="R135" s="119" t="s">
        <v>65</v>
      </c>
      <c r="S135" s="119" t="s">
        <v>65</v>
      </c>
      <c r="T135" s="112" t="s">
        <v>65</v>
      </c>
      <c r="U135" s="112" t="s">
        <v>65</v>
      </c>
      <c r="V135" s="112"/>
    </row>
    <row r="136" spans="1:22" ht="145.80000000000001" customHeight="1">
      <c r="A136" s="338"/>
      <c r="B136" s="338"/>
      <c r="C136" s="339" t="s">
        <v>315</v>
      </c>
      <c r="D136" s="339"/>
      <c r="E136" s="112" t="s">
        <v>65</v>
      </c>
      <c r="F136" s="119" t="s">
        <v>65</v>
      </c>
      <c r="G136" s="119" t="s">
        <v>65</v>
      </c>
      <c r="H136" s="119" t="s">
        <v>65</v>
      </c>
      <c r="I136" s="119" t="s">
        <v>65</v>
      </c>
      <c r="J136" s="119" t="s">
        <v>65</v>
      </c>
      <c r="K136" s="119" t="s">
        <v>65</v>
      </c>
      <c r="L136" s="119" t="s">
        <v>65</v>
      </c>
      <c r="M136" s="119" t="s">
        <v>65</v>
      </c>
      <c r="N136" s="119" t="s">
        <v>65</v>
      </c>
      <c r="O136" s="119" t="s">
        <v>65</v>
      </c>
      <c r="P136" s="119" t="s">
        <v>65</v>
      </c>
      <c r="Q136" s="119" t="s">
        <v>65</v>
      </c>
      <c r="R136" s="119" t="s">
        <v>65</v>
      </c>
      <c r="S136" s="119" t="s">
        <v>65</v>
      </c>
      <c r="T136" s="112" t="s">
        <v>65</v>
      </c>
      <c r="U136" s="112" t="s">
        <v>65</v>
      </c>
      <c r="V136" s="112"/>
    </row>
  </sheetData>
  <mergeCells count="157">
    <mergeCell ref="C68:D68"/>
    <mergeCell ref="C69:D69"/>
    <mergeCell ref="C17:D17"/>
    <mergeCell ref="C18:D18"/>
    <mergeCell ref="C19:D19"/>
    <mergeCell ref="C20:D20"/>
    <mergeCell ref="C25:D25"/>
    <mergeCell ref="C26:D26"/>
    <mergeCell ref="C27:D27"/>
    <mergeCell ref="C28:D28"/>
    <mergeCell ref="C29:D29"/>
    <mergeCell ref="C21:D21"/>
    <mergeCell ref="C22:D22"/>
    <mergeCell ref="C23:D23"/>
    <mergeCell ref="C24:D24"/>
    <mergeCell ref="C35:D35"/>
    <mergeCell ref="C38:D38"/>
    <mergeCell ref="C39:D39"/>
    <mergeCell ref="C13:D13"/>
    <mergeCell ref="C14:D14"/>
    <mergeCell ref="A2:V2"/>
    <mergeCell ref="C62:D62"/>
    <mergeCell ref="C63:D63"/>
    <mergeCell ref="C64:D64"/>
    <mergeCell ref="C65:D65"/>
    <mergeCell ref="C66:D66"/>
    <mergeCell ref="C67:D67"/>
    <mergeCell ref="A31:A34"/>
    <mergeCell ref="B31:B32"/>
    <mergeCell ref="C33:D33"/>
    <mergeCell ref="C34:D34"/>
    <mergeCell ref="C31:D32"/>
    <mergeCell ref="A26:A29"/>
    <mergeCell ref="B26:B29"/>
    <mergeCell ref="A1:U1"/>
    <mergeCell ref="C3:D3"/>
    <mergeCell ref="C4:D4"/>
    <mergeCell ref="A5:A6"/>
    <mergeCell ref="B5:B6"/>
    <mergeCell ref="C5:D5"/>
    <mergeCell ref="C6:D6"/>
    <mergeCell ref="C15:D15"/>
    <mergeCell ref="C16:D16"/>
    <mergeCell ref="C7:D7"/>
    <mergeCell ref="A8:A19"/>
    <mergeCell ref="B8:B19"/>
    <mergeCell ref="C8:D8"/>
    <mergeCell ref="C9:D9"/>
    <mergeCell ref="C10:D10"/>
    <mergeCell ref="C11:D11"/>
    <mergeCell ref="C12:D12"/>
    <mergeCell ref="A21:A24"/>
    <mergeCell ref="B21:B24"/>
    <mergeCell ref="C49:D49"/>
    <mergeCell ref="C50:D50"/>
    <mergeCell ref="A51:A52"/>
    <mergeCell ref="B51:B52"/>
    <mergeCell ref="C51:D51"/>
    <mergeCell ref="C52:D52"/>
    <mergeCell ref="C41:D41"/>
    <mergeCell ref="C42:D42"/>
    <mergeCell ref="C43:D43"/>
    <mergeCell ref="A44:A49"/>
    <mergeCell ref="B44:B49"/>
    <mergeCell ref="C44:D44"/>
    <mergeCell ref="C45:D45"/>
    <mergeCell ref="C46:D46"/>
    <mergeCell ref="C47:D47"/>
    <mergeCell ref="C48:D48"/>
    <mergeCell ref="A36:A40"/>
    <mergeCell ref="B36:B38"/>
    <mergeCell ref="C36:D36"/>
    <mergeCell ref="C37:D37"/>
    <mergeCell ref="C40:D40"/>
    <mergeCell ref="C30:D30"/>
    <mergeCell ref="A78:A84"/>
    <mergeCell ref="B78:B84"/>
    <mergeCell ref="C78:C83"/>
    <mergeCell ref="C84:D84"/>
    <mergeCell ref="C85:D85"/>
    <mergeCell ref="C86:D86"/>
    <mergeCell ref="C53:D53"/>
    <mergeCell ref="C54:D54"/>
    <mergeCell ref="A64:A69"/>
    <mergeCell ref="B64:B67"/>
    <mergeCell ref="A71:A76"/>
    <mergeCell ref="B71:B76"/>
    <mergeCell ref="C70:D70"/>
    <mergeCell ref="C71:D71"/>
    <mergeCell ref="C73:D73"/>
    <mergeCell ref="C74:D74"/>
    <mergeCell ref="C76:D76"/>
    <mergeCell ref="C55:D55"/>
    <mergeCell ref="C56:D56"/>
    <mergeCell ref="C57:D57"/>
    <mergeCell ref="C58:D58"/>
    <mergeCell ref="C59:D59"/>
    <mergeCell ref="C60:D60"/>
    <mergeCell ref="C61:D61"/>
    <mergeCell ref="C95:D95"/>
    <mergeCell ref="C96:D96"/>
    <mergeCell ref="C97:D97"/>
    <mergeCell ref="A98:A100"/>
    <mergeCell ref="C98:D98"/>
    <mergeCell ref="C99:D99"/>
    <mergeCell ref="C100:D100"/>
    <mergeCell ref="C87:D87"/>
    <mergeCell ref="A88:A96"/>
    <mergeCell ref="B88:B94"/>
    <mergeCell ref="C88:D88"/>
    <mergeCell ref="C89:D89"/>
    <mergeCell ref="C90:D90"/>
    <mergeCell ref="C91:D91"/>
    <mergeCell ref="C92:D92"/>
    <mergeCell ref="C93:D93"/>
    <mergeCell ref="C94:D94"/>
    <mergeCell ref="A116:A124"/>
    <mergeCell ref="B116:B124"/>
    <mergeCell ref="C116:D116"/>
    <mergeCell ref="C117:D117"/>
    <mergeCell ref="C118:D118"/>
    <mergeCell ref="C119:D119"/>
    <mergeCell ref="C101:D101"/>
    <mergeCell ref="A102:A115"/>
    <mergeCell ref="B102:B115"/>
    <mergeCell ref="C102:C105"/>
    <mergeCell ref="C106:D106"/>
    <mergeCell ref="C107:D107"/>
    <mergeCell ref="C108:D108"/>
    <mergeCell ref="C109:D109"/>
    <mergeCell ref="C110:D110"/>
    <mergeCell ref="C111:D111"/>
    <mergeCell ref="C120:D120"/>
    <mergeCell ref="C121:D121"/>
    <mergeCell ref="C122:D122"/>
    <mergeCell ref="C123:D123"/>
    <mergeCell ref="C124:D124"/>
    <mergeCell ref="C125:D125"/>
    <mergeCell ref="C112:D112"/>
    <mergeCell ref="C113:D113"/>
    <mergeCell ref="C114:D114"/>
    <mergeCell ref="C115:D115"/>
    <mergeCell ref="C131:D131"/>
    <mergeCell ref="C132:D132"/>
    <mergeCell ref="C133:D133"/>
    <mergeCell ref="C134:D134"/>
    <mergeCell ref="A135:A136"/>
    <mergeCell ref="B135:B136"/>
    <mergeCell ref="C135:D135"/>
    <mergeCell ref="C136:D136"/>
    <mergeCell ref="A126:A133"/>
    <mergeCell ref="B126:B133"/>
    <mergeCell ref="C126:D126"/>
    <mergeCell ref="C127:D127"/>
    <mergeCell ref="C128:D128"/>
    <mergeCell ref="C129:D129"/>
    <mergeCell ref="C130:D130"/>
  </mergeCells>
  <pageMargins left="0.36" right="0.2" top="0.42" bottom="0.32" header="0.3" footer="0.3"/>
  <pageSetup paperSize="9" scale="50" orientation="landscape"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4170E-C6D0-4F09-829D-F0688815A049}">
  <dimension ref="A1:G29"/>
  <sheetViews>
    <sheetView workbookViewId="0">
      <selection sqref="A1:B1"/>
    </sheetView>
  </sheetViews>
  <sheetFormatPr defaultColWidth="9.296875" defaultRowHeight="13.8"/>
  <cols>
    <col min="1" max="1" width="6.69921875" style="189" customWidth="1"/>
    <col min="2" max="2" width="40.796875" style="189" customWidth="1"/>
    <col min="3" max="3" width="13" style="205" hidden="1" customWidth="1"/>
    <col min="4" max="4" width="16.19921875" style="217" customWidth="1"/>
    <col min="5" max="5" width="15" style="210" customWidth="1"/>
    <col min="6" max="6" width="11" style="190" hidden="1" customWidth="1"/>
    <col min="7" max="7" width="11" style="189" customWidth="1"/>
    <col min="8" max="257" width="9.296875" style="189"/>
    <col min="258" max="258" width="4.59765625" style="189" customWidth="1"/>
    <col min="259" max="259" width="37.3984375" style="189" customWidth="1"/>
    <col min="260" max="262" width="16" style="189" customWidth="1"/>
    <col min="263" max="263" width="8.69921875" style="189" customWidth="1"/>
    <col min="264" max="513" width="9.296875" style="189"/>
    <col min="514" max="514" width="4.59765625" style="189" customWidth="1"/>
    <col min="515" max="515" width="37.3984375" style="189" customWidth="1"/>
    <col min="516" max="518" width="16" style="189" customWidth="1"/>
    <col min="519" max="519" width="8.69921875" style="189" customWidth="1"/>
    <col min="520" max="769" width="9.296875" style="189"/>
    <col min="770" max="770" width="4.59765625" style="189" customWidth="1"/>
    <col min="771" max="771" width="37.3984375" style="189" customWidth="1"/>
    <col min="772" max="774" width="16" style="189" customWidth="1"/>
    <col min="775" max="775" width="8.69921875" style="189" customWidth="1"/>
    <col min="776" max="1025" width="9.296875" style="189"/>
    <col min="1026" max="1026" width="4.59765625" style="189" customWidth="1"/>
    <col min="1027" max="1027" width="37.3984375" style="189" customWidth="1"/>
    <col min="1028" max="1030" width="16" style="189" customWidth="1"/>
    <col min="1031" max="1031" width="8.69921875" style="189" customWidth="1"/>
    <col min="1032" max="1281" width="9.296875" style="189"/>
    <col min="1282" max="1282" width="4.59765625" style="189" customWidth="1"/>
    <col min="1283" max="1283" width="37.3984375" style="189" customWidth="1"/>
    <col min="1284" max="1286" width="16" style="189" customWidth="1"/>
    <col min="1287" max="1287" width="8.69921875" style="189" customWidth="1"/>
    <col min="1288" max="1537" width="9.296875" style="189"/>
    <col min="1538" max="1538" width="4.59765625" style="189" customWidth="1"/>
    <col min="1539" max="1539" width="37.3984375" style="189" customWidth="1"/>
    <col min="1540" max="1542" width="16" style="189" customWidth="1"/>
    <col min="1543" max="1543" width="8.69921875" style="189" customWidth="1"/>
    <col min="1544" max="1793" width="9.296875" style="189"/>
    <col min="1794" max="1794" width="4.59765625" style="189" customWidth="1"/>
    <col min="1795" max="1795" width="37.3984375" style="189" customWidth="1"/>
    <col min="1796" max="1798" width="16" style="189" customWidth="1"/>
    <col min="1799" max="1799" width="8.69921875" style="189" customWidth="1"/>
    <col min="1800" max="2049" width="9.296875" style="189"/>
    <col min="2050" max="2050" width="4.59765625" style="189" customWidth="1"/>
    <col min="2051" max="2051" width="37.3984375" style="189" customWidth="1"/>
    <col min="2052" max="2054" width="16" style="189" customWidth="1"/>
    <col min="2055" max="2055" width="8.69921875" style="189" customWidth="1"/>
    <col min="2056" max="2305" width="9.296875" style="189"/>
    <col min="2306" max="2306" width="4.59765625" style="189" customWidth="1"/>
    <col min="2307" max="2307" width="37.3984375" style="189" customWidth="1"/>
    <col min="2308" max="2310" width="16" style="189" customWidth="1"/>
    <col min="2311" max="2311" width="8.69921875" style="189" customWidth="1"/>
    <col min="2312" max="2561" width="9.296875" style="189"/>
    <col min="2562" max="2562" width="4.59765625" style="189" customWidth="1"/>
    <col min="2563" max="2563" width="37.3984375" style="189" customWidth="1"/>
    <col min="2564" max="2566" width="16" style="189" customWidth="1"/>
    <col min="2567" max="2567" width="8.69921875" style="189" customWidth="1"/>
    <col min="2568" max="2817" width="9.296875" style="189"/>
    <col min="2818" max="2818" width="4.59765625" style="189" customWidth="1"/>
    <col min="2819" max="2819" width="37.3984375" style="189" customWidth="1"/>
    <col min="2820" max="2822" width="16" style="189" customWidth="1"/>
    <col min="2823" max="2823" width="8.69921875" style="189" customWidth="1"/>
    <col min="2824" max="3073" width="9.296875" style="189"/>
    <col min="3074" max="3074" width="4.59765625" style="189" customWidth="1"/>
    <col min="3075" max="3075" width="37.3984375" style="189" customWidth="1"/>
    <col min="3076" max="3078" width="16" style="189" customWidth="1"/>
    <col min="3079" max="3079" width="8.69921875" style="189" customWidth="1"/>
    <col min="3080" max="3329" width="9.296875" style="189"/>
    <col min="3330" max="3330" width="4.59765625" style="189" customWidth="1"/>
    <col min="3331" max="3331" width="37.3984375" style="189" customWidth="1"/>
    <col min="3332" max="3334" width="16" style="189" customWidth="1"/>
    <col min="3335" max="3335" width="8.69921875" style="189" customWidth="1"/>
    <col min="3336" max="3585" width="9.296875" style="189"/>
    <col min="3586" max="3586" width="4.59765625" style="189" customWidth="1"/>
    <col min="3587" max="3587" width="37.3984375" style="189" customWidth="1"/>
    <col min="3588" max="3590" width="16" style="189" customWidth="1"/>
    <col min="3591" max="3591" width="8.69921875" style="189" customWidth="1"/>
    <col min="3592" max="3841" width="9.296875" style="189"/>
    <col min="3842" max="3842" width="4.59765625" style="189" customWidth="1"/>
    <col min="3843" max="3843" width="37.3984375" style="189" customWidth="1"/>
    <col min="3844" max="3846" width="16" style="189" customWidth="1"/>
    <col min="3847" max="3847" width="8.69921875" style="189" customWidth="1"/>
    <col min="3848" max="4097" width="9.296875" style="189"/>
    <col min="4098" max="4098" width="4.59765625" style="189" customWidth="1"/>
    <col min="4099" max="4099" width="37.3984375" style="189" customWidth="1"/>
    <col min="4100" max="4102" width="16" style="189" customWidth="1"/>
    <col min="4103" max="4103" width="8.69921875" style="189" customWidth="1"/>
    <col min="4104" max="4353" width="9.296875" style="189"/>
    <col min="4354" max="4354" width="4.59765625" style="189" customWidth="1"/>
    <col min="4355" max="4355" width="37.3984375" style="189" customWidth="1"/>
    <col min="4356" max="4358" width="16" style="189" customWidth="1"/>
    <col min="4359" max="4359" width="8.69921875" style="189" customWidth="1"/>
    <col min="4360" max="4609" width="9.296875" style="189"/>
    <col min="4610" max="4610" width="4.59765625" style="189" customWidth="1"/>
    <col min="4611" max="4611" width="37.3984375" style="189" customWidth="1"/>
    <col min="4612" max="4614" width="16" style="189" customWidth="1"/>
    <col min="4615" max="4615" width="8.69921875" style="189" customWidth="1"/>
    <col min="4616" max="4865" width="9.296875" style="189"/>
    <col min="4866" max="4866" width="4.59765625" style="189" customWidth="1"/>
    <col min="4867" max="4867" width="37.3984375" style="189" customWidth="1"/>
    <col min="4868" max="4870" width="16" style="189" customWidth="1"/>
    <col min="4871" max="4871" width="8.69921875" style="189" customWidth="1"/>
    <col min="4872" max="5121" width="9.296875" style="189"/>
    <col min="5122" max="5122" width="4.59765625" style="189" customWidth="1"/>
    <col min="5123" max="5123" width="37.3984375" style="189" customWidth="1"/>
    <col min="5124" max="5126" width="16" style="189" customWidth="1"/>
    <col min="5127" max="5127" width="8.69921875" style="189" customWidth="1"/>
    <col min="5128" max="5377" width="9.296875" style="189"/>
    <col min="5378" max="5378" width="4.59765625" style="189" customWidth="1"/>
    <col min="5379" max="5379" width="37.3984375" style="189" customWidth="1"/>
    <col min="5380" max="5382" width="16" style="189" customWidth="1"/>
    <col min="5383" max="5383" width="8.69921875" style="189" customWidth="1"/>
    <col min="5384" max="5633" width="9.296875" style="189"/>
    <col min="5634" max="5634" width="4.59765625" style="189" customWidth="1"/>
    <col min="5635" max="5635" width="37.3984375" style="189" customWidth="1"/>
    <col min="5636" max="5638" width="16" style="189" customWidth="1"/>
    <col min="5639" max="5639" width="8.69921875" style="189" customWidth="1"/>
    <col min="5640" max="5889" width="9.296875" style="189"/>
    <col min="5890" max="5890" width="4.59765625" style="189" customWidth="1"/>
    <col min="5891" max="5891" width="37.3984375" style="189" customWidth="1"/>
    <col min="5892" max="5894" width="16" style="189" customWidth="1"/>
    <col min="5895" max="5895" width="8.69921875" style="189" customWidth="1"/>
    <col min="5896" max="6145" width="9.296875" style="189"/>
    <col min="6146" max="6146" width="4.59765625" style="189" customWidth="1"/>
    <col min="6147" max="6147" width="37.3984375" style="189" customWidth="1"/>
    <col min="6148" max="6150" width="16" style="189" customWidth="1"/>
    <col min="6151" max="6151" width="8.69921875" style="189" customWidth="1"/>
    <col min="6152" max="6401" width="9.296875" style="189"/>
    <col min="6402" max="6402" width="4.59765625" style="189" customWidth="1"/>
    <col min="6403" max="6403" width="37.3984375" style="189" customWidth="1"/>
    <col min="6404" max="6406" width="16" style="189" customWidth="1"/>
    <col min="6407" max="6407" width="8.69921875" style="189" customWidth="1"/>
    <col min="6408" max="6657" width="9.296875" style="189"/>
    <col min="6658" max="6658" width="4.59765625" style="189" customWidth="1"/>
    <col min="6659" max="6659" width="37.3984375" style="189" customWidth="1"/>
    <col min="6660" max="6662" width="16" style="189" customWidth="1"/>
    <col min="6663" max="6663" width="8.69921875" style="189" customWidth="1"/>
    <col min="6664" max="6913" width="9.296875" style="189"/>
    <col min="6914" max="6914" width="4.59765625" style="189" customWidth="1"/>
    <col min="6915" max="6915" width="37.3984375" style="189" customWidth="1"/>
    <col min="6916" max="6918" width="16" style="189" customWidth="1"/>
    <col min="6919" max="6919" width="8.69921875" style="189" customWidth="1"/>
    <col min="6920" max="7169" width="9.296875" style="189"/>
    <col min="7170" max="7170" width="4.59765625" style="189" customWidth="1"/>
    <col min="7171" max="7171" width="37.3984375" style="189" customWidth="1"/>
    <col min="7172" max="7174" width="16" style="189" customWidth="1"/>
    <col min="7175" max="7175" width="8.69921875" style="189" customWidth="1"/>
    <col min="7176" max="7425" width="9.296875" style="189"/>
    <col min="7426" max="7426" width="4.59765625" style="189" customWidth="1"/>
    <col min="7427" max="7427" width="37.3984375" style="189" customWidth="1"/>
    <col min="7428" max="7430" width="16" style="189" customWidth="1"/>
    <col min="7431" max="7431" width="8.69921875" style="189" customWidth="1"/>
    <col min="7432" max="7681" width="9.296875" style="189"/>
    <col min="7682" max="7682" width="4.59765625" style="189" customWidth="1"/>
    <col min="7683" max="7683" width="37.3984375" style="189" customWidth="1"/>
    <col min="7684" max="7686" width="16" style="189" customWidth="1"/>
    <col min="7687" max="7687" width="8.69921875" style="189" customWidth="1"/>
    <col min="7688" max="7937" width="9.296875" style="189"/>
    <col min="7938" max="7938" width="4.59765625" style="189" customWidth="1"/>
    <col min="7939" max="7939" width="37.3984375" style="189" customWidth="1"/>
    <col min="7940" max="7942" width="16" style="189" customWidth="1"/>
    <col min="7943" max="7943" width="8.69921875" style="189" customWidth="1"/>
    <col min="7944" max="8193" width="9.296875" style="189"/>
    <col min="8194" max="8194" width="4.59765625" style="189" customWidth="1"/>
    <col min="8195" max="8195" width="37.3984375" style="189" customWidth="1"/>
    <col min="8196" max="8198" width="16" style="189" customWidth="1"/>
    <col min="8199" max="8199" width="8.69921875" style="189" customWidth="1"/>
    <col min="8200" max="8449" width="9.296875" style="189"/>
    <col min="8450" max="8450" width="4.59765625" style="189" customWidth="1"/>
    <col min="8451" max="8451" width="37.3984375" style="189" customWidth="1"/>
    <col min="8452" max="8454" width="16" style="189" customWidth="1"/>
    <col min="8455" max="8455" width="8.69921875" style="189" customWidth="1"/>
    <col min="8456" max="8705" width="9.296875" style="189"/>
    <col min="8706" max="8706" width="4.59765625" style="189" customWidth="1"/>
    <col min="8707" max="8707" width="37.3984375" style="189" customWidth="1"/>
    <col min="8708" max="8710" width="16" style="189" customWidth="1"/>
    <col min="8711" max="8711" width="8.69921875" style="189" customWidth="1"/>
    <col min="8712" max="8961" width="9.296875" style="189"/>
    <col min="8962" max="8962" width="4.59765625" style="189" customWidth="1"/>
    <col min="8963" max="8963" width="37.3984375" style="189" customWidth="1"/>
    <col min="8964" max="8966" width="16" style="189" customWidth="1"/>
    <col min="8967" max="8967" width="8.69921875" style="189" customWidth="1"/>
    <col min="8968" max="9217" width="9.296875" style="189"/>
    <col min="9218" max="9218" width="4.59765625" style="189" customWidth="1"/>
    <col min="9219" max="9219" width="37.3984375" style="189" customWidth="1"/>
    <col min="9220" max="9222" width="16" style="189" customWidth="1"/>
    <col min="9223" max="9223" width="8.69921875" style="189" customWidth="1"/>
    <col min="9224" max="9473" width="9.296875" style="189"/>
    <col min="9474" max="9474" width="4.59765625" style="189" customWidth="1"/>
    <col min="9475" max="9475" width="37.3984375" style="189" customWidth="1"/>
    <col min="9476" max="9478" width="16" style="189" customWidth="1"/>
    <col min="9479" max="9479" width="8.69921875" style="189" customWidth="1"/>
    <col min="9480" max="9729" width="9.296875" style="189"/>
    <col min="9730" max="9730" width="4.59765625" style="189" customWidth="1"/>
    <col min="9731" max="9731" width="37.3984375" style="189" customWidth="1"/>
    <col min="9732" max="9734" width="16" style="189" customWidth="1"/>
    <col min="9735" max="9735" width="8.69921875" style="189" customWidth="1"/>
    <col min="9736" max="9985" width="9.296875" style="189"/>
    <col min="9986" max="9986" width="4.59765625" style="189" customWidth="1"/>
    <col min="9987" max="9987" width="37.3984375" style="189" customWidth="1"/>
    <col min="9988" max="9990" width="16" style="189" customWidth="1"/>
    <col min="9991" max="9991" width="8.69921875" style="189" customWidth="1"/>
    <col min="9992" max="10241" width="9.296875" style="189"/>
    <col min="10242" max="10242" width="4.59765625" style="189" customWidth="1"/>
    <col min="10243" max="10243" width="37.3984375" style="189" customWidth="1"/>
    <col min="10244" max="10246" width="16" style="189" customWidth="1"/>
    <col min="10247" max="10247" width="8.69921875" style="189" customWidth="1"/>
    <col min="10248" max="10497" width="9.296875" style="189"/>
    <col min="10498" max="10498" width="4.59765625" style="189" customWidth="1"/>
    <col min="10499" max="10499" width="37.3984375" style="189" customWidth="1"/>
    <col min="10500" max="10502" width="16" style="189" customWidth="1"/>
    <col min="10503" max="10503" width="8.69921875" style="189" customWidth="1"/>
    <col min="10504" max="10753" width="9.296875" style="189"/>
    <col min="10754" max="10754" width="4.59765625" style="189" customWidth="1"/>
    <col min="10755" max="10755" width="37.3984375" style="189" customWidth="1"/>
    <col min="10756" max="10758" width="16" style="189" customWidth="1"/>
    <col min="10759" max="10759" width="8.69921875" style="189" customWidth="1"/>
    <col min="10760" max="11009" width="9.296875" style="189"/>
    <col min="11010" max="11010" width="4.59765625" style="189" customWidth="1"/>
    <col min="11011" max="11011" width="37.3984375" style="189" customWidth="1"/>
    <col min="11012" max="11014" width="16" style="189" customWidth="1"/>
    <col min="11015" max="11015" width="8.69921875" style="189" customWidth="1"/>
    <col min="11016" max="11265" width="9.296875" style="189"/>
    <col min="11266" max="11266" width="4.59765625" style="189" customWidth="1"/>
    <col min="11267" max="11267" width="37.3984375" style="189" customWidth="1"/>
    <col min="11268" max="11270" width="16" style="189" customWidth="1"/>
    <col min="11271" max="11271" width="8.69921875" style="189" customWidth="1"/>
    <col min="11272" max="11521" width="9.296875" style="189"/>
    <col min="11522" max="11522" width="4.59765625" style="189" customWidth="1"/>
    <col min="11523" max="11523" width="37.3984375" style="189" customWidth="1"/>
    <col min="11524" max="11526" width="16" style="189" customWidth="1"/>
    <col min="11527" max="11527" width="8.69921875" style="189" customWidth="1"/>
    <col min="11528" max="11777" width="9.296875" style="189"/>
    <col min="11778" max="11778" width="4.59765625" style="189" customWidth="1"/>
    <col min="11779" max="11779" width="37.3984375" style="189" customWidth="1"/>
    <col min="11780" max="11782" width="16" style="189" customWidth="1"/>
    <col min="11783" max="11783" width="8.69921875" style="189" customWidth="1"/>
    <col min="11784" max="12033" width="9.296875" style="189"/>
    <col min="12034" max="12034" width="4.59765625" style="189" customWidth="1"/>
    <col min="12035" max="12035" width="37.3984375" style="189" customWidth="1"/>
    <col min="12036" max="12038" width="16" style="189" customWidth="1"/>
    <col min="12039" max="12039" width="8.69921875" style="189" customWidth="1"/>
    <col min="12040" max="12289" width="9.296875" style="189"/>
    <col min="12290" max="12290" width="4.59765625" style="189" customWidth="1"/>
    <col min="12291" max="12291" width="37.3984375" style="189" customWidth="1"/>
    <col min="12292" max="12294" width="16" style="189" customWidth="1"/>
    <col min="12295" max="12295" width="8.69921875" style="189" customWidth="1"/>
    <col min="12296" max="12545" width="9.296875" style="189"/>
    <col min="12546" max="12546" width="4.59765625" style="189" customWidth="1"/>
    <col min="12547" max="12547" width="37.3984375" style="189" customWidth="1"/>
    <col min="12548" max="12550" width="16" style="189" customWidth="1"/>
    <col min="12551" max="12551" width="8.69921875" style="189" customWidth="1"/>
    <col min="12552" max="12801" width="9.296875" style="189"/>
    <col min="12802" max="12802" width="4.59765625" style="189" customWidth="1"/>
    <col min="12803" max="12803" width="37.3984375" style="189" customWidth="1"/>
    <col min="12804" max="12806" width="16" style="189" customWidth="1"/>
    <col min="12807" max="12807" width="8.69921875" style="189" customWidth="1"/>
    <col min="12808" max="13057" width="9.296875" style="189"/>
    <col min="13058" max="13058" width="4.59765625" style="189" customWidth="1"/>
    <col min="13059" max="13059" width="37.3984375" style="189" customWidth="1"/>
    <col min="13060" max="13062" width="16" style="189" customWidth="1"/>
    <col min="13063" max="13063" width="8.69921875" style="189" customWidth="1"/>
    <col min="13064" max="13313" width="9.296875" style="189"/>
    <col min="13314" max="13314" width="4.59765625" style="189" customWidth="1"/>
    <col min="13315" max="13315" width="37.3984375" style="189" customWidth="1"/>
    <col min="13316" max="13318" width="16" style="189" customWidth="1"/>
    <col min="13319" max="13319" width="8.69921875" style="189" customWidth="1"/>
    <col min="13320" max="13569" width="9.296875" style="189"/>
    <col min="13570" max="13570" width="4.59765625" style="189" customWidth="1"/>
    <col min="13571" max="13571" width="37.3984375" style="189" customWidth="1"/>
    <col min="13572" max="13574" width="16" style="189" customWidth="1"/>
    <col min="13575" max="13575" width="8.69921875" style="189" customWidth="1"/>
    <col min="13576" max="13825" width="9.296875" style="189"/>
    <col min="13826" max="13826" width="4.59765625" style="189" customWidth="1"/>
    <col min="13827" max="13827" width="37.3984375" style="189" customWidth="1"/>
    <col min="13828" max="13830" width="16" style="189" customWidth="1"/>
    <col min="13831" max="13831" width="8.69921875" style="189" customWidth="1"/>
    <col min="13832" max="14081" width="9.296875" style="189"/>
    <col min="14082" max="14082" width="4.59765625" style="189" customWidth="1"/>
    <col min="14083" max="14083" width="37.3984375" style="189" customWidth="1"/>
    <col min="14084" max="14086" width="16" style="189" customWidth="1"/>
    <col min="14087" max="14087" width="8.69921875" style="189" customWidth="1"/>
    <col min="14088" max="14337" width="9.296875" style="189"/>
    <col min="14338" max="14338" width="4.59765625" style="189" customWidth="1"/>
    <col min="14339" max="14339" width="37.3984375" style="189" customWidth="1"/>
    <col min="14340" max="14342" width="16" style="189" customWidth="1"/>
    <col min="14343" max="14343" width="8.69921875" style="189" customWidth="1"/>
    <col min="14344" max="14593" width="9.296875" style="189"/>
    <col min="14594" max="14594" width="4.59765625" style="189" customWidth="1"/>
    <col min="14595" max="14595" width="37.3984375" style="189" customWidth="1"/>
    <col min="14596" max="14598" width="16" style="189" customWidth="1"/>
    <col min="14599" max="14599" width="8.69921875" style="189" customWidth="1"/>
    <col min="14600" max="14849" width="9.296875" style="189"/>
    <col min="14850" max="14850" width="4.59765625" style="189" customWidth="1"/>
    <col min="14851" max="14851" width="37.3984375" style="189" customWidth="1"/>
    <col min="14852" max="14854" width="16" style="189" customWidth="1"/>
    <col min="14855" max="14855" width="8.69921875" style="189" customWidth="1"/>
    <col min="14856" max="15105" width="9.296875" style="189"/>
    <col min="15106" max="15106" width="4.59765625" style="189" customWidth="1"/>
    <col min="15107" max="15107" width="37.3984375" style="189" customWidth="1"/>
    <col min="15108" max="15110" width="16" style="189" customWidth="1"/>
    <col min="15111" max="15111" width="8.69921875" style="189" customWidth="1"/>
    <col min="15112" max="15361" width="9.296875" style="189"/>
    <col min="15362" max="15362" width="4.59765625" style="189" customWidth="1"/>
    <col min="15363" max="15363" width="37.3984375" style="189" customWidth="1"/>
    <col min="15364" max="15366" width="16" style="189" customWidth="1"/>
    <col min="15367" max="15367" width="8.69921875" style="189" customWidth="1"/>
    <col min="15368" max="15617" width="9.296875" style="189"/>
    <col min="15618" max="15618" width="4.59765625" style="189" customWidth="1"/>
    <col min="15619" max="15619" width="37.3984375" style="189" customWidth="1"/>
    <col min="15620" max="15622" width="16" style="189" customWidth="1"/>
    <col min="15623" max="15623" width="8.69921875" style="189" customWidth="1"/>
    <col min="15624" max="15873" width="9.296875" style="189"/>
    <col min="15874" max="15874" width="4.59765625" style="189" customWidth="1"/>
    <col min="15875" max="15875" width="37.3984375" style="189" customWidth="1"/>
    <col min="15876" max="15878" width="16" style="189" customWidth="1"/>
    <col min="15879" max="15879" width="8.69921875" style="189" customWidth="1"/>
    <col min="15880" max="16129" width="9.296875" style="189"/>
    <col min="16130" max="16130" width="4.59765625" style="189" customWidth="1"/>
    <col min="16131" max="16131" width="37.3984375" style="189" customWidth="1"/>
    <col min="16132" max="16134" width="16" style="189" customWidth="1"/>
    <col min="16135" max="16135" width="8.69921875" style="189" customWidth="1"/>
    <col min="16136" max="16384" width="9.296875" style="189"/>
  </cols>
  <sheetData>
    <row r="1" spans="1:7">
      <c r="A1" s="350" t="s">
        <v>973</v>
      </c>
      <c r="B1" s="350"/>
      <c r="C1" s="167"/>
      <c r="D1" s="209"/>
    </row>
    <row r="2" spans="1:7" ht="46.8" customHeight="1">
      <c r="A2" s="349" t="s">
        <v>882</v>
      </c>
      <c r="B2" s="349"/>
      <c r="C2" s="349"/>
      <c r="D2" s="349"/>
      <c r="E2" s="349"/>
      <c r="F2" s="349"/>
      <c r="G2" s="349"/>
    </row>
    <row r="3" spans="1:7" ht="23.25" customHeight="1">
      <c r="A3" s="351" t="s">
        <v>0</v>
      </c>
      <c r="B3" s="351" t="s">
        <v>326</v>
      </c>
      <c r="C3" s="168" t="s">
        <v>857</v>
      </c>
      <c r="D3" s="354" t="s">
        <v>858</v>
      </c>
      <c r="E3" s="352" t="s">
        <v>348</v>
      </c>
      <c r="F3" s="351" t="s">
        <v>349</v>
      </c>
      <c r="G3" s="347" t="s">
        <v>319</v>
      </c>
    </row>
    <row r="4" spans="1:7" ht="40.200000000000003" customHeight="1">
      <c r="A4" s="351"/>
      <c r="B4" s="351"/>
      <c r="C4" s="169" t="s">
        <v>322</v>
      </c>
      <c r="D4" s="355"/>
      <c r="E4" s="353"/>
      <c r="F4" s="351"/>
      <c r="G4" s="348"/>
    </row>
    <row r="5" spans="1:7" s="191" customFormat="1" ht="17.399999999999999" customHeight="1">
      <c r="A5" s="185"/>
      <c r="B5" s="185" t="s">
        <v>327</v>
      </c>
      <c r="C5" s="186"/>
      <c r="D5" s="211">
        <f>D6+D13+D17+D27</f>
        <v>441565</v>
      </c>
      <c r="E5" s="211">
        <f t="shared" ref="E5:F5" si="0">E6+E13+E17+E27</f>
        <v>109012</v>
      </c>
      <c r="F5" s="187">
        <f t="shared" si="0"/>
        <v>7134</v>
      </c>
      <c r="G5" s="188"/>
    </row>
    <row r="6" spans="1:7" ht="17.399999999999999" customHeight="1">
      <c r="A6" s="170" t="s">
        <v>328</v>
      </c>
      <c r="B6" s="172" t="s">
        <v>868</v>
      </c>
      <c r="C6" s="171"/>
      <c r="D6" s="212">
        <f>D9+D8</f>
        <v>5112</v>
      </c>
      <c r="E6" s="212">
        <f>E9+E8</f>
        <v>1290</v>
      </c>
      <c r="F6" s="175">
        <f>F7+F10</f>
        <v>7134</v>
      </c>
      <c r="G6" s="175"/>
    </row>
    <row r="7" spans="1:7" s="196" customFormat="1" ht="17.399999999999999" customHeight="1">
      <c r="A7" s="192" t="s">
        <v>871</v>
      </c>
      <c r="B7" s="193" t="s">
        <v>869</v>
      </c>
      <c r="C7" s="194"/>
      <c r="D7" s="213">
        <f>D8+D9</f>
        <v>5112</v>
      </c>
      <c r="E7" s="213">
        <f>E8+E9</f>
        <v>1290</v>
      </c>
      <c r="F7" s="195">
        <f>F8</f>
        <v>3244</v>
      </c>
      <c r="G7" s="195"/>
    </row>
    <row r="8" spans="1:7" ht="17.399999999999999" customHeight="1">
      <c r="A8" s="176">
        <v>1</v>
      </c>
      <c r="B8" s="177" t="s">
        <v>329</v>
      </c>
      <c r="C8" s="178"/>
      <c r="D8" s="214">
        <f>'VON DT'!U17</f>
        <v>3244</v>
      </c>
      <c r="E8" s="214">
        <v>1290</v>
      </c>
      <c r="F8" s="173">
        <f t="shared" ref="F8:F9" si="1">D8</f>
        <v>3244</v>
      </c>
      <c r="G8" s="179"/>
    </row>
    <row r="9" spans="1:7" ht="17.399999999999999" customHeight="1">
      <c r="A9" s="176">
        <v>2</v>
      </c>
      <c r="B9" s="177" t="s">
        <v>330</v>
      </c>
      <c r="C9" s="178"/>
      <c r="D9" s="214">
        <f>'VON SN'!AK5</f>
        <v>1868</v>
      </c>
      <c r="E9" s="214">
        <v>0</v>
      </c>
      <c r="F9" s="173">
        <f t="shared" si="1"/>
        <v>1868</v>
      </c>
      <c r="G9" s="179"/>
    </row>
    <row r="10" spans="1:7" s="196" customFormat="1" ht="17.399999999999999" customHeight="1">
      <c r="A10" s="197" t="s">
        <v>871</v>
      </c>
      <c r="B10" s="198" t="s">
        <v>870</v>
      </c>
      <c r="C10" s="199"/>
      <c r="D10" s="213">
        <f>D11+D12</f>
        <v>7509</v>
      </c>
      <c r="E10" s="213">
        <f>E11+E12</f>
        <v>3890</v>
      </c>
      <c r="F10" s="195">
        <f>F11</f>
        <v>3890</v>
      </c>
      <c r="G10" s="195"/>
    </row>
    <row r="11" spans="1:7" ht="17.399999999999999" customHeight="1">
      <c r="A11" s="176">
        <v>3</v>
      </c>
      <c r="B11" s="177" t="s">
        <v>329</v>
      </c>
      <c r="C11" s="178"/>
      <c r="D11" s="214">
        <v>5939</v>
      </c>
      <c r="E11" s="214">
        <v>3890</v>
      </c>
      <c r="F11" s="173">
        <f>E11</f>
        <v>3890</v>
      </c>
      <c r="G11" s="179"/>
    </row>
    <row r="12" spans="1:7" ht="17.399999999999999" customHeight="1">
      <c r="A12" s="176">
        <v>4</v>
      </c>
      <c r="B12" s="177" t="s">
        <v>330</v>
      </c>
      <c r="C12" s="178"/>
      <c r="D12" s="214">
        <v>1570</v>
      </c>
      <c r="E12" s="214">
        <v>0</v>
      </c>
      <c r="F12" s="173"/>
      <c r="G12" s="179"/>
    </row>
    <row r="13" spans="1:7" ht="17.399999999999999" customHeight="1">
      <c r="A13" s="170" t="s">
        <v>331</v>
      </c>
      <c r="B13" s="172" t="s">
        <v>332</v>
      </c>
      <c r="C13" s="171"/>
      <c r="D13" s="212">
        <f>D14+D15</f>
        <v>170251</v>
      </c>
      <c r="E13" s="212"/>
      <c r="F13" s="173"/>
      <c r="G13" s="175"/>
    </row>
    <row r="14" spans="1:7" ht="17.399999999999999" customHeight="1">
      <c r="A14" s="176">
        <v>1</v>
      </c>
      <c r="B14" s="177" t="s">
        <v>333</v>
      </c>
      <c r="C14" s="178"/>
      <c r="D14" s="214">
        <v>65593</v>
      </c>
      <c r="E14" s="214"/>
      <c r="F14" s="173"/>
      <c r="G14" s="179"/>
    </row>
    <row r="15" spans="1:7" ht="17.399999999999999" customHeight="1">
      <c r="A15" s="176">
        <v>2</v>
      </c>
      <c r="B15" s="177" t="s">
        <v>334</v>
      </c>
      <c r="C15" s="178"/>
      <c r="D15" s="214">
        <v>104658</v>
      </c>
      <c r="E15" s="214"/>
      <c r="F15" s="173"/>
      <c r="G15" s="179"/>
    </row>
    <row r="16" spans="1:7" ht="17.399999999999999" customHeight="1">
      <c r="A16" s="176">
        <v>3</v>
      </c>
      <c r="B16" s="177" t="s">
        <v>335</v>
      </c>
      <c r="C16" s="178"/>
      <c r="D16" s="214"/>
      <c r="E16" s="214"/>
      <c r="F16" s="173"/>
      <c r="G16" s="179"/>
    </row>
    <row r="17" spans="1:7" ht="17.399999999999999" customHeight="1">
      <c r="A17" s="170" t="s">
        <v>336</v>
      </c>
      <c r="B17" s="172" t="s">
        <v>337</v>
      </c>
      <c r="C17" s="171"/>
      <c r="D17" s="212">
        <f>D18+D21</f>
        <v>265844</v>
      </c>
      <c r="E17" s="212">
        <f>E18+E21</f>
        <v>107364</v>
      </c>
      <c r="F17" s="173"/>
      <c r="G17" s="175"/>
    </row>
    <row r="18" spans="1:7" ht="17.399999999999999" customHeight="1">
      <c r="A18" s="176">
        <v>1</v>
      </c>
      <c r="B18" s="201" t="s">
        <v>338</v>
      </c>
      <c r="C18" s="202"/>
      <c r="D18" s="214">
        <f>D19+D20</f>
        <v>161128</v>
      </c>
      <c r="E18" s="214">
        <f>E19+E20</f>
        <v>73209</v>
      </c>
      <c r="F18" s="173"/>
      <c r="G18" s="179"/>
    </row>
    <row r="19" spans="1:7" ht="17.399999999999999" customHeight="1">
      <c r="A19" s="180" t="s">
        <v>357</v>
      </c>
      <c r="B19" s="181" t="s">
        <v>859</v>
      </c>
      <c r="C19" s="182"/>
      <c r="D19" s="215">
        <v>116200</v>
      </c>
      <c r="E19" s="215">
        <v>71614</v>
      </c>
      <c r="F19" s="200"/>
      <c r="G19" s="183"/>
    </row>
    <row r="20" spans="1:7" ht="17.399999999999999" customHeight="1">
      <c r="A20" s="180" t="s">
        <v>357</v>
      </c>
      <c r="B20" s="181" t="s">
        <v>860</v>
      </c>
      <c r="C20" s="182"/>
      <c r="D20" s="215">
        <v>44928</v>
      </c>
      <c r="E20" s="215">
        <v>1595</v>
      </c>
      <c r="F20" s="200">
        <v>44602</v>
      </c>
      <c r="G20" s="183"/>
    </row>
    <row r="21" spans="1:7" ht="41.4" customHeight="1">
      <c r="A21" s="176">
        <v>2</v>
      </c>
      <c r="B21" s="201" t="s">
        <v>339</v>
      </c>
      <c r="C21" s="202"/>
      <c r="D21" s="214">
        <f>D22+D23</f>
        <v>104716</v>
      </c>
      <c r="E21" s="214">
        <f>E22+E23</f>
        <v>34155</v>
      </c>
      <c r="F21" s="173"/>
      <c r="G21" s="179"/>
    </row>
    <row r="22" spans="1:7" ht="23.4" customHeight="1">
      <c r="A22" s="180" t="s">
        <v>357</v>
      </c>
      <c r="B22" s="181" t="s">
        <v>859</v>
      </c>
      <c r="C22" s="182"/>
      <c r="D22" s="215">
        <v>69241</v>
      </c>
      <c r="E22" s="215">
        <v>29626</v>
      </c>
      <c r="F22" s="173"/>
      <c r="G22" s="183"/>
    </row>
    <row r="23" spans="1:7" ht="19.8" customHeight="1">
      <c r="A23" s="180" t="s">
        <v>357</v>
      </c>
      <c r="B23" s="181" t="s">
        <v>860</v>
      </c>
      <c r="C23" s="182"/>
      <c r="D23" s="215">
        <v>35475</v>
      </c>
      <c r="E23" s="215">
        <v>4529</v>
      </c>
      <c r="F23" s="173"/>
      <c r="G23" s="183"/>
    </row>
    <row r="24" spans="1:7" ht="54" hidden="1" customHeight="1">
      <c r="A24" s="176">
        <v>3</v>
      </c>
      <c r="B24" s="181" t="s">
        <v>856</v>
      </c>
      <c r="C24" s="182"/>
      <c r="D24" s="215"/>
      <c r="E24" s="215"/>
      <c r="F24" s="200"/>
      <c r="G24" s="183"/>
    </row>
    <row r="25" spans="1:7" ht="25.8" customHeight="1">
      <c r="A25" s="170" t="s">
        <v>340</v>
      </c>
      <c r="B25" s="172" t="s">
        <v>341</v>
      </c>
      <c r="C25" s="171"/>
      <c r="D25" s="214"/>
      <c r="E25" s="216"/>
      <c r="F25" s="204"/>
      <c r="G25" s="203"/>
    </row>
    <row r="26" spans="1:7" ht="30.6" customHeight="1">
      <c r="A26" s="170" t="s">
        <v>342</v>
      </c>
      <c r="B26" s="184" t="s">
        <v>343</v>
      </c>
      <c r="C26" s="171"/>
      <c r="D26" s="214"/>
      <c r="E26" s="216"/>
      <c r="F26" s="204"/>
      <c r="G26" s="203"/>
    </row>
    <row r="27" spans="1:7">
      <c r="A27" s="170" t="s">
        <v>344</v>
      </c>
      <c r="B27" s="184" t="s">
        <v>345</v>
      </c>
      <c r="C27" s="171"/>
      <c r="D27" s="212">
        <f>D29</f>
        <v>358</v>
      </c>
      <c r="E27" s="212">
        <f>D27</f>
        <v>358</v>
      </c>
      <c r="F27" s="204"/>
      <c r="G27" s="174"/>
    </row>
    <row r="28" spans="1:7" ht="24.6" customHeight="1">
      <c r="A28" s="176">
        <v>1</v>
      </c>
      <c r="B28" s="177" t="s">
        <v>346</v>
      </c>
      <c r="C28" s="178"/>
      <c r="D28" s="214"/>
      <c r="E28" s="216"/>
      <c r="F28" s="204"/>
      <c r="G28" s="203"/>
    </row>
    <row r="29" spans="1:7" ht="24.6" customHeight="1">
      <c r="A29" s="176">
        <v>2</v>
      </c>
      <c r="B29" s="177" t="s">
        <v>347</v>
      </c>
      <c r="C29" s="178"/>
      <c r="D29" s="214">
        <v>358</v>
      </c>
      <c r="E29" s="214">
        <v>358</v>
      </c>
      <c r="F29" s="204"/>
      <c r="G29" s="203"/>
    </row>
  </sheetData>
  <mergeCells count="8">
    <mergeCell ref="G3:G4"/>
    <mergeCell ref="A2:G2"/>
    <mergeCell ref="A1:B1"/>
    <mergeCell ref="A3:A4"/>
    <mergeCell ref="B3:B4"/>
    <mergeCell ref="E3:E4"/>
    <mergeCell ref="F3:F4"/>
    <mergeCell ref="D3:D4"/>
  </mergeCells>
  <pageMargins left="0.7" right="0.38"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426F4-E3F2-4D19-BDD1-1334B29A3B51}">
  <dimension ref="A1:S23"/>
  <sheetViews>
    <sheetView workbookViewId="0">
      <selection activeCell="D12" sqref="D12"/>
    </sheetView>
  </sheetViews>
  <sheetFormatPr defaultColWidth="9.09765625" defaultRowHeight="13.8"/>
  <cols>
    <col min="1" max="1" width="5.3984375" style="154" customWidth="1"/>
    <col min="2" max="2" width="16.59765625" style="154" customWidth="1"/>
    <col min="3" max="3" width="10.296875" style="154" customWidth="1"/>
    <col min="4" max="4" width="11.69921875" style="154" customWidth="1"/>
    <col min="5" max="5" width="11.296875" style="154" customWidth="1"/>
    <col min="6" max="6" width="14" style="154" customWidth="1"/>
    <col min="7" max="7" width="12.3984375" style="154" customWidth="1"/>
    <col min="8" max="8" width="10" style="154" customWidth="1"/>
    <col min="9" max="10" width="10.09765625" style="154" hidden="1" customWidth="1"/>
    <col min="11" max="11" width="13.09765625" style="154" hidden="1" customWidth="1"/>
    <col min="12" max="12" width="12" style="154" hidden="1" customWidth="1"/>
    <col min="13" max="21" width="0" style="154" hidden="1" customWidth="1"/>
    <col min="22" max="16384" width="9.09765625" style="154"/>
  </cols>
  <sheetData>
    <row r="1" spans="1:19" ht="14.4">
      <c r="A1" s="357" t="s">
        <v>974</v>
      </c>
      <c r="B1" s="357"/>
    </row>
    <row r="2" spans="1:19" ht="33" customHeight="1">
      <c r="A2" s="358" t="s">
        <v>878</v>
      </c>
      <c r="B2" s="358"/>
      <c r="C2" s="358"/>
      <c r="D2" s="358"/>
      <c r="E2" s="358"/>
      <c r="F2" s="358"/>
      <c r="G2" s="358"/>
      <c r="H2" s="358"/>
    </row>
    <row r="3" spans="1:19">
      <c r="A3" s="359" t="s">
        <v>877</v>
      </c>
      <c r="B3" s="359"/>
      <c r="C3" s="359"/>
      <c r="D3" s="359"/>
      <c r="E3" s="359"/>
      <c r="F3" s="359"/>
      <c r="G3" s="359"/>
      <c r="H3" s="359"/>
    </row>
    <row r="4" spans="1:19">
      <c r="A4" s="359"/>
      <c r="B4" s="359"/>
      <c r="C4" s="359"/>
      <c r="D4" s="359"/>
      <c r="E4" s="359"/>
      <c r="F4" s="359"/>
      <c r="G4" s="359"/>
      <c r="H4" s="359"/>
    </row>
    <row r="5" spans="1:19">
      <c r="A5" s="360" t="s">
        <v>0</v>
      </c>
      <c r="B5" s="360" t="s">
        <v>1</v>
      </c>
      <c r="C5" s="362" t="s">
        <v>317</v>
      </c>
      <c r="D5" s="363"/>
      <c r="E5" s="362" t="s">
        <v>318</v>
      </c>
      <c r="F5" s="363"/>
      <c r="G5" s="360" t="s">
        <v>879</v>
      </c>
      <c r="H5" s="360" t="s">
        <v>319</v>
      </c>
    </row>
    <row r="6" spans="1:19" ht="47.4" customHeight="1">
      <c r="A6" s="361"/>
      <c r="B6" s="361"/>
      <c r="C6" s="102" t="s">
        <v>320</v>
      </c>
      <c r="D6" s="102" t="s">
        <v>321</v>
      </c>
      <c r="E6" s="102" t="s">
        <v>880</v>
      </c>
      <c r="F6" s="102" t="s">
        <v>881</v>
      </c>
      <c r="G6" s="361"/>
      <c r="H6" s="361"/>
    </row>
    <row r="7" spans="1:19" s="166" customFormat="1" ht="27.6">
      <c r="A7" s="356" t="s">
        <v>322</v>
      </c>
      <c r="B7" s="356"/>
      <c r="C7" s="163">
        <f>SUM(C8:C23)</f>
        <v>279</v>
      </c>
      <c r="D7" s="163">
        <f t="shared" ref="D7:G7" si="0">SUM(D8:D23)</f>
        <v>58690</v>
      </c>
      <c r="E7" s="163">
        <f t="shared" si="0"/>
        <v>1790</v>
      </c>
      <c r="F7" s="163">
        <f>SUM(F8:F23)</f>
        <v>358000</v>
      </c>
      <c r="G7" s="163">
        <f t="shared" si="0"/>
        <v>0</v>
      </c>
      <c r="H7" s="163"/>
      <c r="I7" s="164" t="s">
        <v>323</v>
      </c>
      <c r="J7" s="165"/>
      <c r="K7" s="164" t="s">
        <v>324</v>
      </c>
      <c r="S7" s="166">
        <f>SUM(S8:S11)</f>
        <v>194</v>
      </c>
    </row>
    <row r="8" spans="1:19" ht="23.4" customHeight="1">
      <c r="A8" s="160">
        <v>1</v>
      </c>
      <c r="B8" s="104" t="s">
        <v>15</v>
      </c>
      <c r="C8" s="159"/>
      <c r="D8" s="159"/>
      <c r="E8" s="161">
        <v>405</v>
      </c>
      <c r="F8" s="161">
        <f>E8*200</f>
        <v>81000</v>
      </c>
      <c r="G8" s="161"/>
      <c r="H8" s="161"/>
      <c r="I8" s="156">
        <v>39</v>
      </c>
      <c r="J8" s="156">
        <v>0.2</v>
      </c>
      <c r="K8" s="156">
        <f>I8/J8</f>
        <v>195</v>
      </c>
      <c r="L8" s="157">
        <f>J8*200000</f>
        <v>40000</v>
      </c>
      <c r="M8" s="154">
        <v>30</v>
      </c>
      <c r="S8" s="154">
        <f>SUM(M8:R8)</f>
        <v>30</v>
      </c>
    </row>
    <row r="9" spans="1:19" ht="23.4" customHeight="1">
      <c r="A9" s="160">
        <v>2</v>
      </c>
      <c r="B9" s="104" t="s">
        <v>16</v>
      </c>
      <c r="C9" s="161">
        <v>3</v>
      </c>
      <c r="D9" s="161">
        <v>690</v>
      </c>
      <c r="E9" s="161">
        <v>430</v>
      </c>
      <c r="F9" s="161">
        <f>E9*200</f>
        <v>86000</v>
      </c>
      <c r="G9" s="161"/>
      <c r="H9" s="161"/>
      <c r="I9" s="156">
        <v>20</v>
      </c>
      <c r="J9" s="156">
        <v>0.2</v>
      </c>
      <c r="K9" s="156">
        <f t="shared" ref="K9:K17" si="1">I9/J9</f>
        <v>100</v>
      </c>
      <c r="M9" s="154">
        <v>13</v>
      </c>
      <c r="N9" s="154">
        <v>30</v>
      </c>
      <c r="S9" s="154">
        <f>SUM(M9:R9)</f>
        <v>43</v>
      </c>
    </row>
    <row r="10" spans="1:19" ht="23.4" customHeight="1">
      <c r="A10" s="160">
        <v>3</v>
      </c>
      <c r="B10" s="104" t="s">
        <v>17</v>
      </c>
      <c r="C10" s="161"/>
      <c r="D10" s="161"/>
      <c r="E10" s="161">
        <f>F10/200</f>
        <v>95</v>
      </c>
      <c r="F10" s="161">
        <v>19000</v>
      </c>
      <c r="G10" s="161"/>
      <c r="H10" s="161"/>
      <c r="I10" s="156">
        <v>20</v>
      </c>
      <c r="J10" s="156">
        <v>0.2</v>
      </c>
      <c r="K10" s="156">
        <f t="shared" si="1"/>
        <v>100</v>
      </c>
      <c r="M10" s="154">
        <v>20</v>
      </c>
      <c r="N10" s="154">
        <v>6</v>
      </c>
      <c r="S10" s="154">
        <f>SUM(M10:R10)</f>
        <v>26</v>
      </c>
    </row>
    <row r="11" spans="1:19" ht="23.4" customHeight="1">
      <c r="A11" s="160">
        <v>4</v>
      </c>
      <c r="B11" s="20" t="s">
        <v>18</v>
      </c>
      <c r="C11" s="161">
        <v>56</v>
      </c>
      <c r="D11" s="161">
        <v>7000</v>
      </c>
      <c r="E11" s="161"/>
      <c r="F11" s="161"/>
      <c r="G11" s="161"/>
      <c r="H11" s="161"/>
      <c r="I11" s="156"/>
      <c r="J11" s="156">
        <v>0.2</v>
      </c>
      <c r="K11" s="156">
        <f t="shared" si="1"/>
        <v>0</v>
      </c>
      <c r="M11" s="154">
        <v>6</v>
      </c>
      <c r="N11" s="154">
        <v>8</v>
      </c>
      <c r="O11" s="154">
        <v>9</v>
      </c>
      <c r="P11" s="154">
        <v>12</v>
      </c>
      <c r="Q11" s="154">
        <v>30</v>
      </c>
      <c r="R11" s="154">
        <v>30</v>
      </c>
      <c r="S11" s="154">
        <f>SUM(M11:R11)</f>
        <v>95</v>
      </c>
    </row>
    <row r="12" spans="1:19" ht="23.4" customHeight="1">
      <c r="A12" s="160">
        <v>5</v>
      </c>
      <c r="B12" s="20" t="s">
        <v>19</v>
      </c>
      <c r="C12" s="161">
        <v>150</v>
      </c>
      <c r="D12" s="161">
        <v>45000</v>
      </c>
      <c r="E12" s="161">
        <v>260</v>
      </c>
      <c r="F12" s="161">
        <f>E12*200</f>
        <v>52000</v>
      </c>
      <c r="G12" s="161"/>
      <c r="H12" s="161"/>
      <c r="I12" s="156"/>
      <c r="J12" s="156">
        <v>0.2</v>
      </c>
      <c r="K12" s="156">
        <f t="shared" si="1"/>
        <v>0</v>
      </c>
    </row>
    <row r="13" spans="1:19" ht="23.4" customHeight="1">
      <c r="A13" s="160">
        <v>6</v>
      </c>
      <c r="B13" s="20" t="s">
        <v>20</v>
      </c>
      <c r="C13" s="161"/>
      <c r="D13" s="161"/>
      <c r="E13" s="161"/>
      <c r="F13" s="161"/>
      <c r="G13" s="161"/>
      <c r="H13" s="161"/>
      <c r="I13" s="156">
        <v>40</v>
      </c>
      <c r="J13" s="156">
        <v>0.2</v>
      </c>
      <c r="K13" s="156">
        <f t="shared" si="1"/>
        <v>200</v>
      </c>
    </row>
    <row r="14" spans="1:19" ht="23.4" customHeight="1">
      <c r="A14" s="160">
        <v>7</v>
      </c>
      <c r="B14" s="20" t="s">
        <v>21</v>
      </c>
      <c r="C14" s="161"/>
      <c r="D14" s="161"/>
      <c r="E14" s="161"/>
      <c r="F14" s="161"/>
      <c r="G14" s="161"/>
      <c r="H14" s="161"/>
      <c r="I14" s="156"/>
      <c r="J14" s="156">
        <v>0.2</v>
      </c>
      <c r="K14" s="156">
        <f t="shared" si="1"/>
        <v>0</v>
      </c>
    </row>
    <row r="15" spans="1:19" ht="23.4" customHeight="1">
      <c r="A15" s="160">
        <v>8</v>
      </c>
      <c r="B15" s="20" t="s">
        <v>22</v>
      </c>
      <c r="C15" s="161"/>
      <c r="D15" s="161"/>
      <c r="E15" s="161"/>
      <c r="F15" s="161"/>
      <c r="G15" s="161"/>
      <c r="H15" s="161"/>
      <c r="I15" s="156">
        <v>25</v>
      </c>
      <c r="J15" s="156">
        <v>0.2</v>
      </c>
      <c r="K15" s="156">
        <f t="shared" si="1"/>
        <v>125</v>
      </c>
    </row>
    <row r="16" spans="1:19" ht="23.4" customHeight="1">
      <c r="A16" s="160">
        <v>9</v>
      </c>
      <c r="B16" s="20" t="s">
        <v>23</v>
      </c>
      <c r="C16" s="161"/>
      <c r="D16" s="161"/>
      <c r="E16" s="161"/>
      <c r="F16" s="161"/>
      <c r="G16" s="161"/>
      <c r="H16" s="161"/>
      <c r="I16" s="156">
        <v>15</v>
      </c>
      <c r="J16" s="156">
        <v>0.2</v>
      </c>
      <c r="K16" s="156">
        <f t="shared" si="1"/>
        <v>75</v>
      </c>
    </row>
    <row r="17" spans="1:11" ht="23.4" customHeight="1">
      <c r="A17" s="160">
        <v>10</v>
      </c>
      <c r="B17" s="20" t="s">
        <v>24</v>
      </c>
      <c r="C17" s="161"/>
      <c r="D17" s="161"/>
      <c r="E17" s="161"/>
      <c r="F17" s="161"/>
      <c r="G17" s="161"/>
      <c r="H17" s="161"/>
      <c r="I17" s="156">
        <v>35</v>
      </c>
      <c r="J17" s="156">
        <v>0.2</v>
      </c>
      <c r="K17" s="156">
        <f t="shared" si="1"/>
        <v>175</v>
      </c>
    </row>
    <row r="18" spans="1:11" ht="23.4" customHeight="1">
      <c r="A18" s="160">
        <v>11</v>
      </c>
      <c r="B18" s="20" t="s">
        <v>25</v>
      </c>
      <c r="C18" s="161"/>
      <c r="D18" s="161"/>
      <c r="E18" s="161"/>
      <c r="F18" s="161"/>
      <c r="G18" s="161"/>
      <c r="H18" s="161"/>
    </row>
    <row r="19" spans="1:11" ht="23.4" customHeight="1">
      <c r="A19" s="160">
        <v>12</v>
      </c>
      <c r="B19" s="20" t="s">
        <v>26</v>
      </c>
      <c r="C19" s="161"/>
      <c r="D19" s="161"/>
      <c r="E19" s="161"/>
      <c r="F19" s="161"/>
      <c r="G19" s="162"/>
      <c r="H19" s="162"/>
    </row>
    <row r="20" spans="1:11" ht="23.4" customHeight="1">
      <c r="A20" s="160">
        <v>13</v>
      </c>
      <c r="B20" s="20" t="s">
        <v>27</v>
      </c>
      <c r="C20" s="161"/>
      <c r="D20" s="161"/>
      <c r="E20" s="161"/>
      <c r="F20" s="161"/>
      <c r="G20" s="162"/>
      <c r="H20" s="162"/>
    </row>
    <row r="21" spans="1:11" ht="23.4" customHeight="1">
      <c r="A21" s="160">
        <v>14</v>
      </c>
      <c r="B21" s="20" t="s">
        <v>28</v>
      </c>
      <c r="C21" s="161"/>
      <c r="D21" s="161"/>
      <c r="E21" s="161"/>
      <c r="F21" s="161"/>
      <c r="G21" s="162"/>
      <c r="H21" s="162"/>
    </row>
    <row r="22" spans="1:11" ht="23.4" customHeight="1">
      <c r="A22" s="160">
        <v>15</v>
      </c>
      <c r="B22" s="20" t="s">
        <v>29</v>
      </c>
      <c r="C22" s="161"/>
      <c r="D22" s="161"/>
      <c r="E22" s="161"/>
      <c r="F22" s="161"/>
      <c r="G22" s="162"/>
      <c r="H22" s="162"/>
    </row>
    <row r="23" spans="1:11" ht="23.4" customHeight="1">
      <c r="A23" s="160">
        <v>16</v>
      </c>
      <c r="B23" s="20" t="s">
        <v>30</v>
      </c>
      <c r="C23" s="161">
        <v>70</v>
      </c>
      <c r="D23" s="161">
        <v>6000</v>
      </c>
      <c r="E23" s="161">
        <v>600</v>
      </c>
      <c r="F23" s="161">
        <f>E23*200</f>
        <v>120000</v>
      </c>
      <c r="G23" s="162"/>
      <c r="H23" s="162"/>
    </row>
  </sheetData>
  <mergeCells count="11">
    <mergeCell ref="A7:B7"/>
    <mergeCell ref="A1:B1"/>
    <mergeCell ref="A2:H2"/>
    <mergeCell ref="A3:H3"/>
    <mergeCell ref="A4:H4"/>
    <mergeCell ref="A5:A6"/>
    <mergeCell ref="B5:B6"/>
    <mergeCell ref="C5:D5"/>
    <mergeCell ref="E5:F5"/>
    <mergeCell ref="G5:G6"/>
    <mergeCell ref="H5:H6"/>
  </mergeCells>
  <pageMargins left="0.56000000000000005" right="0.33" top="0.57999999999999996"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67E39-0C39-4AA9-B537-759EA2D8DBFD}">
  <dimension ref="A1:AB94"/>
  <sheetViews>
    <sheetView zoomScale="70" zoomScaleNormal="70" workbookViewId="0">
      <selection sqref="A1:AB1"/>
    </sheetView>
  </sheetViews>
  <sheetFormatPr defaultColWidth="9.09765625" defaultRowHeight="13.8"/>
  <cols>
    <col min="1" max="1" width="5.296875" style="248" customWidth="1"/>
    <col min="2" max="2" width="32.19921875" style="248" customWidth="1"/>
    <col min="3" max="3" width="14.69921875" style="248" customWidth="1"/>
    <col min="4" max="4" width="18.69921875" style="248" hidden="1" customWidth="1"/>
    <col min="5" max="5" width="9.8984375" style="248" customWidth="1"/>
    <col min="6" max="6" width="11.09765625" style="278" customWidth="1"/>
    <col min="7" max="25" width="8.69921875" style="248" customWidth="1"/>
    <col min="26" max="26" width="8.8984375" style="248" customWidth="1"/>
    <col min="27" max="27" width="11.8984375" style="278" customWidth="1"/>
    <col min="28" max="28" width="19.8984375" style="278" customWidth="1"/>
    <col min="29" max="16384" width="9.09765625" style="248"/>
  </cols>
  <sheetData>
    <row r="1" spans="1:28" s="218" customFormat="1" ht="25.5" customHeight="1">
      <c r="A1" s="366" t="s">
        <v>975</v>
      </c>
      <c r="B1" s="366"/>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row>
    <row r="2" spans="1:28" s="218" customFormat="1" ht="15.6">
      <c r="A2" s="367" t="s">
        <v>883</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row>
    <row r="3" spans="1:28" s="218" customFormat="1" ht="20.25" customHeight="1">
      <c r="A3" s="219"/>
      <c r="B3" s="219"/>
      <c r="C3" s="219"/>
      <c r="D3" s="219"/>
      <c r="E3" s="219"/>
      <c r="F3" s="220"/>
      <c r="G3" s="219"/>
      <c r="H3" s="219"/>
      <c r="I3" s="219"/>
      <c r="J3" s="219"/>
      <c r="K3" s="219"/>
      <c r="L3" s="219"/>
      <c r="M3" s="219"/>
      <c r="N3" s="219"/>
      <c r="O3" s="221"/>
      <c r="P3" s="219"/>
      <c r="Q3" s="219"/>
      <c r="R3" s="219"/>
      <c r="S3" s="221"/>
      <c r="T3" s="219"/>
      <c r="U3" s="219"/>
      <c r="V3" s="219"/>
      <c r="W3" s="219"/>
      <c r="X3" s="219"/>
      <c r="Y3" s="368" t="s">
        <v>350</v>
      </c>
      <c r="Z3" s="368"/>
      <c r="AA3" s="368"/>
      <c r="AB3" s="368"/>
    </row>
    <row r="4" spans="1:28" s="223" customFormat="1" ht="28.5" customHeight="1">
      <c r="A4" s="365" t="s">
        <v>0</v>
      </c>
      <c r="B4" s="365" t="s">
        <v>351</v>
      </c>
      <c r="C4" s="364" t="s">
        <v>352</v>
      </c>
      <c r="D4" s="364" t="s">
        <v>358</v>
      </c>
      <c r="E4" s="364" t="s">
        <v>359</v>
      </c>
      <c r="F4" s="365" t="s">
        <v>360</v>
      </c>
      <c r="G4" s="365"/>
      <c r="H4" s="365"/>
      <c r="I4" s="365"/>
      <c r="J4" s="365"/>
      <c r="K4" s="364" t="s">
        <v>361</v>
      </c>
      <c r="L4" s="364"/>
      <c r="M4" s="364" t="s">
        <v>362</v>
      </c>
      <c r="N4" s="364" t="s">
        <v>363</v>
      </c>
      <c r="O4" s="364"/>
      <c r="P4" s="364"/>
      <c r="Q4" s="364"/>
      <c r="R4" s="364"/>
      <c r="S4" s="364"/>
      <c r="T4" s="364"/>
      <c r="U4" s="365" t="s">
        <v>364</v>
      </c>
      <c r="V4" s="365"/>
      <c r="W4" s="365"/>
      <c r="X4" s="364" t="s">
        <v>365</v>
      </c>
      <c r="Y4" s="364" t="s">
        <v>366</v>
      </c>
      <c r="Z4" s="364" t="s">
        <v>367</v>
      </c>
      <c r="AA4" s="364" t="s">
        <v>368</v>
      </c>
      <c r="AB4" s="364" t="s">
        <v>369</v>
      </c>
    </row>
    <row r="5" spans="1:28" s="223" customFormat="1" ht="24" customHeight="1">
      <c r="A5" s="365"/>
      <c r="B5" s="365"/>
      <c r="C5" s="364"/>
      <c r="D5" s="364"/>
      <c r="E5" s="364"/>
      <c r="F5" s="365" t="s">
        <v>370</v>
      </c>
      <c r="G5" s="364" t="s">
        <v>371</v>
      </c>
      <c r="H5" s="364"/>
      <c r="I5" s="364"/>
      <c r="J5" s="364"/>
      <c r="K5" s="364"/>
      <c r="L5" s="364"/>
      <c r="M5" s="364"/>
      <c r="N5" s="364" t="s">
        <v>353</v>
      </c>
      <c r="O5" s="364" t="s">
        <v>354</v>
      </c>
      <c r="P5" s="364" t="s">
        <v>355</v>
      </c>
      <c r="Q5" s="364" t="s">
        <v>372</v>
      </c>
      <c r="R5" s="364" t="s">
        <v>373</v>
      </c>
      <c r="S5" s="364" t="s">
        <v>374</v>
      </c>
      <c r="T5" s="364" t="s">
        <v>356</v>
      </c>
      <c r="U5" s="365"/>
      <c r="V5" s="365"/>
      <c r="W5" s="365"/>
      <c r="X5" s="364"/>
      <c r="Y5" s="364"/>
      <c r="Z5" s="364"/>
      <c r="AA5" s="364"/>
      <c r="AB5" s="364"/>
    </row>
    <row r="6" spans="1:28" s="223" customFormat="1" ht="35.25" customHeight="1">
      <c r="A6" s="365"/>
      <c r="B6" s="365"/>
      <c r="C6" s="364"/>
      <c r="D6" s="364"/>
      <c r="E6" s="364"/>
      <c r="F6" s="365"/>
      <c r="G6" s="365" t="s">
        <v>375</v>
      </c>
      <c r="H6" s="364" t="s">
        <v>376</v>
      </c>
      <c r="I6" s="364"/>
      <c r="J6" s="364"/>
      <c r="K6" s="364" t="s">
        <v>377</v>
      </c>
      <c r="L6" s="370" t="s">
        <v>378</v>
      </c>
      <c r="M6" s="364"/>
      <c r="N6" s="364"/>
      <c r="O6" s="364"/>
      <c r="P6" s="364"/>
      <c r="Q6" s="364"/>
      <c r="R6" s="364"/>
      <c r="S6" s="364"/>
      <c r="T6" s="364"/>
      <c r="U6" s="365" t="s">
        <v>364</v>
      </c>
      <c r="V6" s="364" t="s">
        <v>379</v>
      </c>
      <c r="W6" s="364" t="s">
        <v>380</v>
      </c>
      <c r="X6" s="364"/>
      <c r="Y6" s="364"/>
      <c r="Z6" s="364"/>
      <c r="AA6" s="364"/>
      <c r="AB6" s="364"/>
    </row>
    <row r="7" spans="1:28" s="223" customFormat="1" ht="127.8" customHeight="1">
      <c r="A7" s="365"/>
      <c r="B7" s="365"/>
      <c r="C7" s="364"/>
      <c r="D7" s="364"/>
      <c r="E7" s="364"/>
      <c r="F7" s="365"/>
      <c r="G7" s="365"/>
      <c r="H7" s="364" t="s">
        <v>381</v>
      </c>
      <c r="I7" s="364" t="s">
        <v>382</v>
      </c>
      <c r="J7" s="364" t="s">
        <v>383</v>
      </c>
      <c r="K7" s="364"/>
      <c r="L7" s="370"/>
      <c r="M7" s="364"/>
      <c r="N7" s="364"/>
      <c r="O7" s="364"/>
      <c r="P7" s="364"/>
      <c r="Q7" s="364"/>
      <c r="R7" s="364"/>
      <c r="S7" s="364"/>
      <c r="T7" s="364"/>
      <c r="U7" s="365"/>
      <c r="V7" s="364"/>
      <c r="W7" s="364"/>
      <c r="X7" s="364"/>
      <c r="Y7" s="364"/>
      <c r="Z7" s="364"/>
      <c r="AA7" s="364"/>
      <c r="AB7" s="364"/>
    </row>
    <row r="8" spans="1:28" s="219" customFormat="1" ht="27" hidden="1" customHeight="1">
      <c r="A8" s="224"/>
      <c r="B8" s="225" t="s">
        <v>384</v>
      </c>
      <c r="C8" s="225"/>
      <c r="D8" s="225"/>
      <c r="E8" s="225"/>
      <c r="F8" s="226"/>
      <c r="G8" s="58" t="e">
        <f>+G9+#REF!</f>
        <v>#REF!</v>
      </c>
      <c r="H8" s="364"/>
      <c r="I8" s="364"/>
      <c r="J8" s="364"/>
      <c r="K8" s="364"/>
      <c r="L8" s="370"/>
      <c r="M8" s="364"/>
      <c r="N8" s="364"/>
      <c r="O8" s="364"/>
      <c r="P8" s="364"/>
      <c r="Q8" s="227"/>
      <c r="R8" s="364"/>
      <c r="S8" s="364"/>
      <c r="T8" s="364"/>
      <c r="U8" s="58" t="e">
        <f>+U9+#REF!</f>
        <v>#REF!</v>
      </c>
      <c r="V8" s="222"/>
      <c r="W8" s="364"/>
      <c r="X8" s="364"/>
      <c r="Y8" s="364"/>
      <c r="Z8" s="364"/>
      <c r="AA8" s="364"/>
      <c r="AB8" s="364"/>
    </row>
    <row r="9" spans="1:28" s="219" customFormat="1" ht="27" hidden="1" customHeight="1">
      <c r="A9" s="224" t="s">
        <v>385</v>
      </c>
      <c r="B9" s="228" t="s">
        <v>386</v>
      </c>
      <c r="C9" s="228"/>
      <c r="D9" s="228"/>
      <c r="E9" s="228"/>
      <c r="F9" s="226"/>
      <c r="G9" s="58" t="e">
        <f>+G10+G16</f>
        <v>#REF!</v>
      </c>
      <c r="H9" s="58"/>
      <c r="I9" s="58"/>
      <c r="J9" s="58"/>
      <c r="K9" s="58"/>
      <c r="L9" s="58"/>
      <c r="M9" s="58"/>
      <c r="N9" s="58"/>
      <c r="O9" s="58"/>
      <c r="P9" s="58"/>
      <c r="Q9" s="227"/>
      <c r="R9" s="58"/>
      <c r="S9" s="58"/>
      <c r="T9" s="58"/>
      <c r="U9" s="58" t="e">
        <f t="shared" ref="U9" si="0">+U10+U16</f>
        <v>#REF!</v>
      </c>
      <c r="V9" s="222"/>
      <c r="W9" s="364"/>
      <c r="X9" s="58" t="e">
        <f>+X10+X16</f>
        <v>#REF!</v>
      </c>
      <c r="Y9" s="58" t="e">
        <f>+Y10+Y16</f>
        <v>#REF!</v>
      </c>
      <c r="Z9" s="59"/>
      <c r="AA9" s="364"/>
      <c r="AB9" s="206"/>
    </row>
    <row r="10" spans="1:28" s="219" customFormat="1" ht="27" hidden="1" customHeight="1">
      <c r="A10" s="224" t="s">
        <v>387</v>
      </c>
      <c r="B10" s="228" t="s">
        <v>388</v>
      </c>
      <c r="C10" s="228"/>
      <c r="D10" s="228"/>
      <c r="E10" s="228"/>
      <c r="F10" s="226"/>
      <c r="G10" s="58">
        <f>SUM(G11+G14)</f>
        <v>164500</v>
      </c>
      <c r="H10" s="58"/>
      <c r="I10" s="58"/>
      <c r="J10" s="58"/>
      <c r="K10" s="58"/>
      <c r="L10" s="58"/>
      <c r="M10" s="58"/>
      <c r="N10" s="58"/>
      <c r="O10" s="58"/>
      <c r="P10" s="58"/>
      <c r="Q10" s="227"/>
      <c r="R10" s="58"/>
      <c r="S10" s="58"/>
      <c r="T10" s="58"/>
      <c r="U10" s="58">
        <f t="shared" ref="U10:X10" si="1">SUM(U11+U14)</f>
        <v>39900</v>
      </c>
      <c r="V10" s="222"/>
      <c r="W10" s="58" t="e">
        <f t="shared" si="1"/>
        <v>#REF!</v>
      </c>
      <c r="X10" s="58" t="e">
        <f t="shared" si="1"/>
        <v>#REF!</v>
      </c>
      <c r="Y10" s="58">
        <f>SUM(Y11+Y14)</f>
        <v>680.43899999999996</v>
      </c>
      <c r="Z10" s="59"/>
      <c r="AA10" s="364"/>
      <c r="AB10" s="206"/>
    </row>
    <row r="11" spans="1:28" s="232" customFormat="1" ht="27" hidden="1" customHeight="1">
      <c r="A11" s="229" t="s">
        <v>389</v>
      </c>
      <c r="B11" s="230" t="s">
        <v>390</v>
      </c>
      <c r="C11" s="230"/>
      <c r="D11" s="230"/>
      <c r="E11" s="230"/>
      <c r="F11" s="231"/>
      <c r="G11" s="60">
        <f>SUM(G12:G13)</f>
        <v>84500</v>
      </c>
      <c r="H11" s="60"/>
      <c r="I11" s="60"/>
      <c r="J11" s="60"/>
      <c r="K11" s="60"/>
      <c r="L11" s="60"/>
      <c r="M11" s="60"/>
      <c r="N11" s="60"/>
      <c r="O11" s="60"/>
      <c r="P11" s="60"/>
      <c r="Q11" s="227"/>
      <c r="R11" s="60"/>
      <c r="S11" s="60"/>
      <c r="T11" s="60"/>
      <c r="U11" s="60">
        <f>SUM(U12:U13)</f>
        <v>29200</v>
      </c>
      <c r="V11" s="60"/>
      <c r="W11" s="60">
        <f>SUM(W12:W13)</f>
        <v>16013.528</v>
      </c>
      <c r="X11" s="60"/>
      <c r="Y11" s="60">
        <f t="shared" ref="Y11" si="2">SUM(Y12:Y13)</f>
        <v>0</v>
      </c>
      <c r="Z11" s="61"/>
      <c r="AA11" s="207"/>
      <c r="AB11" s="207"/>
    </row>
    <row r="12" spans="1:28" s="219" customFormat="1" ht="33.75" hidden="1" customHeight="1">
      <c r="A12" s="233">
        <v>1</v>
      </c>
      <c r="B12" s="234" t="s">
        <v>391</v>
      </c>
      <c r="C12" s="235"/>
      <c r="D12" s="235"/>
      <c r="E12" s="235"/>
      <c r="F12" s="233" t="s">
        <v>392</v>
      </c>
      <c r="G12" s="62">
        <v>80000</v>
      </c>
      <c r="H12" s="62"/>
      <c r="I12" s="62"/>
      <c r="J12" s="62"/>
      <c r="K12" s="62"/>
      <c r="L12" s="62"/>
      <c r="M12" s="62"/>
      <c r="N12" s="62"/>
      <c r="O12" s="62"/>
      <c r="P12" s="62"/>
      <c r="Q12" s="227"/>
      <c r="R12" s="62"/>
      <c r="S12" s="62"/>
      <c r="T12" s="62"/>
      <c r="U12" s="63">
        <v>28700</v>
      </c>
      <c r="V12" s="63"/>
      <c r="W12" s="62">
        <v>12013.528</v>
      </c>
      <c r="X12" s="64"/>
      <c r="Y12" s="63"/>
      <c r="Z12" s="65"/>
      <c r="AA12" s="208"/>
      <c r="AB12" s="208"/>
    </row>
    <row r="13" spans="1:28" s="219" customFormat="1" ht="34.5" hidden="1" customHeight="1">
      <c r="A13" s="233">
        <v>2</v>
      </c>
      <c r="B13" s="234" t="s">
        <v>393</v>
      </c>
      <c r="C13" s="235"/>
      <c r="D13" s="235"/>
      <c r="E13" s="235"/>
      <c r="F13" s="233" t="s">
        <v>394</v>
      </c>
      <c r="G13" s="62">
        <v>4500</v>
      </c>
      <c r="H13" s="62"/>
      <c r="I13" s="62"/>
      <c r="J13" s="62"/>
      <c r="K13" s="62"/>
      <c r="L13" s="62"/>
      <c r="M13" s="62"/>
      <c r="N13" s="62"/>
      <c r="O13" s="62"/>
      <c r="P13" s="62"/>
      <c r="Q13" s="227"/>
      <c r="R13" s="62"/>
      <c r="S13" s="62"/>
      <c r="T13" s="62"/>
      <c r="U13" s="63">
        <v>500</v>
      </c>
      <c r="V13" s="63"/>
      <c r="W13" s="62">
        <v>4000</v>
      </c>
      <c r="X13" s="64"/>
      <c r="Y13" s="63"/>
      <c r="Z13" s="65"/>
      <c r="AA13" s="208"/>
      <c r="AB13" s="208"/>
    </row>
    <row r="14" spans="1:28" s="232" customFormat="1" ht="27" hidden="1" customHeight="1">
      <c r="A14" s="229" t="s">
        <v>395</v>
      </c>
      <c r="B14" s="230" t="s">
        <v>396</v>
      </c>
      <c r="C14" s="230"/>
      <c r="D14" s="230"/>
      <c r="E14" s="230"/>
      <c r="F14" s="231"/>
      <c r="G14" s="60">
        <f>SUM(G15)</f>
        <v>80000</v>
      </c>
      <c r="H14" s="60"/>
      <c r="I14" s="60"/>
      <c r="J14" s="60"/>
      <c r="K14" s="60"/>
      <c r="L14" s="60"/>
      <c r="M14" s="60"/>
      <c r="N14" s="60"/>
      <c r="O14" s="60"/>
      <c r="P14" s="60"/>
      <c r="Q14" s="227"/>
      <c r="R14" s="60"/>
      <c r="S14" s="60"/>
      <c r="T14" s="60"/>
      <c r="U14" s="60">
        <f>SUM(U15)</f>
        <v>10700</v>
      </c>
      <c r="V14" s="60"/>
      <c r="W14" s="60" t="e">
        <f>SUM(W15)</f>
        <v>#REF!</v>
      </c>
      <c r="X14" s="60" t="e">
        <f t="shared" ref="X14:Y14" si="3">SUM(X15)</f>
        <v>#REF!</v>
      </c>
      <c r="Y14" s="60">
        <f t="shared" si="3"/>
        <v>680.43899999999996</v>
      </c>
      <c r="Z14" s="61"/>
      <c r="AA14" s="207"/>
      <c r="AB14" s="207"/>
    </row>
    <row r="15" spans="1:28" s="219" customFormat="1" ht="37.5" hidden="1" customHeight="1">
      <c r="A15" s="233">
        <v>1</v>
      </c>
      <c r="B15" s="236" t="s">
        <v>397</v>
      </c>
      <c r="C15" s="237"/>
      <c r="D15" s="237"/>
      <c r="E15" s="237"/>
      <c r="F15" s="233" t="s">
        <v>398</v>
      </c>
      <c r="G15" s="62">
        <v>80000</v>
      </c>
      <c r="H15" s="62"/>
      <c r="I15" s="62"/>
      <c r="J15" s="62"/>
      <c r="K15" s="62"/>
      <c r="L15" s="62"/>
      <c r="M15" s="62"/>
      <c r="N15" s="62"/>
      <c r="O15" s="62"/>
      <c r="P15" s="62"/>
      <c r="Q15" s="227"/>
      <c r="R15" s="62"/>
      <c r="S15" s="62"/>
      <c r="T15" s="62"/>
      <c r="U15" s="64">
        <v>10700</v>
      </c>
      <c r="V15" s="64"/>
      <c r="W15" s="238" t="e">
        <f>+X15</f>
        <v>#REF!</v>
      </c>
      <c r="X15" s="238" t="e">
        <f>+#REF!</f>
        <v>#REF!</v>
      </c>
      <c r="Y15" s="64">
        <v>680.43899999999996</v>
      </c>
      <c r="Z15" s="65"/>
      <c r="AA15" s="208"/>
      <c r="AB15" s="208"/>
    </row>
    <row r="16" spans="1:28" s="219" customFormat="1" ht="24.75" hidden="1" customHeight="1">
      <c r="A16" s="224" t="s">
        <v>399</v>
      </c>
      <c r="B16" s="228" t="s">
        <v>400</v>
      </c>
      <c r="C16" s="228"/>
      <c r="D16" s="228"/>
      <c r="E16" s="228"/>
      <c r="F16" s="226"/>
      <c r="G16" s="58" t="e">
        <f>#REF!</f>
        <v>#REF!</v>
      </c>
      <c r="H16" s="58"/>
      <c r="I16" s="58"/>
      <c r="J16" s="58"/>
      <c r="K16" s="58"/>
      <c r="L16" s="58"/>
      <c r="M16" s="58"/>
      <c r="N16" s="58"/>
      <c r="O16" s="58"/>
      <c r="P16" s="58"/>
      <c r="Q16" s="227"/>
      <c r="R16" s="58"/>
      <c r="S16" s="58"/>
      <c r="T16" s="58"/>
      <c r="U16" s="58" t="e">
        <f>#REF!</f>
        <v>#REF!</v>
      </c>
      <c r="V16" s="58"/>
      <c r="W16" s="58" t="e">
        <f>#REF!</f>
        <v>#REF!</v>
      </c>
      <c r="X16" s="58" t="e">
        <f>#REF!</f>
        <v>#REF!</v>
      </c>
      <c r="Y16" s="58" t="e">
        <f>#REF!</f>
        <v>#REF!</v>
      </c>
      <c r="Z16" s="59"/>
      <c r="AA16" s="206"/>
      <c r="AB16" s="206"/>
    </row>
    <row r="17" spans="1:28" s="244" customFormat="1" ht="30" customHeight="1">
      <c r="A17" s="239"/>
      <c r="B17" s="240" t="s">
        <v>401</v>
      </c>
      <c r="C17" s="241"/>
      <c r="D17" s="107"/>
      <c r="E17" s="239"/>
      <c r="F17" s="242"/>
      <c r="G17" s="243">
        <f t="shared" ref="G17:Y17" si="4">+G18+G81+G71+G89</f>
        <v>35926.781303999996</v>
      </c>
      <c r="H17" s="243">
        <f t="shared" si="4"/>
        <v>33918.220474999995</v>
      </c>
      <c r="I17" s="243">
        <f t="shared" si="4"/>
        <v>0</v>
      </c>
      <c r="J17" s="243">
        <f t="shared" si="4"/>
        <v>2008.560829</v>
      </c>
      <c r="K17" s="243">
        <f t="shared" si="4"/>
        <v>33920.027000000002</v>
      </c>
      <c r="L17" s="243">
        <f t="shared" si="4"/>
        <v>33920.027000000002</v>
      </c>
      <c r="M17" s="243">
        <f t="shared" si="4"/>
        <v>1385.9690000000001</v>
      </c>
      <c r="N17" s="243">
        <f t="shared" si="4"/>
        <v>24048.026999999998</v>
      </c>
      <c r="O17" s="243">
        <f t="shared" si="4"/>
        <v>18107.946999999996</v>
      </c>
      <c r="P17" s="243">
        <f t="shared" si="4"/>
        <v>5940.0489999999982</v>
      </c>
      <c r="Q17" s="243">
        <f t="shared" si="4"/>
        <v>3889.26</v>
      </c>
      <c r="R17" s="243">
        <f t="shared" si="4"/>
        <v>5938.683474999998</v>
      </c>
      <c r="S17" s="243">
        <f t="shared" si="4"/>
        <v>24046.630474999998</v>
      </c>
      <c r="T17" s="243">
        <f t="shared" si="4"/>
        <v>3.0999999999949068E-2</v>
      </c>
      <c r="U17" s="243">
        <f t="shared" si="4"/>
        <v>3244</v>
      </c>
      <c r="V17" s="243">
        <f t="shared" si="4"/>
        <v>1290.4299999999998</v>
      </c>
      <c r="W17" s="243">
        <f t="shared" si="4"/>
        <v>3244</v>
      </c>
      <c r="X17" s="243">
        <f t="shared" si="4"/>
        <v>27292.027000000002</v>
      </c>
      <c r="Y17" s="243">
        <f t="shared" si="4"/>
        <v>6628</v>
      </c>
      <c r="Z17" s="243"/>
      <c r="AA17" s="243"/>
      <c r="AB17" s="239"/>
    </row>
    <row r="18" spans="1:28" ht="50.4" customHeight="1">
      <c r="A18" s="245" t="s">
        <v>389</v>
      </c>
      <c r="B18" s="246" t="s">
        <v>402</v>
      </c>
      <c r="C18" s="4"/>
      <c r="D18" s="4"/>
      <c r="E18" s="245"/>
      <c r="F18" s="247"/>
      <c r="G18" s="66">
        <f t="shared" ref="G18:X18" si="5">SUM(G19:G70)</f>
        <v>25654.395303999994</v>
      </c>
      <c r="H18" s="66">
        <f t="shared" si="5"/>
        <v>24746.220474999998</v>
      </c>
      <c r="I18" s="66">
        <f t="shared" si="5"/>
        <v>0</v>
      </c>
      <c r="J18" s="66">
        <f t="shared" si="5"/>
        <v>908.17482899999993</v>
      </c>
      <c r="K18" s="66">
        <f t="shared" si="5"/>
        <v>24748.027000000002</v>
      </c>
      <c r="L18" s="66">
        <f t="shared" si="5"/>
        <v>24748.027000000002</v>
      </c>
      <c r="M18" s="66">
        <f t="shared" si="5"/>
        <v>1385.9690000000001</v>
      </c>
      <c r="N18" s="66">
        <f t="shared" si="5"/>
        <v>24048.026999999998</v>
      </c>
      <c r="O18" s="66">
        <f t="shared" si="5"/>
        <v>18107.946999999996</v>
      </c>
      <c r="P18" s="66">
        <f t="shared" si="5"/>
        <v>5940.0489999999982</v>
      </c>
      <c r="Q18" s="66">
        <f t="shared" ref="Q18" si="6">SUM(Q19:Q70)</f>
        <v>3889.26</v>
      </c>
      <c r="R18" s="66">
        <f t="shared" si="5"/>
        <v>5938.683474999998</v>
      </c>
      <c r="S18" s="66">
        <f t="shared" si="5"/>
        <v>24046.630474999998</v>
      </c>
      <c r="T18" s="66">
        <f t="shared" si="5"/>
        <v>3.0999999999949068E-2</v>
      </c>
      <c r="U18" s="66">
        <f t="shared" si="5"/>
        <v>700</v>
      </c>
      <c r="V18" s="66">
        <f t="shared" si="5"/>
        <v>700</v>
      </c>
      <c r="W18" s="66">
        <f t="shared" si="5"/>
        <v>700</v>
      </c>
      <c r="X18" s="66">
        <f t="shared" si="5"/>
        <v>24748.027000000002</v>
      </c>
      <c r="Y18" s="66">
        <f t="shared" ref="Y18" si="7">+Y19</f>
        <v>0</v>
      </c>
      <c r="Z18" s="66"/>
      <c r="AA18" s="66"/>
      <c r="AB18" s="245"/>
    </row>
    <row r="19" spans="1:28" ht="50.4" customHeight="1">
      <c r="A19" s="249">
        <v>1</v>
      </c>
      <c r="B19" s="250" t="s">
        <v>403</v>
      </c>
      <c r="C19" s="251" t="s">
        <v>61</v>
      </c>
      <c r="D19" s="252" t="s">
        <v>404</v>
      </c>
      <c r="E19" s="249" t="s">
        <v>405</v>
      </c>
      <c r="F19" s="253" t="s">
        <v>406</v>
      </c>
      <c r="G19" s="254">
        <v>1386</v>
      </c>
      <c r="H19" s="254">
        <v>1386</v>
      </c>
      <c r="I19" s="249"/>
      <c r="J19" s="255"/>
      <c r="K19" s="254">
        <v>1386</v>
      </c>
      <c r="L19" s="254">
        <v>1386</v>
      </c>
      <c r="M19" s="67">
        <f>1303.8+48.288+1.207+7.898+24.776</f>
        <v>1385.9690000000001</v>
      </c>
      <c r="N19" s="254">
        <v>1386</v>
      </c>
      <c r="O19" s="67">
        <f>1303.8+48.288+1.207+7.898+24.776</f>
        <v>1385.9690000000001</v>
      </c>
      <c r="P19" s="249"/>
      <c r="Q19" s="249"/>
      <c r="R19" s="255"/>
      <c r="S19" s="67">
        <f>1303.8+48.288+1.207+7.898+24.776</f>
        <v>1385.9690000000001</v>
      </c>
      <c r="T19" s="68">
        <f>+N19-O19</f>
        <v>3.0999999999949068E-2</v>
      </c>
      <c r="U19" s="68">
        <f t="shared" ref="U19:U70" si="8">L19-N19</f>
        <v>0</v>
      </c>
      <c r="V19" s="68"/>
      <c r="W19" s="249"/>
      <c r="X19" s="69">
        <f t="shared" ref="X19:X70" si="9">N19+U19</f>
        <v>1386</v>
      </c>
      <c r="Y19" s="249"/>
      <c r="Z19" s="249" t="s">
        <v>407</v>
      </c>
      <c r="AA19" s="249" t="s">
        <v>408</v>
      </c>
      <c r="AB19" s="249" t="s">
        <v>409</v>
      </c>
    </row>
    <row r="20" spans="1:28" ht="50.4" customHeight="1">
      <c r="A20" s="249">
        <v>2</v>
      </c>
      <c r="B20" s="256" t="s">
        <v>410</v>
      </c>
      <c r="C20" s="369" t="s">
        <v>411</v>
      </c>
      <c r="D20" s="257" t="s">
        <v>412</v>
      </c>
      <c r="E20" s="258" t="s">
        <v>413</v>
      </c>
      <c r="F20" s="258" t="s">
        <v>414</v>
      </c>
      <c r="G20" s="70">
        <f t="shared" ref="G20:G70" si="10">H20+J20</f>
        <v>410</v>
      </c>
      <c r="H20" s="70">
        <v>400</v>
      </c>
      <c r="I20" s="70"/>
      <c r="J20" s="70">
        <v>10</v>
      </c>
      <c r="K20" s="254">
        <f t="shared" ref="K20:K33" si="11">L20</f>
        <v>400</v>
      </c>
      <c r="L20" s="254">
        <f>H20</f>
        <v>400</v>
      </c>
      <c r="M20" s="67"/>
      <c r="N20" s="71">
        <v>400</v>
      </c>
      <c r="O20" s="71">
        <v>381.75</v>
      </c>
      <c r="P20" s="259">
        <f t="shared" ref="P20:P70" si="12">N20-O20</f>
        <v>18.25</v>
      </c>
      <c r="Q20" s="259"/>
      <c r="R20" s="255">
        <v>18.25</v>
      </c>
      <c r="S20" s="71">
        <v>400</v>
      </c>
      <c r="T20" s="72"/>
      <c r="U20" s="68">
        <f t="shared" si="8"/>
        <v>0</v>
      </c>
      <c r="V20" s="68"/>
      <c r="W20" s="249"/>
      <c r="X20" s="69">
        <f t="shared" si="9"/>
        <v>400</v>
      </c>
      <c r="Y20" s="249"/>
      <c r="Z20" s="249" t="s">
        <v>407</v>
      </c>
      <c r="AA20" s="249" t="s">
        <v>415</v>
      </c>
      <c r="AB20" s="260" t="s">
        <v>416</v>
      </c>
    </row>
    <row r="21" spans="1:28" ht="50.4" customHeight="1">
      <c r="A21" s="249">
        <v>3</v>
      </c>
      <c r="B21" s="256" t="s">
        <v>417</v>
      </c>
      <c r="C21" s="369"/>
      <c r="D21" s="257" t="s">
        <v>418</v>
      </c>
      <c r="E21" s="258" t="s">
        <v>413</v>
      </c>
      <c r="F21" s="258" t="s">
        <v>419</v>
      </c>
      <c r="G21" s="70">
        <f t="shared" si="10"/>
        <v>171.11799999999999</v>
      </c>
      <c r="H21" s="70">
        <v>150</v>
      </c>
      <c r="I21" s="70"/>
      <c r="J21" s="70">
        <v>21.117999999999999</v>
      </c>
      <c r="K21" s="254">
        <f t="shared" si="11"/>
        <v>150</v>
      </c>
      <c r="L21" s="254">
        <f>H21</f>
        <v>150</v>
      </c>
      <c r="M21" s="67"/>
      <c r="N21" s="71">
        <v>150</v>
      </c>
      <c r="O21" s="71">
        <v>146.07599999999999</v>
      </c>
      <c r="P21" s="259">
        <f t="shared" si="12"/>
        <v>3.9240000000000066</v>
      </c>
      <c r="Q21" s="259"/>
      <c r="R21" s="255">
        <v>3.9240000000000066</v>
      </c>
      <c r="S21" s="71">
        <v>150</v>
      </c>
      <c r="T21" s="72"/>
      <c r="U21" s="68">
        <f t="shared" si="8"/>
        <v>0</v>
      </c>
      <c r="V21" s="68"/>
      <c r="W21" s="249"/>
      <c r="X21" s="69">
        <f t="shared" si="9"/>
        <v>150</v>
      </c>
      <c r="Y21" s="249"/>
      <c r="Z21" s="249" t="s">
        <v>407</v>
      </c>
      <c r="AA21" s="249" t="s">
        <v>415</v>
      </c>
      <c r="AB21" s="260" t="s">
        <v>420</v>
      </c>
    </row>
    <row r="22" spans="1:28" ht="50.4" customHeight="1">
      <c r="A22" s="249">
        <v>4</v>
      </c>
      <c r="B22" s="256" t="s">
        <v>421</v>
      </c>
      <c r="C22" s="369"/>
      <c r="D22" s="257" t="s">
        <v>422</v>
      </c>
      <c r="E22" s="258" t="s">
        <v>413</v>
      </c>
      <c r="F22" s="258" t="s">
        <v>423</v>
      </c>
      <c r="G22" s="70">
        <f t="shared" si="10"/>
        <v>272.392</v>
      </c>
      <c r="H22" s="70">
        <f>272.392-J22</f>
        <v>254</v>
      </c>
      <c r="I22" s="70"/>
      <c r="J22" s="70">
        <v>18.391999999999999</v>
      </c>
      <c r="K22" s="254">
        <f t="shared" si="11"/>
        <v>254</v>
      </c>
      <c r="L22" s="254">
        <f>H22</f>
        <v>254</v>
      </c>
      <c r="M22" s="67"/>
      <c r="N22" s="71">
        <v>254</v>
      </c>
      <c r="O22" s="71">
        <v>247.7</v>
      </c>
      <c r="P22" s="259">
        <f t="shared" si="12"/>
        <v>6.3000000000000114</v>
      </c>
      <c r="Q22" s="259"/>
      <c r="R22" s="255">
        <v>6.3000000000000114</v>
      </c>
      <c r="S22" s="71">
        <v>254</v>
      </c>
      <c r="T22" s="72"/>
      <c r="U22" s="68">
        <f t="shared" si="8"/>
        <v>0</v>
      </c>
      <c r="V22" s="68"/>
      <c r="W22" s="249"/>
      <c r="X22" s="69">
        <f t="shared" si="9"/>
        <v>254</v>
      </c>
      <c r="Y22" s="249"/>
      <c r="Z22" s="249" t="s">
        <v>407</v>
      </c>
      <c r="AA22" s="249" t="s">
        <v>415</v>
      </c>
      <c r="AB22" s="260" t="s">
        <v>424</v>
      </c>
    </row>
    <row r="23" spans="1:28" ht="50.4" customHeight="1">
      <c r="A23" s="249">
        <v>5</v>
      </c>
      <c r="B23" s="256" t="s">
        <v>425</v>
      </c>
      <c r="C23" s="251" t="s">
        <v>426</v>
      </c>
      <c r="D23" s="257" t="s">
        <v>427</v>
      </c>
      <c r="E23" s="258" t="s">
        <v>413</v>
      </c>
      <c r="F23" s="258" t="s">
        <v>428</v>
      </c>
      <c r="G23" s="70">
        <f t="shared" si="10"/>
        <v>818.55899999999997</v>
      </c>
      <c r="H23" s="70">
        <v>803.55899999999997</v>
      </c>
      <c r="I23" s="70"/>
      <c r="J23" s="70">
        <v>15</v>
      </c>
      <c r="K23" s="254">
        <f t="shared" si="11"/>
        <v>804</v>
      </c>
      <c r="L23" s="254">
        <v>804</v>
      </c>
      <c r="M23" s="67"/>
      <c r="N23" s="71">
        <v>804</v>
      </c>
      <c r="O23" s="71">
        <v>756.428</v>
      </c>
      <c r="P23" s="259">
        <f t="shared" si="12"/>
        <v>47.572000000000003</v>
      </c>
      <c r="Q23" s="259"/>
      <c r="R23" s="255">
        <v>47.572000000000003</v>
      </c>
      <c r="S23" s="71">
        <v>804</v>
      </c>
      <c r="T23" s="72"/>
      <c r="U23" s="68">
        <f t="shared" si="8"/>
        <v>0</v>
      </c>
      <c r="V23" s="68"/>
      <c r="W23" s="249"/>
      <c r="X23" s="69">
        <f t="shared" si="9"/>
        <v>804</v>
      </c>
      <c r="Y23" s="249"/>
      <c r="Z23" s="249" t="s">
        <v>407</v>
      </c>
      <c r="AA23" s="249" t="s">
        <v>429</v>
      </c>
      <c r="AB23" s="260" t="s">
        <v>430</v>
      </c>
    </row>
    <row r="24" spans="1:28" ht="50.4" customHeight="1">
      <c r="A24" s="249">
        <v>6</v>
      </c>
      <c r="B24" s="256" t="s">
        <v>431</v>
      </c>
      <c r="C24" s="251" t="s">
        <v>432</v>
      </c>
      <c r="D24" s="257" t="s">
        <v>433</v>
      </c>
      <c r="E24" s="258" t="s">
        <v>413</v>
      </c>
      <c r="F24" s="258" t="s">
        <v>434</v>
      </c>
      <c r="G24" s="70">
        <f t="shared" si="10"/>
        <v>809.52200000000005</v>
      </c>
      <c r="H24" s="70">
        <v>804</v>
      </c>
      <c r="I24" s="70"/>
      <c r="J24" s="70">
        <v>5.5220000000000002</v>
      </c>
      <c r="K24" s="254">
        <f t="shared" si="11"/>
        <v>804</v>
      </c>
      <c r="L24" s="254">
        <f>H24</f>
        <v>804</v>
      </c>
      <c r="M24" s="67"/>
      <c r="N24" s="71">
        <v>804</v>
      </c>
      <c r="O24" s="71">
        <v>756</v>
      </c>
      <c r="P24" s="259">
        <f t="shared" si="12"/>
        <v>48</v>
      </c>
      <c r="Q24" s="259"/>
      <c r="R24" s="255">
        <v>48</v>
      </c>
      <c r="S24" s="71">
        <v>804</v>
      </c>
      <c r="T24" s="72"/>
      <c r="U24" s="68">
        <f t="shared" si="8"/>
        <v>0</v>
      </c>
      <c r="V24" s="68"/>
      <c r="W24" s="249"/>
      <c r="X24" s="69">
        <f t="shared" si="9"/>
        <v>804</v>
      </c>
      <c r="Y24" s="249"/>
      <c r="Z24" s="249" t="s">
        <v>407</v>
      </c>
      <c r="AA24" s="251" t="s">
        <v>435</v>
      </c>
      <c r="AB24" s="260" t="s">
        <v>436</v>
      </c>
    </row>
    <row r="25" spans="1:28" ht="50.4" customHeight="1">
      <c r="A25" s="249">
        <v>7</v>
      </c>
      <c r="B25" s="256" t="s">
        <v>437</v>
      </c>
      <c r="C25" s="251" t="s">
        <v>438</v>
      </c>
      <c r="D25" s="257" t="s">
        <v>439</v>
      </c>
      <c r="E25" s="258" t="s">
        <v>413</v>
      </c>
      <c r="F25" s="258" t="s">
        <v>440</v>
      </c>
      <c r="G25" s="70">
        <f t="shared" si="10"/>
        <v>1515.5</v>
      </c>
      <c r="H25" s="73">
        <v>1504</v>
      </c>
      <c r="I25" s="73"/>
      <c r="J25" s="73">
        <v>11.5</v>
      </c>
      <c r="K25" s="254">
        <f t="shared" si="11"/>
        <v>1504</v>
      </c>
      <c r="L25" s="254">
        <f>H25</f>
        <v>1504</v>
      </c>
      <c r="M25" s="67"/>
      <c r="N25" s="71">
        <v>804</v>
      </c>
      <c r="O25" s="71">
        <v>714.05600000000004</v>
      </c>
      <c r="P25" s="259">
        <f t="shared" si="12"/>
        <v>89.94399999999996</v>
      </c>
      <c r="Q25" s="259">
        <v>10</v>
      </c>
      <c r="R25" s="255">
        <v>89.94399999999996</v>
      </c>
      <c r="S25" s="71">
        <v>804</v>
      </c>
      <c r="T25" s="72"/>
      <c r="U25" s="74">
        <f t="shared" si="8"/>
        <v>700</v>
      </c>
      <c r="V25" s="74">
        <v>700</v>
      </c>
      <c r="W25" s="74">
        <v>700</v>
      </c>
      <c r="X25" s="69">
        <f t="shared" si="9"/>
        <v>1504</v>
      </c>
      <c r="Y25" s="249"/>
      <c r="Z25" s="249" t="s">
        <v>407</v>
      </c>
      <c r="AA25" s="249" t="s">
        <v>441</v>
      </c>
      <c r="AB25" s="260" t="s">
        <v>409</v>
      </c>
    </row>
    <row r="26" spans="1:28" ht="50.4" customHeight="1">
      <c r="A26" s="249">
        <v>8</v>
      </c>
      <c r="B26" s="256" t="s">
        <v>442</v>
      </c>
      <c r="C26" s="369" t="s">
        <v>443</v>
      </c>
      <c r="D26" s="252" t="s">
        <v>444</v>
      </c>
      <c r="E26" s="249" t="s">
        <v>413</v>
      </c>
      <c r="F26" s="258" t="s">
        <v>445</v>
      </c>
      <c r="G26" s="70">
        <f t="shared" si="10"/>
        <v>264.726</v>
      </c>
      <c r="H26" s="75">
        <v>250</v>
      </c>
      <c r="I26" s="75"/>
      <c r="J26" s="76">
        <v>14.726000000000001</v>
      </c>
      <c r="K26" s="254">
        <f t="shared" si="11"/>
        <v>250</v>
      </c>
      <c r="L26" s="254">
        <f t="shared" ref="L26:L33" si="13">H26</f>
        <v>250</v>
      </c>
      <c r="M26" s="67"/>
      <c r="N26" s="71">
        <v>250</v>
      </c>
      <c r="O26" s="71">
        <v>235</v>
      </c>
      <c r="P26" s="259">
        <f t="shared" si="12"/>
        <v>15</v>
      </c>
      <c r="Q26" s="259"/>
      <c r="R26" s="255">
        <v>15</v>
      </c>
      <c r="S26" s="71">
        <v>250</v>
      </c>
      <c r="T26" s="72"/>
      <c r="U26" s="68">
        <f t="shared" si="8"/>
        <v>0</v>
      </c>
      <c r="V26" s="68"/>
      <c r="W26" s="249"/>
      <c r="X26" s="69">
        <f t="shared" si="9"/>
        <v>250</v>
      </c>
      <c r="Y26" s="249"/>
      <c r="Z26" s="249" t="s">
        <v>407</v>
      </c>
      <c r="AA26" s="249" t="s">
        <v>446</v>
      </c>
      <c r="AB26" s="249" t="s">
        <v>447</v>
      </c>
    </row>
    <row r="27" spans="1:28" ht="50.4" customHeight="1">
      <c r="A27" s="249">
        <v>9</v>
      </c>
      <c r="B27" s="256" t="s">
        <v>448</v>
      </c>
      <c r="C27" s="369"/>
      <c r="D27" s="252" t="s">
        <v>444</v>
      </c>
      <c r="E27" s="249" t="s">
        <v>413</v>
      </c>
      <c r="F27" s="258" t="s">
        <v>449</v>
      </c>
      <c r="G27" s="70">
        <f t="shared" si="10"/>
        <v>264.65600000000001</v>
      </c>
      <c r="H27" s="75">
        <v>250</v>
      </c>
      <c r="I27" s="75"/>
      <c r="J27" s="76">
        <v>14.656000000000001</v>
      </c>
      <c r="K27" s="254">
        <f t="shared" si="11"/>
        <v>250</v>
      </c>
      <c r="L27" s="254">
        <f t="shared" si="13"/>
        <v>250</v>
      </c>
      <c r="M27" s="67"/>
      <c r="N27" s="71">
        <v>250</v>
      </c>
      <c r="O27" s="71">
        <v>234.9</v>
      </c>
      <c r="P27" s="259">
        <f t="shared" si="12"/>
        <v>15.099999999999994</v>
      </c>
      <c r="Q27" s="259"/>
      <c r="R27" s="255">
        <v>15.099999999999994</v>
      </c>
      <c r="S27" s="71">
        <v>250</v>
      </c>
      <c r="T27" s="72"/>
      <c r="U27" s="68">
        <f t="shared" si="8"/>
        <v>0</v>
      </c>
      <c r="V27" s="68"/>
      <c r="W27" s="249"/>
      <c r="X27" s="69">
        <f t="shared" si="9"/>
        <v>250</v>
      </c>
      <c r="Y27" s="249"/>
      <c r="Z27" s="249" t="s">
        <v>407</v>
      </c>
      <c r="AA27" s="249" t="s">
        <v>446</v>
      </c>
      <c r="AB27" s="249" t="s">
        <v>447</v>
      </c>
    </row>
    <row r="28" spans="1:28" ht="50.4" customHeight="1">
      <c r="A28" s="249">
        <v>10</v>
      </c>
      <c r="B28" s="256" t="s">
        <v>450</v>
      </c>
      <c r="C28" s="369"/>
      <c r="D28" s="252" t="s">
        <v>444</v>
      </c>
      <c r="E28" s="249" t="s">
        <v>413</v>
      </c>
      <c r="F28" s="258" t="s">
        <v>451</v>
      </c>
      <c r="G28" s="70">
        <f t="shared" si="10"/>
        <v>258.02499999999998</v>
      </c>
      <c r="H28" s="75">
        <v>250</v>
      </c>
      <c r="I28" s="75"/>
      <c r="J28" s="76">
        <v>8.0250000000000004</v>
      </c>
      <c r="K28" s="254">
        <f t="shared" si="11"/>
        <v>250</v>
      </c>
      <c r="L28" s="254">
        <f t="shared" si="13"/>
        <v>250</v>
      </c>
      <c r="M28" s="67"/>
      <c r="N28" s="71">
        <v>250</v>
      </c>
      <c r="O28" s="71">
        <v>235</v>
      </c>
      <c r="P28" s="259">
        <f t="shared" si="12"/>
        <v>15</v>
      </c>
      <c r="Q28" s="259"/>
      <c r="R28" s="255">
        <v>15</v>
      </c>
      <c r="S28" s="71">
        <v>250</v>
      </c>
      <c r="T28" s="72"/>
      <c r="U28" s="68">
        <f t="shared" si="8"/>
        <v>0</v>
      </c>
      <c r="V28" s="68"/>
      <c r="W28" s="249"/>
      <c r="X28" s="69">
        <f t="shared" si="9"/>
        <v>250</v>
      </c>
      <c r="Y28" s="249"/>
      <c r="Z28" s="249" t="s">
        <v>407</v>
      </c>
      <c r="AA28" s="249" t="s">
        <v>446</v>
      </c>
      <c r="AB28" s="249" t="s">
        <v>447</v>
      </c>
    </row>
    <row r="29" spans="1:28" ht="50.4" customHeight="1">
      <c r="A29" s="249">
        <v>11</v>
      </c>
      <c r="B29" s="256" t="s">
        <v>452</v>
      </c>
      <c r="C29" s="369"/>
      <c r="D29" s="252" t="s">
        <v>444</v>
      </c>
      <c r="E29" s="249" t="s">
        <v>413</v>
      </c>
      <c r="F29" s="258" t="s">
        <v>453</v>
      </c>
      <c r="G29" s="70">
        <f t="shared" si="10"/>
        <v>265.52</v>
      </c>
      <c r="H29" s="75">
        <v>250</v>
      </c>
      <c r="I29" s="75"/>
      <c r="J29" s="76">
        <v>15.52</v>
      </c>
      <c r="K29" s="254">
        <f t="shared" si="11"/>
        <v>250</v>
      </c>
      <c r="L29" s="254">
        <f t="shared" si="13"/>
        <v>250</v>
      </c>
      <c r="M29" s="67"/>
      <c r="N29" s="71">
        <v>250</v>
      </c>
      <c r="O29" s="71">
        <v>235.2</v>
      </c>
      <c r="P29" s="259">
        <f t="shared" si="12"/>
        <v>14.800000000000011</v>
      </c>
      <c r="Q29" s="259"/>
      <c r="R29" s="255">
        <v>14.800000000000011</v>
      </c>
      <c r="S29" s="71">
        <v>250</v>
      </c>
      <c r="T29" s="72"/>
      <c r="U29" s="68">
        <f t="shared" si="8"/>
        <v>0</v>
      </c>
      <c r="V29" s="68"/>
      <c r="W29" s="249"/>
      <c r="X29" s="69">
        <f t="shared" si="9"/>
        <v>250</v>
      </c>
      <c r="Y29" s="249"/>
      <c r="Z29" s="249" t="s">
        <v>407</v>
      </c>
      <c r="AA29" s="249" t="s">
        <v>446</v>
      </c>
      <c r="AB29" s="249" t="s">
        <v>447</v>
      </c>
    </row>
    <row r="30" spans="1:28" ht="50.4" customHeight="1">
      <c r="A30" s="249">
        <v>12</v>
      </c>
      <c r="B30" s="256" t="s">
        <v>454</v>
      </c>
      <c r="C30" s="369"/>
      <c r="D30" s="252" t="s">
        <v>455</v>
      </c>
      <c r="E30" s="249" t="s">
        <v>413</v>
      </c>
      <c r="F30" s="258" t="s">
        <v>456</v>
      </c>
      <c r="G30" s="70">
        <f t="shared" si="10"/>
        <v>257.68700000000001</v>
      </c>
      <c r="H30" s="75">
        <v>250</v>
      </c>
      <c r="I30" s="75"/>
      <c r="J30" s="76">
        <v>7.6870000000000003</v>
      </c>
      <c r="K30" s="254">
        <f t="shared" si="11"/>
        <v>250</v>
      </c>
      <c r="L30" s="254">
        <f t="shared" si="13"/>
        <v>250</v>
      </c>
      <c r="M30" s="67"/>
      <c r="N30" s="71">
        <v>250</v>
      </c>
      <c r="O30" s="71"/>
      <c r="P30" s="259">
        <f t="shared" si="12"/>
        <v>250</v>
      </c>
      <c r="Q30" s="259"/>
      <c r="R30" s="255">
        <v>250</v>
      </c>
      <c r="S30" s="71">
        <v>250</v>
      </c>
      <c r="T30" s="72"/>
      <c r="U30" s="68">
        <f t="shared" si="8"/>
        <v>0</v>
      </c>
      <c r="V30" s="68"/>
      <c r="W30" s="249"/>
      <c r="X30" s="69">
        <f t="shared" si="9"/>
        <v>250</v>
      </c>
      <c r="Y30" s="249"/>
      <c r="Z30" s="249" t="s">
        <v>407</v>
      </c>
      <c r="AA30" s="249" t="s">
        <v>446</v>
      </c>
      <c r="AB30" s="249" t="s">
        <v>447</v>
      </c>
    </row>
    <row r="31" spans="1:28" ht="50.4" customHeight="1">
      <c r="A31" s="249">
        <v>13</v>
      </c>
      <c r="B31" s="256" t="s">
        <v>457</v>
      </c>
      <c r="C31" s="369"/>
      <c r="D31" s="252" t="s">
        <v>458</v>
      </c>
      <c r="E31" s="249" t="s">
        <v>413</v>
      </c>
      <c r="F31" s="258" t="s">
        <v>459</v>
      </c>
      <c r="G31" s="70">
        <f t="shared" si="10"/>
        <v>107.111</v>
      </c>
      <c r="H31" s="75">
        <v>100</v>
      </c>
      <c r="I31" s="75"/>
      <c r="J31" s="76">
        <v>7.1109999999999998</v>
      </c>
      <c r="K31" s="254">
        <f t="shared" si="11"/>
        <v>100</v>
      </c>
      <c r="L31" s="254">
        <f t="shared" si="13"/>
        <v>100</v>
      </c>
      <c r="M31" s="67"/>
      <c r="N31" s="71">
        <v>100</v>
      </c>
      <c r="O31" s="71">
        <v>94.111000000000004</v>
      </c>
      <c r="P31" s="259">
        <f t="shared" si="12"/>
        <v>5.8889999999999958</v>
      </c>
      <c r="Q31" s="259"/>
      <c r="R31" s="255">
        <v>5.8889999999999958</v>
      </c>
      <c r="S31" s="71">
        <v>100</v>
      </c>
      <c r="T31" s="72"/>
      <c r="U31" s="68">
        <f t="shared" si="8"/>
        <v>0</v>
      </c>
      <c r="V31" s="68"/>
      <c r="W31" s="249"/>
      <c r="X31" s="69">
        <f t="shared" si="9"/>
        <v>100</v>
      </c>
      <c r="Y31" s="249"/>
      <c r="Z31" s="249" t="s">
        <v>407</v>
      </c>
      <c r="AA31" s="249" t="s">
        <v>446</v>
      </c>
      <c r="AB31" s="249" t="s">
        <v>447</v>
      </c>
    </row>
    <row r="32" spans="1:28" ht="50.4" customHeight="1">
      <c r="A32" s="249">
        <v>14</v>
      </c>
      <c r="B32" s="256" t="s">
        <v>460</v>
      </c>
      <c r="C32" s="369"/>
      <c r="D32" s="252" t="s">
        <v>461</v>
      </c>
      <c r="E32" s="249" t="s">
        <v>413</v>
      </c>
      <c r="F32" s="258" t="s">
        <v>462</v>
      </c>
      <c r="G32" s="70">
        <f t="shared" si="10"/>
        <v>105.33199999999999</v>
      </c>
      <c r="H32" s="75">
        <v>100</v>
      </c>
      <c r="I32" s="75"/>
      <c r="J32" s="76">
        <v>5.3319999999999999</v>
      </c>
      <c r="K32" s="254">
        <f t="shared" si="11"/>
        <v>100</v>
      </c>
      <c r="L32" s="254">
        <f t="shared" si="13"/>
        <v>100</v>
      </c>
      <c r="M32" s="67"/>
      <c r="N32" s="71">
        <v>100</v>
      </c>
      <c r="O32" s="71">
        <v>93.9</v>
      </c>
      <c r="P32" s="259">
        <f t="shared" si="12"/>
        <v>6.0999999999999943</v>
      </c>
      <c r="Q32" s="259"/>
      <c r="R32" s="255">
        <v>6.0999999999999943</v>
      </c>
      <c r="S32" s="71">
        <v>100</v>
      </c>
      <c r="T32" s="72"/>
      <c r="U32" s="68">
        <f t="shared" si="8"/>
        <v>0</v>
      </c>
      <c r="V32" s="68"/>
      <c r="W32" s="249"/>
      <c r="X32" s="69">
        <f t="shared" si="9"/>
        <v>100</v>
      </c>
      <c r="Y32" s="249"/>
      <c r="Z32" s="249" t="s">
        <v>407</v>
      </c>
      <c r="AA32" s="249" t="s">
        <v>446</v>
      </c>
      <c r="AB32" s="249" t="s">
        <v>447</v>
      </c>
    </row>
    <row r="33" spans="1:28" ht="50.4" customHeight="1">
      <c r="A33" s="249">
        <v>15</v>
      </c>
      <c r="B33" s="256" t="s">
        <v>463</v>
      </c>
      <c r="C33" s="369"/>
      <c r="D33" s="252" t="s">
        <v>464</v>
      </c>
      <c r="E33" s="249" t="s">
        <v>413</v>
      </c>
      <c r="F33" s="258" t="s">
        <v>465</v>
      </c>
      <c r="G33" s="70">
        <f t="shared" si="10"/>
        <v>294.68599999999998</v>
      </c>
      <c r="H33" s="75">
        <v>286</v>
      </c>
      <c r="I33" s="75"/>
      <c r="J33" s="76">
        <v>8.6859999999999999</v>
      </c>
      <c r="K33" s="254">
        <f t="shared" si="11"/>
        <v>286</v>
      </c>
      <c r="L33" s="254">
        <f t="shared" si="13"/>
        <v>286</v>
      </c>
      <c r="M33" s="67"/>
      <c r="N33" s="71">
        <v>286</v>
      </c>
      <c r="O33" s="71">
        <v>269</v>
      </c>
      <c r="P33" s="259">
        <f t="shared" si="12"/>
        <v>17</v>
      </c>
      <c r="Q33" s="259"/>
      <c r="R33" s="255">
        <v>17</v>
      </c>
      <c r="S33" s="71">
        <v>286</v>
      </c>
      <c r="T33" s="72"/>
      <c r="U33" s="68">
        <f t="shared" si="8"/>
        <v>0</v>
      </c>
      <c r="V33" s="68"/>
      <c r="W33" s="249"/>
      <c r="X33" s="69">
        <f t="shared" si="9"/>
        <v>286</v>
      </c>
      <c r="Y33" s="249"/>
      <c r="Z33" s="249" t="s">
        <v>407</v>
      </c>
      <c r="AA33" s="249" t="s">
        <v>446</v>
      </c>
      <c r="AB33" s="249" t="s">
        <v>447</v>
      </c>
    </row>
    <row r="34" spans="1:28" ht="50.4" customHeight="1">
      <c r="A34" s="249">
        <v>16</v>
      </c>
      <c r="B34" s="256" t="s">
        <v>466</v>
      </c>
      <c r="C34" s="369" t="s">
        <v>467</v>
      </c>
      <c r="D34" s="257" t="s">
        <v>468</v>
      </c>
      <c r="E34" s="258" t="s">
        <v>413</v>
      </c>
      <c r="F34" s="258" t="s">
        <v>469</v>
      </c>
      <c r="G34" s="70">
        <f t="shared" si="10"/>
        <v>947.14099999999996</v>
      </c>
      <c r="H34" s="73">
        <v>947.14099999999996</v>
      </c>
      <c r="I34" s="73"/>
      <c r="J34" s="73"/>
      <c r="K34" s="254">
        <f>L34</f>
        <v>947.14099999999996</v>
      </c>
      <c r="L34" s="254">
        <f>H34</f>
        <v>947.14099999999996</v>
      </c>
      <c r="M34" s="67"/>
      <c r="N34" s="71">
        <v>947.14099999999996</v>
      </c>
      <c r="O34" s="71">
        <v>348.51400000000001</v>
      </c>
      <c r="P34" s="259">
        <f t="shared" si="12"/>
        <v>598.62699999999995</v>
      </c>
      <c r="Q34" s="259">
        <v>462</v>
      </c>
      <c r="R34" s="255">
        <v>598.62699999999995</v>
      </c>
      <c r="S34" s="71">
        <v>947.14099999999996</v>
      </c>
      <c r="T34" s="72"/>
      <c r="U34" s="68">
        <f t="shared" si="8"/>
        <v>0</v>
      </c>
      <c r="V34" s="68"/>
      <c r="W34" s="249"/>
      <c r="X34" s="69">
        <f t="shared" si="9"/>
        <v>947.14099999999996</v>
      </c>
      <c r="Y34" s="249"/>
      <c r="Z34" s="249" t="s">
        <v>407</v>
      </c>
      <c r="AA34" s="249" t="s">
        <v>470</v>
      </c>
      <c r="AB34" s="249" t="s">
        <v>471</v>
      </c>
    </row>
    <row r="35" spans="1:28" ht="50.4" customHeight="1">
      <c r="A35" s="249">
        <v>17</v>
      </c>
      <c r="B35" s="256" t="s">
        <v>472</v>
      </c>
      <c r="C35" s="369"/>
      <c r="D35" s="257" t="s">
        <v>473</v>
      </c>
      <c r="E35" s="258" t="s">
        <v>413</v>
      </c>
      <c r="F35" s="258" t="s">
        <v>474</v>
      </c>
      <c r="G35" s="70">
        <f t="shared" si="10"/>
        <v>189.029</v>
      </c>
      <c r="H35" s="73">
        <v>150</v>
      </c>
      <c r="I35" s="73"/>
      <c r="J35" s="73">
        <v>39.029000000000003</v>
      </c>
      <c r="K35" s="254">
        <f>L35</f>
        <v>150</v>
      </c>
      <c r="L35" s="254">
        <f>H35</f>
        <v>150</v>
      </c>
      <c r="M35" s="67"/>
      <c r="N35" s="71">
        <v>150</v>
      </c>
      <c r="O35" s="71">
        <v>141.93899999999999</v>
      </c>
      <c r="P35" s="259">
        <f t="shared" si="12"/>
        <v>8.061000000000007</v>
      </c>
      <c r="Q35" s="259"/>
      <c r="R35" s="255">
        <v>8.061000000000007</v>
      </c>
      <c r="S35" s="71">
        <v>150</v>
      </c>
      <c r="T35" s="72"/>
      <c r="U35" s="68">
        <f t="shared" si="8"/>
        <v>0</v>
      </c>
      <c r="V35" s="68"/>
      <c r="W35" s="249"/>
      <c r="X35" s="69">
        <f t="shared" si="9"/>
        <v>150</v>
      </c>
      <c r="Y35" s="249"/>
      <c r="Z35" s="249" t="s">
        <v>407</v>
      </c>
      <c r="AA35" s="249" t="s">
        <v>470</v>
      </c>
      <c r="AB35" s="249" t="s">
        <v>475</v>
      </c>
    </row>
    <row r="36" spans="1:28" ht="50.4" customHeight="1">
      <c r="A36" s="249">
        <v>18</v>
      </c>
      <c r="B36" s="256" t="s">
        <v>476</v>
      </c>
      <c r="C36" s="369"/>
      <c r="D36" s="257" t="s">
        <v>477</v>
      </c>
      <c r="E36" s="258" t="s">
        <v>413</v>
      </c>
      <c r="F36" s="258" t="s">
        <v>478</v>
      </c>
      <c r="G36" s="70">
        <f t="shared" si="10"/>
        <v>108.556</v>
      </c>
      <c r="H36" s="73">
        <v>108.556</v>
      </c>
      <c r="I36" s="73"/>
      <c r="J36" s="73"/>
      <c r="K36" s="254">
        <f>L36</f>
        <v>108.556</v>
      </c>
      <c r="L36" s="254">
        <f>H36</f>
        <v>108.556</v>
      </c>
      <c r="M36" s="67"/>
      <c r="N36" s="71">
        <v>108.556</v>
      </c>
      <c r="O36" s="71">
        <v>31.172999999999998</v>
      </c>
      <c r="P36" s="259">
        <f t="shared" si="12"/>
        <v>77.382999999999996</v>
      </c>
      <c r="Q36" s="259">
        <v>65</v>
      </c>
      <c r="R36" s="255">
        <v>77.382999999999996</v>
      </c>
      <c r="S36" s="71">
        <v>108.556</v>
      </c>
      <c r="T36" s="72"/>
      <c r="U36" s="68">
        <f t="shared" si="8"/>
        <v>0</v>
      </c>
      <c r="V36" s="68"/>
      <c r="W36" s="249"/>
      <c r="X36" s="69">
        <f t="shared" si="9"/>
        <v>108.556</v>
      </c>
      <c r="Y36" s="249"/>
      <c r="Z36" s="249" t="s">
        <v>407</v>
      </c>
      <c r="AA36" s="249" t="s">
        <v>470</v>
      </c>
      <c r="AB36" s="249" t="s">
        <v>475</v>
      </c>
    </row>
    <row r="37" spans="1:28" ht="50.4" customHeight="1">
      <c r="A37" s="249">
        <v>19</v>
      </c>
      <c r="B37" s="256" t="s">
        <v>479</v>
      </c>
      <c r="C37" s="369"/>
      <c r="D37" s="257" t="s">
        <v>480</v>
      </c>
      <c r="E37" s="258" t="s">
        <v>413</v>
      </c>
      <c r="F37" s="258" t="s">
        <v>481</v>
      </c>
      <c r="G37" s="70">
        <f t="shared" si="10"/>
        <v>169.44800000000001</v>
      </c>
      <c r="H37" s="73">
        <v>150</v>
      </c>
      <c r="I37" s="73"/>
      <c r="J37" s="73">
        <v>19.448</v>
      </c>
      <c r="K37" s="254">
        <f>L37</f>
        <v>150</v>
      </c>
      <c r="L37" s="254">
        <f>H37</f>
        <v>150</v>
      </c>
      <c r="M37" s="67"/>
      <c r="N37" s="71">
        <v>150</v>
      </c>
      <c r="O37" s="71">
        <v>42.9</v>
      </c>
      <c r="P37" s="259">
        <f t="shared" si="12"/>
        <v>107.1</v>
      </c>
      <c r="Q37" s="259">
        <v>100</v>
      </c>
      <c r="R37" s="255">
        <v>107.1</v>
      </c>
      <c r="S37" s="71">
        <v>150</v>
      </c>
      <c r="T37" s="72"/>
      <c r="U37" s="68">
        <f t="shared" si="8"/>
        <v>0</v>
      </c>
      <c r="V37" s="68"/>
      <c r="W37" s="249"/>
      <c r="X37" s="69">
        <f t="shared" si="9"/>
        <v>150</v>
      </c>
      <c r="Y37" s="249"/>
      <c r="Z37" s="249" t="s">
        <v>407</v>
      </c>
      <c r="AA37" s="249" t="s">
        <v>470</v>
      </c>
      <c r="AB37" s="249" t="s">
        <v>475</v>
      </c>
    </row>
    <row r="38" spans="1:28" ht="50.4" customHeight="1">
      <c r="A38" s="249">
        <v>20</v>
      </c>
      <c r="B38" s="256" t="s">
        <v>482</v>
      </c>
      <c r="C38" s="369"/>
      <c r="D38" s="257" t="s">
        <v>483</v>
      </c>
      <c r="E38" s="258" t="s">
        <v>413</v>
      </c>
      <c r="F38" s="258" t="s">
        <v>484</v>
      </c>
      <c r="G38" s="70">
        <f t="shared" si="10"/>
        <v>380.33</v>
      </c>
      <c r="H38" s="70">
        <v>380.33</v>
      </c>
      <c r="I38" s="70"/>
      <c r="J38" s="73"/>
      <c r="K38" s="254">
        <f t="shared" ref="K38:K70" si="14">L38</f>
        <v>380.33</v>
      </c>
      <c r="L38" s="254">
        <f t="shared" ref="L38:L69" si="15">H38</f>
        <v>380.33</v>
      </c>
      <c r="M38" s="67"/>
      <c r="N38" s="71">
        <v>380.33</v>
      </c>
      <c r="O38" s="71">
        <v>356.33499999999998</v>
      </c>
      <c r="P38" s="259">
        <f t="shared" si="12"/>
        <v>23.995000000000005</v>
      </c>
      <c r="Q38" s="259"/>
      <c r="R38" s="255">
        <v>23.995000000000005</v>
      </c>
      <c r="S38" s="71">
        <v>380.33</v>
      </c>
      <c r="T38" s="72"/>
      <c r="U38" s="68">
        <f t="shared" si="8"/>
        <v>0</v>
      </c>
      <c r="V38" s="68"/>
      <c r="W38" s="249"/>
      <c r="X38" s="69">
        <f t="shared" si="9"/>
        <v>380.33</v>
      </c>
      <c r="Y38" s="249"/>
      <c r="Z38" s="249" t="s">
        <v>407</v>
      </c>
      <c r="AA38" s="249" t="s">
        <v>470</v>
      </c>
      <c r="AB38" s="249" t="s">
        <v>475</v>
      </c>
    </row>
    <row r="39" spans="1:28" ht="50.4" customHeight="1">
      <c r="A39" s="249">
        <v>21</v>
      </c>
      <c r="B39" s="256" t="s">
        <v>485</v>
      </c>
      <c r="C39" s="369" t="s">
        <v>486</v>
      </c>
      <c r="D39" s="257" t="s">
        <v>487</v>
      </c>
      <c r="E39" s="258" t="s">
        <v>413</v>
      </c>
      <c r="F39" s="258" t="s">
        <v>488</v>
      </c>
      <c r="G39" s="70">
        <f t="shared" si="10"/>
        <v>425</v>
      </c>
      <c r="H39" s="73">
        <v>400</v>
      </c>
      <c r="I39" s="73"/>
      <c r="J39" s="73">
        <v>25</v>
      </c>
      <c r="K39" s="254">
        <f t="shared" si="14"/>
        <v>400</v>
      </c>
      <c r="L39" s="254">
        <f t="shared" si="15"/>
        <v>400</v>
      </c>
      <c r="M39" s="67"/>
      <c r="N39" s="71">
        <v>400</v>
      </c>
      <c r="O39" s="71">
        <v>371.7</v>
      </c>
      <c r="P39" s="259">
        <f t="shared" si="12"/>
        <v>28.300000000000011</v>
      </c>
      <c r="Q39" s="259"/>
      <c r="R39" s="255">
        <v>28.300000000000011</v>
      </c>
      <c r="S39" s="71">
        <v>400</v>
      </c>
      <c r="T39" s="72"/>
      <c r="U39" s="68">
        <f t="shared" si="8"/>
        <v>0</v>
      </c>
      <c r="V39" s="68"/>
      <c r="W39" s="249"/>
      <c r="X39" s="69">
        <f t="shared" si="9"/>
        <v>400</v>
      </c>
      <c r="Y39" s="249"/>
      <c r="Z39" s="249" t="s">
        <v>407</v>
      </c>
      <c r="AA39" s="249" t="s">
        <v>489</v>
      </c>
      <c r="AB39" s="249" t="s">
        <v>430</v>
      </c>
    </row>
    <row r="40" spans="1:28" ht="50.4" customHeight="1">
      <c r="A40" s="249">
        <v>22</v>
      </c>
      <c r="B40" s="256" t="s">
        <v>490</v>
      </c>
      <c r="C40" s="369"/>
      <c r="D40" s="257" t="s">
        <v>491</v>
      </c>
      <c r="E40" s="258" t="s">
        <v>413</v>
      </c>
      <c r="F40" s="258" t="s">
        <v>492</v>
      </c>
      <c r="G40" s="70">
        <f t="shared" si="10"/>
        <v>1342.6890000000001</v>
      </c>
      <c r="H40" s="73">
        <v>1336</v>
      </c>
      <c r="I40" s="73"/>
      <c r="J40" s="73">
        <v>6.6890000000000001</v>
      </c>
      <c r="K40" s="254">
        <f t="shared" si="14"/>
        <v>1336</v>
      </c>
      <c r="L40" s="254">
        <f t="shared" si="15"/>
        <v>1336</v>
      </c>
      <c r="M40" s="67"/>
      <c r="N40" s="71">
        <v>1336</v>
      </c>
      <c r="O40" s="71">
        <v>1255.8</v>
      </c>
      <c r="P40" s="259">
        <f t="shared" si="12"/>
        <v>80.200000000000045</v>
      </c>
      <c r="Q40" s="259"/>
      <c r="R40" s="255">
        <v>80.200000000000045</v>
      </c>
      <c r="S40" s="71">
        <v>1336</v>
      </c>
      <c r="T40" s="72"/>
      <c r="U40" s="68">
        <f t="shared" si="8"/>
        <v>0</v>
      </c>
      <c r="V40" s="68"/>
      <c r="W40" s="249"/>
      <c r="X40" s="69">
        <f t="shared" si="9"/>
        <v>1336</v>
      </c>
      <c r="Y40" s="249"/>
      <c r="Z40" s="249" t="s">
        <v>407</v>
      </c>
      <c r="AA40" s="249" t="s">
        <v>489</v>
      </c>
      <c r="AB40" s="249" t="s">
        <v>430</v>
      </c>
    </row>
    <row r="41" spans="1:28" ht="50.4" customHeight="1">
      <c r="A41" s="249">
        <v>23</v>
      </c>
      <c r="B41" s="256" t="s">
        <v>493</v>
      </c>
      <c r="C41" s="369" t="s">
        <v>494</v>
      </c>
      <c r="D41" s="252" t="s">
        <v>495</v>
      </c>
      <c r="E41" s="249" t="s">
        <v>413</v>
      </c>
      <c r="F41" s="258" t="s">
        <v>496</v>
      </c>
      <c r="G41" s="70">
        <f t="shared" si="10"/>
        <v>1366.8537650000001</v>
      </c>
      <c r="H41" s="77">
        <f>1366.853765-J41</f>
        <v>1336</v>
      </c>
      <c r="I41" s="77"/>
      <c r="J41" s="78">
        <v>30.853764999999999</v>
      </c>
      <c r="K41" s="254">
        <f t="shared" si="14"/>
        <v>1336</v>
      </c>
      <c r="L41" s="254">
        <f t="shared" si="15"/>
        <v>1336</v>
      </c>
      <c r="M41" s="67"/>
      <c r="N41" s="71">
        <v>1336</v>
      </c>
      <c r="O41" s="71">
        <v>1254</v>
      </c>
      <c r="P41" s="259">
        <f t="shared" si="12"/>
        <v>82</v>
      </c>
      <c r="Q41" s="259"/>
      <c r="R41" s="255">
        <v>82</v>
      </c>
      <c r="S41" s="71">
        <v>1336</v>
      </c>
      <c r="T41" s="72"/>
      <c r="U41" s="68">
        <f t="shared" si="8"/>
        <v>0</v>
      </c>
      <c r="V41" s="68"/>
      <c r="W41" s="249"/>
      <c r="X41" s="69">
        <f t="shared" si="9"/>
        <v>1336</v>
      </c>
      <c r="Y41" s="249"/>
      <c r="Z41" s="249" t="s">
        <v>407</v>
      </c>
      <c r="AA41" s="249" t="s">
        <v>497</v>
      </c>
      <c r="AB41" s="260" t="s">
        <v>430</v>
      </c>
    </row>
    <row r="42" spans="1:28" ht="50.4" customHeight="1">
      <c r="A42" s="249">
        <v>24</v>
      </c>
      <c r="B42" s="256" t="s">
        <v>498</v>
      </c>
      <c r="C42" s="369"/>
      <c r="D42" s="252" t="s">
        <v>499</v>
      </c>
      <c r="E42" s="249" t="s">
        <v>413</v>
      </c>
      <c r="F42" s="258" t="s">
        <v>500</v>
      </c>
      <c r="G42" s="70">
        <f t="shared" si="10"/>
        <v>100</v>
      </c>
      <c r="H42" s="77">
        <v>100</v>
      </c>
      <c r="I42" s="77"/>
      <c r="J42" s="78"/>
      <c r="K42" s="254">
        <f t="shared" si="14"/>
        <v>100</v>
      </c>
      <c r="L42" s="254">
        <f t="shared" si="15"/>
        <v>100</v>
      </c>
      <c r="M42" s="67"/>
      <c r="N42" s="71">
        <v>100</v>
      </c>
      <c r="O42" s="71">
        <v>99.841999999999999</v>
      </c>
      <c r="P42" s="259">
        <f t="shared" si="12"/>
        <v>0.15800000000000125</v>
      </c>
      <c r="Q42" s="259"/>
      <c r="R42" s="255">
        <v>0.15800000000000125</v>
      </c>
      <c r="S42" s="71">
        <v>100</v>
      </c>
      <c r="T42" s="72"/>
      <c r="U42" s="68">
        <f t="shared" si="8"/>
        <v>0</v>
      </c>
      <c r="V42" s="68"/>
      <c r="W42" s="249"/>
      <c r="X42" s="69">
        <f t="shared" si="9"/>
        <v>100</v>
      </c>
      <c r="Y42" s="249"/>
      <c r="Z42" s="249" t="s">
        <v>407</v>
      </c>
      <c r="AA42" s="249" t="s">
        <v>497</v>
      </c>
      <c r="AB42" s="260" t="s">
        <v>501</v>
      </c>
    </row>
    <row r="43" spans="1:28" ht="50.4" customHeight="1">
      <c r="A43" s="249">
        <v>25</v>
      </c>
      <c r="B43" s="256" t="s">
        <v>502</v>
      </c>
      <c r="C43" s="369"/>
      <c r="D43" s="252" t="s">
        <v>503</v>
      </c>
      <c r="E43" s="249" t="s">
        <v>413</v>
      </c>
      <c r="F43" s="258" t="s">
        <v>504</v>
      </c>
      <c r="G43" s="70">
        <f t="shared" si="10"/>
        <v>100</v>
      </c>
      <c r="H43" s="77">
        <v>100</v>
      </c>
      <c r="I43" s="77"/>
      <c r="J43" s="78"/>
      <c r="K43" s="254">
        <f t="shared" si="14"/>
        <v>100</v>
      </c>
      <c r="L43" s="254">
        <f t="shared" si="15"/>
        <v>100</v>
      </c>
      <c r="M43" s="67"/>
      <c r="N43" s="71">
        <v>100</v>
      </c>
      <c r="O43" s="71">
        <v>99.834000000000003</v>
      </c>
      <c r="P43" s="259">
        <f t="shared" si="12"/>
        <v>0.16599999999999682</v>
      </c>
      <c r="Q43" s="259"/>
      <c r="R43" s="255">
        <v>0.16599999999999682</v>
      </c>
      <c r="S43" s="71">
        <v>100</v>
      </c>
      <c r="T43" s="72"/>
      <c r="U43" s="68">
        <f t="shared" si="8"/>
        <v>0</v>
      </c>
      <c r="V43" s="68"/>
      <c r="W43" s="249"/>
      <c r="X43" s="69">
        <f t="shared" si="9"/>
        <v>100</v>
      </c>
      <c r="Y43" s="249"/>
      <c r="Z43" s="249" t="s">
        <v>407</v>
      </c>
      <c r="AA43" s="249" t="s">
        <v>497</v>
      </c>
      <c r="AB43" s="260" t="s">
        <v>505</v>
      </c>
    </row>
    <row r="44" spans="1:28" ht="50.4" customHeight="1">
      <c r="A44" s="249">
        <v>26</v>
      </c>
      <c r="B44" s="256" t="s">
        <v>506</v>
      </c>
      <c r="C44" s="369"/>
      <c r="D44" s="252" t="s">
        <v>507</v>
      </c>
      <c r="E44" s="249" t="s">
        <v>413</v>
      </c>
      <c r="F44" s="258" t="s">
        <v>508</v>
      </c>
      <c r="G44" s="70">
        <f t="shared" si="10"/>
        <v>250</v>
      </c>
      <c r="H44" s="77">
        <v>200</v>
      </c>
      <c r="I44" s="77"/>
      <c r="J44" s="78">
        <v>50</v>
      </c>
      <c r="K44" s="254">
        <f t="shared" si="14"/>
        <v>200</v>
      </c>
      <c r="L44" s="254">
        <f t="shared" si="15"/>
        <v>200</v>
      </c>
      <c r="M44" s="67"/>
      <c r="N44" s="71">
        <v>200</v>
      </c>
      <c r="O44" s="71">
        <v>200</v>
      </c>
      <c r="P44" s="259">
        <f t="shared" si="12"/>
        <v>0</v>
      </c>
      <c r="Q44" s="259"/>
      <c r="R44" s="255">
        <v>0</v>
      </c>
      <c r="S44" s="71">
        <v>200</v>
      </c>
      <c r="T44" s="72"/>
      <c r="U44" s="68">
        <f t="shared" si="8"/>
        <v>0</v>
      </c>
      <c r="V44" s="68"/>
      <c r="W44" s="249"/>
      <c r="X44" s="69">
        <f t="shared" si="9"/>
        <v>200</v>
      </c>
      <c r="Y44" s="249"/>
      <c r="Z44" s="249" t="s">
        <v>407</v>
      </c>
      <c r="AA44" s="249" t="s">
        <v>497</v>
      </c>
      <c r="AB44" s="260" t="s">
        <v>509</v>
      </c>
    </row>
    <row r="45" spans="1:28" ht="50.4" customHeight="1">
      <c r="A45" s="249">
        <v>27</v>
      </c>
      <c r="B45" s="256" t="s">
        <v>510</v>
      </c>
      <c r="C45" s="251" t="s">
        <v>511</v>
      </c>
      <c r="D45" s="257" t="s">
        <v>512</v>
      </c>
      <c r="E45" s="258" t="s">
        <v>413</v>
      </c>
      <c r="F45" s="258" t="s">
        <v>513</v>
      </c>
      <c r="G45" s="70">
        <f t="shared" si="10"/>
        <v>1736</v>
      </c>
      <c r="H45" s="73">
        <v>1736</v>
      </c>
      <c r="I45" s="73"/>
      <c r="J45" s="73"/>
      <c r="K45" s="254">
        <f t="shared" si="14"/>
        <v>1736</v>
      </c>
      <c r="L45" s="254">
        <f t="shared" si="15"/>
        <v>1736</v>
      </c>
      <c r="M45" s="67"/>
      <c r="N45" s="71">
        <v>1736</v>
      </c>
      <c r="O45" s="71">
        <v>1327.729</v>
      </c>
      <c r="P45" s="259">
        <f t="shared" si="12"/>
        <v>408.27099999999996</v>
      </c>
      <c r="Q45" s="259">
        <v>105</v>
      </c>
      <c r="R45" s="255">
        <v>408.27099999999996</v>
      </c>
      <c r="S45" s="71">
        <v>1736</v>
      </c>
      <c r="T45" s="72"/>
      <c r="U45" s="68">
        <f t="shared" si="8"/>
        <v>0</v>
      </c>
      <c r="V45" s="68"/>
      <c r="W45" s="249"/>
      <c r="X45" s="69">
        <f t="shared" si="9"/>
        <v>1736</v>
      </c>
      <c r="Y45" s="249"/>
      <c r="Z45" s="249" t="s">
        <v>407</v>
      </c>
      <c r="AA45" s="249" t="s">
        <v>514</v>
      </c>
      <c r="AB45" s="249" t="s">
        <v>515</v>
      </c>
    </row>
    <row r="46" spans="1:28" ht="50.4" customHeight="1">
      <c r="A46" s="249">
        <v>28</v>
      </c>
      <c r="B46" s="256" t="s">
        <v>516</v>
      </c>
      <c r="C46" s="251" t="s">
        <v>517</v>
      </c>
      <c r="D46" s="252" t="s">
        <v>518</v>
      </c>
      <c r="E46" s="249" t="s">
        <v>413</v>
      </c>
      <c r="F46" s="258" t="s">
        <v>519</v>
      </c>
      <c r="G46" s="70">
        <f t="shared" si="10"/>
        <v>1736</v>
      </c>
      <c r="H46" s="77">
        <v>1736</v>
      </c>
      <c r="I46" s="249"/>
      <c r="J46" s="255"/>
      <c r="K46" s="254">
        <f t="shared" si="14"/>
        <v>1736</v>
      </c>
      <c r="L46" s="254">
        <f t="shared" si="15"/>
        <v>1736</v>
      </c>
      <c r="M46" s="67"/>
      <c r="N46" s="71">
        <v>1736</v>
      </c>
      <c r="O46" s="71">
        <v>470.44200000000001</v>
      </c>
      <c r="P46" s="259">
        <f t="shared" si="12"/>
        <v>1265.558</v>
      </c>
      <c r="Q46" s="259">
        <v>1150.56</v>
      </c>
      <c r="R46" s="255">
        <v>1265.558</v>
      </c>
      <c r="S46" s="71">
        <v>1736</v>
      </c>
      <c r="T46" s="72"/>
      <c r="U46" s="68">
        <f t="shared" si="8"/>
        <v>0</v>
      </c>
      <c r="V46" s="68"/>
      <c r="W46" s="249"/>
      <c r="X46" s="69">
        <f t="shared" si="9"/>
        <v>1736</v>
      </c>
      <c r="Y46" s="249"/>
      <c r="Z46" s="249" t="s">
        <v>407</v>
      </c>
      <c r="AA46" s="249" t="s">
        <v>520</v>
      </c>
      <c r="AB46" s="249" t="s">
        <v>521</v>
      </c>
    </row>
    <row r="47" spans="1:28" ht="50.4" customHeight="1">
      <c r="A47" s="249">
        <v>29</v>
      </c>
      <c r="B47" s="256" t="s">
        <v>522</v>
      </c>
      <c r="C47" s="369" t="s">
        <v>523</v>
      </c>
      <c r="D47" s="252" t="s">
        <v>524</v>
      </c>
      <c r="E47" s="249" t="s">
        <v>413</v>
      </c>
      <c r="F47" s="258" t="s">
        <v>525</v>
      </c>
      <c r="G47" s="70">
        <f t="shared" si="10"/>
        <v>300</v>
      </c>
      <c r="H47" s="77">
        <v>300</v>
      </c>
      <c r="I47" s="77"/>
      <c r="J47" s="78"/>
      <c r="K47" s="254">
        <f t="shared" si="14"/>
        <v>300</v>
      </c>
      <c r="L47" s="254">
        <f t="shared" si="15"/>
        <v>300</v>
      </c>
      <c r="M47" s="67"/>
      <c r="N47" s="71">
        <v>300</v>
      </c>
      <c r="O47" s="71">
        <v>287.03200000000004</v>
      </c>
      <c r="P47" s="259">
        <f t="shared" si="12"/>
        <v>12.967999999999961</v>
      </c>
      <c r="Q47" s="259"/>
      <c r="R47" s="255">
        <v>12.967999999999961</v>
      </c>
      <c r="S47" s="71">
        <v>300</v>
      </c>
      <c r="T47" s="72"/>
      <c r="U47" s="68">
        <f t="shared" si="8"/>
        <v>0</v>
      </c>
      <c r="V47" s="68"/>
      <c r="W47" s="249"/>
      <c r="X47" s="69">
        <f t="shared" si="9"/>
        <v>300</v>
      </c>
      <c r="Y47" s="249"/>
      <c r="Z47" s="249" t="s">
        <v>407</v>
      </c>
      <c r="AA47" s="249" t="s">
        <v>526</v>
      </c>
      <c r="AB47" s="249" t="s">
        <v>527</v>
      </c>
    </row>
    <row r="48" spans="1:28" ht="50.4" customHeight="1">
      <c r="A48" s="249">
        <v>30</v>
      </c>
      <c r="B48" s="256" t="s">
        <v>528</v>
      </c>
      <c r="C48" s="369"/>
      <c r="D48" s="252" t="s">
        <v>524</v>
      </c>
      <c r="E48" s="249" t="s">
        <v>413</v>
      </c>
      <c r="F48" s="258" t="s">
        <v>529</v>
      </c>
      <c r="G48" s="70">
        <f t="shared" si="10"/>
        <v>300.22699999999998</v>
      </c>
      <c r="H48" s="77">
        <v>300</v>
      </c>
      <c r="I48" s="77"/>
      <c r="J48" s="78">
        <v>0.22700000000000001</v>
      </c>
      <c r="K48" s="254">
        <f t="shared" si="14"/>
        <v>300</v>
      </c>
      <c r="L48" s="254">
        <f t="shared" si="15"/>
        <v>300</v>
      </c>
      <c r="M48" s="67"/>
      <c r="N48" s="71">
        <v>300</v>
      </c>
      <c r="O48" s="71">
        <v>287.666</v>
      </c>
      <c r="P48" s="259">
        <f t="shared" si="12"/>
        <v>12.334000000000003</v>
      </c>
      <c r="Q48" s="259"/>
      <c r="R48" s="255">
        <v>12.334000000000003</v>
      </c>
      <c r="S48" s="71">
        <v>300</v>
      </c>
      <c r="T48" s="72"/>
      <c r="U48" s="68">
        <f t="shared" si="8"/>
        <v>0</v>
      </c>
      <c r="V48" s="68"/>
      <c r="W48" s="249"/>
      <c r="X48" s="69">
        <f t="shared" si="9"/>
        <v>300</v>
      </c>
      <c r="Y48" s="249"/>
      <c r="Z48" s="249" t="s">
        <v>407</v>
      </c>
      <c r="AA48" s="249" t="s">
        <v>526</v>
      </c>
      <c r="AB48" s="249" t="s">
        <v>527</v>
      </c>
    </row>
    <row r="49" spans="1:28" ht="50.4" customHeight="1">
      <c r="A49" s="249">
        <v>31</v>
      </c>
      <c r="B49" s="256" t="s">
        <v>530</v>
      </c>
      <c r="C49" s="369"/>
      <c r="D49" s="252" t="s">
        <v>531</v>
      </c>
      <c r="E49" s="249" t="s">
        <v>413</v>
      </c>
      <c r="F49" s="258" t="s">
        <v>532</v>
      </c>
      <c r="G49" s="70">
        <f t="shared" si="10"/>
        <v>350</v>
      </c>
      <c r="H49" s="77">
        <v>350</v>
      </c>
      <c r="I49" s="77"/>
      <c r="J49" s="78"/>
      <c r="K49" s="254">
        <f t="shared" si="14"/>
        <v>350</v>
      </c>
      <c r="L49" s="254">
        <f t="shared" si="15"/>
        <v>350</v>
      </c>
      <c r="M49" s="67"/>
      <c r="N49" s="71">
        <v>350</v>
      </c>
      <c r="O49" s="71">
        <v>334.33099999999996</v>
      </c>
      <c r="P49" s="259">
        <f t="shared" si="12"/>
        <v>15.66900000000004</v>
      </c>
      <c r="Q49" s="259"/>
      <c r="R49" s="255">
        <v>15.66900000000004</v>
      </c>
      <c r="S49" s="71">
        <v>350</v>
      </c>
      <c r="T49" s="72"/>
      <c r="U49" s="68">
        <f t="shared" si="8"/>
        <v>0</v>
      </c>
      <c r="V49" s="68"/>
      <c r="W49" s="249"/>
      <c r="X49" s="69">
        <f t="shared" si="9"/>
        <v>350</v>
      </c>
      <c r="Y49" s="249"/>
      <c r="Z49" s="249" t="s">
        <v>407</v>
      </c>
      <c r="AA49" s="249" t="s">
        <v>526</v>
      </c>
      <c r="AB49" s="249" t="s">
        <v>527</v>
      </c>
    </row>
    <row r="50" spans="1:28" ht="50.4" customHeight="1">
      <c r="A50" s="249">
        <v>32</v>
      </c>
      <c r="B50" s="256" t="s">
        <v>533</v>
      </c>
      <c r="C50" s="369"/>
      <c r="D50" s="252" t="s">
        <v>534</v>
      </c>
      <c r="E50" s="249" t="s">
        <v>413</v>
      </c>
      <c r="F50" s="258" t="s">
        <v>535</v>
      </c>
      <c r="G50" s="70">
        <f t="shared" si="10"/>
        <v>786</v>
      </c>
      <c r="H50" s="77">
        <v>786</v>
      </c>
      <c r="I50" s="77"/>
      <c r="J50" s="78"/>
      <c r="K50" s="254">
        <f t="shared" si="14"/>
        <v>786</v>
      </c>
      <c r="L50" s="254">
        <f t="shared" si="15"/>
        <v>786</v>
      </c>
      <c r="M50" s="67"/>
      <c r="N50" s="71">
        <v>786</v>
      </c>
      <c r="O50" s="71">
        <v>250</v>
      </c>
      <c r="P50" s="259">
        <f t="shared" si="12"/>
        <v>536</v>
      </c>
      <c r="Q50" s="259">
        <v>393</v>
      </c>
      <c r="R50" s="255">
        <v>536</v>
      </c>
      <c r="S50" s="71">
        <v>786</v>
      </c>
      <c r="T50" s="72"/>
      <c r="U50" s="68">
        <f t="shared" si="8"/>
        <v>0</v>
      </c>
      <c r="V50" s="68"/>
      <c r="W50" s="249"/>
      <c r="X50" s="69">
        <f t="shared" si="9"/>
        <v>786</v>
      </c>
      <c r="Y50" s="249"/>
      <c r="Z50" s="249" t="s">
        <v>407</v>
      </c>
      <c r="AA50" s="249" t="s">
        <v>526</v>
      </c>
      <c r="AB50" s="249" t="s">
        <v>527</v>
      </c>
    </row>
    <row r="51" spans="1:28" ht="50.4" customHeight="1">
      <c r="A51" s="249">
        <v>33</v>
      </c>
      <c r="B51" s="256" t="s">
        <v>536</v>
      </c>
      <c r="C51" s="369" t="s">
        <v>537</v>
      </c>
      <c r="D51" s="257" t="s">
        <v>538</v>
      </c>
      <c r="E51" s="258" t="s">
        <v>413</v>
      </c>
      <c r="F51" s="258" t="s">
        <v>539</v>
      </c>
      <c r="G51" s="70">
        <f t="shared" si="10"/>
        <v>536</v>
      </c>
      <c r="H51" s="73">
        <v>536</v>
      </c>
      <c r="I51" s="73"/>
      <c r="J51" s="73"/>
      <c r="K51" s="254">
        <f t="shared" si="14"/>
        <v>536</v>
      </c>
      <c r="L51" s="254">
        <f t="shared" si="15"/>
        <v>536</v>
      </c>
      <c r="M51" s="67"/>
      <c r="N51" s="71">
        <v>536</v>
      </c>
      <c r="O51" s="71">
        <v>504.78899999999999</v>
      </c>
      <c r="P51" s="259">
        <f t="shared" si="12"/>
        <v>31.211000000000013</v>
      </c>
      <c r="Q51" s="259"/>
      <c r="R51" s="255">
        <v>31.211000000000013</v>
      </c>
      <c r="S51" s="71">
        <v>536</v>
      </c>
      <c r="T51" s="72"/>
      <c r="U51" s="68">
        <f t="shared" si="8"/>
        <v>0</v>
      </c>
      <c r="V51" s="68"/>
      <c r="W51" s="249"/>
      <c r="X51" s="69">
        <f t="shared" si="9"/>
        <v>536</v>
      </c>
      <c r="Y51" s="249"/>
      <c r="Z51" s="249" t="s">
        <v>407</v>
      </c>
      <c r="AA51" s="249" t="s">
        <v>540</v>
      </c>
      <c r="AB51" s="249" t="s">
        <v>527</v>
      </c>
    </row>
    <row r="52" spans="1:28" ht="50.4" customHeight="1">
      <c r="A52" s="249">
        <v>34</v>
      </c>
      <c r="B52" s="256" t="s">
        <v>541</v>
      </c>
      <c r="C52" s="369"/>
      <c r="D52" s="257" t="s">
        <v>542</v>
      </c>
      <c r="E52" s="258" t="s">
        <v>413</v>
      </c>
      <c r="F52" s="258" t="s">
        <v>419</v>
      </c>
      <c r="G52" s="70">
        <f t="shared" si="10"/>
        <v>200</v>
      </c>
      <c r="H52" s="73">
        <v>200</v>
      </c>
      <c r="I52" s="73"/>
      <c r="J52" s="73"/>
      <c r="K52" s="254">
        <f t="shared" si="14"/>
        <v>200</v>
      </c>
      <c r="L52" s="254">
        <f t="shared" si="15"/>
        <v>200</v>
      </c>
      <c r="M52" s="67"/>
      <c r="N52" s="71">
        <v>200</v>
      </c>
      <c r="O52" s="71">
        <v>186.18100000000001</v>
      </c>
      <c r="P52" s="259">
        <f t="shared" si="12"/>
        <v>13.818999999999988</v>
      </c>
      <c r="Q52" s="259"/>
      <c r="R52" s="255">
        <v>13.818999999999988</v>
      </c>
      <c r="S52" s="71">
        <v>200</v>
      </c>
      <c r="T52" s="72"/>
      <c r="U52" s="68">
        <f t="shared" si="8"/>
        <v>0</v>
      </c>
      <c r="V52" s="68"/>
      <c r="W52" s="249"/>
      <c r="X52" s="69">
        <f t="shared" si="9"/>
        <v>200</v>
      </c>
      <c r="Y52" s="249"/>
      <c r="Z52" s="249" t="s">
        <v>407</v>
      </c>
      <c r="AA52" s="249" t="s">
        <v>540</v>
      </c>
      <c r="AB52" s="249" t="s">
        <v>527</v>
      </c>
    </row>
    <row r="53" spans="1:28" ht="50.4" customHeight="1">
      <c r="A53" s="249">
        <v>35</v>
      </c>
      <c r="B53" s="256" t="s">
        <v>543</v>
      </c>
      <c r="C53" s="369"/>
      <c r="D53" s="257" t="s">
        <v>542</v>
      </c>
      <c r="E53" s="258" t="s">
        <v>413</v>
      </c>
      <c r="F53" s="258" t="s">
        <v>544</v>
      </c>
      <c r="G53" s="70">
        <f t="shared" si="10"/>
        <v>204.887</v>
      </c>
      <c r="H53" s="73">
        <v>200</v>
      </c>
      <c r="I53" s="73"/>
      <c r="J53" s="73">
        <v>4.8869999999999996</v>
      </c>
      <c r="K53" s="254">
        <f t="shared" si="14"/>
        <v>200</v>
      </c>
      <c r="L53" s="254">
        <f t="shared" si="15"/>
        <v>200</v>
      </c>
      <c r="M53" s="67"/>
      <c r="N53" s="71">
        <v>200</v>
      </c>
      <c r="O53" s="71">
        <v>187.80199999999999</v>
      </c>
      <c r="P53" s="259">
        <f t="shared" si="12"/>
        <v>12.198000000000008</v>
      </c>
      <c r="Q53" s="259"/>
      <c r="R53" s="255">
        <v>12.198000000000008</v>
      </c>
      <c r="S53" s="71">
        <v>200</v>
      </c>
      <c r="T53" s="72"/>
      <c r="U53" s="68">
        <f t="shared" si="8"/>
        <v>0</v>
      </c>
      <c r="V53" s="68"/>
      <c r="W53" s="249"/>
      <c r="X53" s="69">
        <f t="shared" si="9"/>
        <v>200</v>
      </c>
      <c r="Y53" s="249"/>
      <c r="Z53" s="249" t="s">
        <v>407</v>
      </c>
      <c r="AA53" s="249" t="s">
        <v>540</v>
      </c>
      <c r="AB53" s="249" t="s">
        <v>527</v>
      </c>
    </row>
    <row r="54" spans="1:28" ht="50.4" customHeight="1">
      <c r="A54" s="249">
        <v>36</v>
      </c>
      <c r="B54" s="256" t="s">
        <v>545</v>
      </c>
      <c r="C54" s="369"/>
      <c r="D54" s="257" t="s">
        <v>542</v>
      </c>
      <c r="E54" s="258" t="s">
        <v>413</v>
      </c>
      <c r="F54" s="258" t="s">
        <v>546</v>
      </c>
      <c r="G54" s="70">
        <f t="shared" si="10"/>
        <v>206.786</v>
      </c>
      <c r="H54" s="73">
        <v>200</v>
      </c>
      <c r="I54" s="73"/>
      <c r="J54" s="73">
        <v>6.7859999999999996</v>
      </c>
      <c r="K54" s="254">
        <f t="shared" si="14"/>
        <v>200</v>
      </c>
      <c r="L54" s="254">
        <f t="shared" si="15"/>
        <v>200</v>
      </c>
      <c r="M54" s="67"/>
      <c r="N54" s="71">
        <v>200</v>
      </c>
      <c r="O54" s="71">
        <v>187.69300000000001</v>
      </c>
      <c r="P54" s="259">
        <f t="shared" si="12"/>
        <v>12.306999999999988</v>
      </c>
      <c r="Q54" s="259"/>
      <c r="R54" s="255">
        <v>12.306999999999988</v>
      </c>
      <c r="S54" s="71">
        <v>200</v>
      </c>
      <c r="T54" s="72"/>
      <c r="U54" s="68">
        <f t="shared" si="8"/>
        <v>0</v>
      </c>
      <c r="V54" s="68"/>
      <c r="W54" s="249"/>
      <c r="X54" s="69">
        <f t="shared" si="9"/>
        <v>200</v>
      </c>
      <c r="Y54" s="249"/>
      <c r="Z54" s="249" t="s">
        <v>407</v>
      </c>
      <c r="AA54" s="249" t="s">
        <v>540</v>
      </c>
      <c r="AB54" s="249" t="s">
        <v>527</v>
      </c>
    </row>
    <row r="55" spans="1:28" ht="50.4" customHeight="1">
      <c r="A55" s="249">
        <v>37</v>
      </c>
      <c r="B55" s="256" t="s">
        <v>547</v>
      </c>
      <c r="C55" s="369"/>
      <c r="D55" s="257" t="s">
        <v>542</v>
      </c>
      <c r="E55" s="258" t="s">
        <v>413</v>
      </c>
      <c r="F55" s="258" t="s">
        <v>548</v>
      </c>
      <c r="G55" s="70">
        <f t="shared" si="10"/>
        <v>207.73</v>
      </c>
      <c r="H55" s="73">
        <v>200</v>
      </c>
      <c r="I55" s="73"/>
      <c r="J55" s="73">
        <v>7.73</v>
      </c>
      <c r="K55" s="254">
        <f t="shared" si="14"/>
        <v>200</v>
      </c>
      <c r="L55" s="254">
        <f t="shared" si="15"/>
        <v>200</v>
      </c>
      <c r="M55" s="67"/>
      <c r="N55" s="71">
        <v>200</v>
      </c>
      <c r="O55" s="71">
        <v>187.72200000000001</v>
      </c>
      <c r="P55" s="259">
        <f t="shared" si="12"/>
        <v>12.277999999999992</v>
      </c>
      <c r="Q55" s="259"/>
      <c r="R55" s="255">
        <v>12.277999999999992</v>
      </c>
      <c r="S55" s="71">
        <v>200</v>
      </c>
      <c r="T55" s="72"/>
      <c r="U55" s="68">
        <f t="shared" si="8"/>
        <v>0</v>
      </c>
      <c r="V55" s="68"/>
      <c r="W55" s="249"/>
      <c r="X55" s="69">
        <f t="shared" si="9"/>
        <v>200</v>
      </c>
      <c r="Y55" s="249"/>
      <c r="Z55" s="249" t="s">
        <v>407</v>
      </c>
      <c r="AA55" s="249" t="s">
        <v>540</v>
      </c>
      <c r="AB55" s="249" t="s">
        <v>527</v>
      </c>
    </row>
    <row r="56" spans="1:28" ht="50.4" customHeight="1">
      <c r="A56" s="249">
        <v>38</v>
      </c>
      <c r="B56" s="256" t="s">
        <v>549</v>
      </c>
      <c r="C56" s="369"/>
      <c r="D56" s="257" t="s">
        <v>542</v>
      </c>
      <c r="E56" s="258" t="s">
        <v>413</v>
      </c>
      <c r="F56" s="258" t="s">
        <v>550</v>
      </c>
      <c r="G56" s="70">
        <f t="shared" si="10"/>
        <v>206.30600000000001</v>
      </c>
      <c r="H56" s="73">
        <v>200</v>
      </c>
      <c r="I56" s="73"/>
      <c r="J56" s="73">
        <v>6.306</v>
      </c>
      <c r="K56" s="254">
        <f t="shared" si="14"/>
        <v>200</v>
      </c>
      <c r="L56" s="254">
        <f t="shared" si="15"/>
        <v>200</v>
      </c>
      <c r="M56" s="67"/>
      <c r="N56" s="71">
        <v>200</v>
      </c>
      <c r="O56" s="71">
        <v>187.63800000000001</v>
      </c>
      <c r="P56" s="259">
        <f t="shared" si="12"/>
        <v>12.361999999999995</v>
      </c>
      <c r="Q56" s="259"/>
      <c r="R56" s="255">
        <v>12.361999999999995</v>
      </c>
      <c r="S56" s="71">
        <v>200</v>
      </c>
      <c r="T56" s="72"/>
      <c r="U56" s="68">
        <f t="shared" si="8"/>
        <v>0</v>
      </c>
      <c r="V56" s="68"/>
      <c r="W56" s="249"/>
      <c r="X56" s="69">
        <f t="shared" si="9"/>
        <v>200</v>
      </c>
      <c r="Y56" s="249"/>
      <c r="Z56" s="249" t="s">
        <v>407</v>
      </c>
      <c r="AA56" s="249" t="s">
        <v>540</v>
      </c>
      <c r="AB56" s="249" t="s">
        <v>527</v>
      </c>
    </row>
    <row r="57" spans="1:28" ht="50.4" customHeight="1">
      <c r="A57" s="249">
        <v>39</v>
      </c>
      <c r="B57" s="256" t="s">
        <v>551</v>
      </c>
      <c r="C57" s="369"/>
      <c r="D57" s="257" t="s">
        <v>542</v>
      </c>
      <c r="E57" s="258" t="s">
        <v>413</v>
      </c>
      <c r="F57" s="258" t="s">
        <v>552</v>
      </c>
      <c r="G57" s="70">
        <f t="shared" si="10"/>
        <v>206.69300000000001</v>
      </c>
      <c r="H57" s="73">
        <v>200</v>
      </c>
      <c r="I57" s="73"/>
      <c r="J57" s="73">
        <v>6.6929999999999996</v>
      </c>
      <c r="K57" s="254">
        <f t="shared" si="14"/>
        <v>200</v>
      </c>
      <c r="L57" s="254">
        <v>200</v>
      </c>
      <c r="M57" s="67"/>
      <c r="N57" s="71">
        <v>200</v>
      </c>
      <c r="O57" s="71">
        <v>187.58199999999999</v>
      </c>
      <c r="P57" s="259">
        <f t="shared" si="12"/>
        <v>12.418000000000006</v>
      </c>
      <c r="Q57" s="259"/>
      <c r="R57" s="255">
        <v>12.418000000000006</v>
      </c>
      <c r="S57" s="71">
        <v>200</v>
      </c>
      <c r="T57" s="72"/>
      <c r="U57" s="68">
        <f t="shared" si="8"/>
        <v>0</v>
      </c>
      <c r="V57" s="68"/>
      <c r="W57" s="249"/>
      <c r="X57" s="69">
        <f t="shared" si="9"/>
        <v>200</v>
      </c>
      <c r="Y57" s="249"/>
      <c r="Z57" s="249" t="s">
        <v>407</v>
      </c>
      <c r="AA57" s="249" t="s">
        <v>540</v>
      </c>
      <c r="AB57" s="249" t="s">
        <v>527</v>
      </c>
    </row>
    <row r="58" spans="1:28" ht="50.4" customHeight="1">
      <c r="A58" s="249">
        <v>40</v>
      </c>
      <c r="B58" s="256" t="s">
        <v>553</v>
      </c>
      <c r="C58" s="369" t="s">
        <v>554</v>
      </c>
      <c r="D58" s="257" t="s">
        <v>555</v>
      </c>
      <c r="E58" s="258" t="s">
        <v>413</v>
      </c>
      <c r="F58" s="258" t="s">
        <v>556</v>
      </c>
      <c r="G58" s="70">
        <f t="shared" si="10"/>
        <v>520</v>
      </c>
      <c r="H58" s="73">
        <v>470</v>
      </c>
      <c r="I58" s="73"/>
      <c r="J58" s="73">
        <v>50</v>
      </c>
      <c r="K58" s="254">
        <f t="shared" si="14"/>
        <v>470</v>
      </c>
      <c r="L58" s="254">
        <f t="shared" si="15"/>
        <v>470</v>
      </c>
      <c r="M58" s="67"/>
      <c r="N58" s="71">
        <v>470</v>
      </c>
      <c r="O58" s="71">
        <v>0</v>
      </c>
      <c r="P58" s="259">
        <f t="shared" si="12"/>
        <v>470</v>
      </c>
      <c r="Q58" s="259">
        <v>426.6</v>
      </c>
      <c r="R58" s="255">
        <v>470</v>
      </c>
      <c r="S58" s="71">
        <v>470</v>
      </c>
      <c r="T58" s="72"/>
      <c r="U58" s="68">
        <f t="shared" si="8"/>
        <v>0</v>
      </c>
      <c r="V58" s="68"/>
      <c r="W58" s="249"/>
      <c r="X58" s="69">
        <f t="shared" si="9"/>
        <v>470</v>
      </c>
      <c r="Y58" s="249"/>
      <c r="Z58" s="249" t="s">
        <v>407</v>
      </c>
      <c r="AA58" s="249" t="s">
        <v>557</v>
      </c>
      <c r="AB58" s="260" t="s">
        <v>558</v>
      </c>
    </row>
    <row r="59" spans="1:28" ht="50.4" customHeight="1">
      <c r="A59" s="249">
        <v>41</v>
      </c>
      <c r="B59" s="256" t="s">
        <v>559</v>
      </c>
      <c r="C59" s="369"/>
      <c r="D59" s="257" t="s">
        <v>560</v>
      </c>
      <c r="E59" s="258" t="s">
        <v>413</v>
      </c>
      <c r="F59" s="258" t="s">
        <v>561</v>
      </c>
      <c r="G59" s="70">
        <f t="shared" si="10"/>
        <v>580</v>
      </c>
      <c r="H59" s="73">
        <v>530</v>
      </c>
      <c r="I59" s="73"/>
      <c r="J59" s="73">
        <v>50</v>
      </c>
      <c r="K59" s="254">
        <f t="shared" si="14"/>
        <v>530</v>
      </c>
      <c r="L59" s="254">
        <f t="shared" si="15"/>
        <v>530</v>
      </c>
      <c r="M59" s="67"/>
      <c r="N59" s="71">
        <v>530</v>
      </c>
      <c r="O59" s="71">
        <v>0</v>
      </c>
      <c r="P59" s="259">
        <f t="shared" si="12"/>
        <v>530</v>
      </c>
      <c r="Q59" s="259">
        <v>492.4</v>
      </c>
      <c r="R59" s="255">
        <v>530</v>
      </c>
      <c r="S59" s="71">
        <v>530</v>
      </c>
      <c r="T59" s="72"/>
      <c r="U59" s="68">
        <f t="shared" si="8"/>
        <v>0</v>
      </c>
      <c r="V59" s="68"/>
      <c r="W59" s="249"/>
      <c r="X59" s="69">
        <f t="shared" si="9"/>
        <v>530</v>
      </c>
      <c r="Y59" s="249"/>
      <c r="Z59" s="249" t="s">
        <v>407</v>
      </c>
      <c r="AA59" s="249" t="s">
        <v>557</v>
      </c>
      <c r="AB59" s="260" t="s">
        <v>562</v>
      </c>
    </row>
    <row r="60" spans="1:28" ht="50.4" customHeight="1">
      <c r="A60" s="249">
        <v>42</v>
      </c>
      <c r="B60" s="256" t="s">
        <v>563</v>
      </c>
      <c r="C60" s="369"/>
      <c r="D60" s="257" t="s">
        <v>564</v>
      </c>
      <c r="E60" s="258" t="s">
        <v>413</v>
      </c>
      <c r="F60" s="258" t="s">
        <v>565</v>
      </c>
      <c r="G60" s="70">
        <f t="shared" si="10"/>
        <v>786</v>
      </c>
      <c r="H60" s="73">
        <v>736</v>
      </c>
      <c r="I60" s="73"/>
      <c r="J60" s="73">
        <v>50</v>
      </c>
      <c r="K60" s="254">
        <f t="shared" si="14"/>
        <v>736</v>
      </c>
      <c r="L60" s="254">
        <f t="shared" si="15"/>
        <v>736</v>
      </c>
      <c r="M60" s="67"/>
      <c r="N60" s="71">
        <v>736</v>
      </c>
      <c r="O60" s="71">
        <v>0</v>
      </c>
      <c r="P60" s="259">
        <f t="shared" si="12"/>
        <v>736</v>
      </c>
      <c r="Q60" s="259">
        <v>684.7</v>
      </c>
      <c r="R60" s="255">
        <v>736</v>
      </c>
      <c r="S60" s="71">
        <v>736</v>
      </c>
      <c r="T60" s="72"/>
      <c r="U60" s="68">
        <f t="shared" si="8"/>
        <v>0</v>
      </c>
      <c r="V60" s="68"/>
      <c r="W60" s="249"/>
      <c r="X60" s="69">
        <f t="shared" si="9"/>
        <v>736</v>
      </c>
      <c r="Y60" s="249"/>
      <c r="Z60" s="249" t="s">
        <v>407</v>
      </c>
      <c r="AA60" s="249" t="s">
        <v>557</v>
      </c>
      <c r="AB60" s="260" t="s">
        <v>566</v>
      </c>
    </row>
    <row r="61" spans="1:28" ht="50.4" customHeight="1">
      <c r="A61" s="249">
        <v>43</v>
      </c>
      <c r="B61" s="256" t="s">
        <v>567</v>
      </c>
      <c r="C61" s="369" t="s">
        <v>568</v>
      </c>
      <c r="D61" s="252" t="s">
        <v>569</v>
      </c>
      <c r="E61" s="249" t="s">
        <v>413</v>
      </c>
      <c r="F61" s="258" t="s">
        <v>570</v>
      </c>
      <c r="G61" s="70">
        <f t="shared" si="10"/>
        <v>300</v>
      </c>
      <c r="H61" s="77">
        <v>250</v>
      </c>
      <c r="I61" s="77"/>
      <c r="J61" s="78">
        <v>50</v>
      </c>
      <c r="K61" s="254">
        <f t="shared" si="14"/>
        <v>250</v>
      </c>
      <c r="L61" s="254">
        <f t="shared" si="15"/>
        <v>250</v>
      </c>
      <c r="M61" s="67"/>
      <c r="N61" s="71">
        <v>250</v>
      </c>
      <c r="O61" s="71">
        <v>234.91800000000001</v>
      </c>
      <c r="P61" s="259">
        <f t="shared" si="12"/>
        <v>15.081999999999994</v>
      </c>
      <c r="Q61" s="259"/>
      <c r="R61" s="255">
        <v>15.081999999999994</v>
      </c>
      <c r="S61" s="71">
        <v>250</v>
      </c>
      <c r="T61" s="72"/>
      <c r="U61" s="68">
        <f t="shared" si="8"/>
        <v>0</v>
      </c>
      <c r="V61" s="68"/>
      <c r="W61" s="249"/>
      <c r="X61" s="69">
        <f t="shared" si="9"/>
        <v>250</v>
      </c>
      <c r="Y61" s="249"/>
      <c r="Z61" s="249" t="s">
        <v>407</v>
      </c>
      <c r="AA61" s="249" t="s">
        <v>571</v>
      </c>
      <c r="AB61" s="249" t="s">
        <v>430</v>
      </c>
    </row>
    <row r="62" spans="1:28" ht="50.4" customHeight="1">
      <c r="A62" s="249">
        <v>44</v>
      </c>
      <c r="B62" s="256" t="s">
        <v>572</v>
      </c>
      <c r="C62" s="369"/>
      <c r="D62" s="252" t="s">
        <v>569</v>
      </c>
      <c r="E62" s="249" t="s">
        <v>413</v>
      </c>
      <c r="F62" s="258" t="s">
        <v>573</v>
      </c>
      <c r="G62" s="70">
        <f t="shared" si="10"/>
        <v>300</v>
      </c>
      <c r="H62" s="77">
        <v>250</v>
      </c>
      <c r="I62" s="77"/>
      <c r="J62" s="78">
        <v>50</v>
      </c>
      <c r="K62" s="254">
        <f t="shared" si="14"/>
        <v>250</v>
      </c>
      <c r="L62" s="254">
        <f t="shared" si="15"/>
        <v>250</v>
      </c>
      <c r="M62" s="67"/>
      <c r="N62" s="71">
        <v>250</v>
      </c>
      <c r="O62" s="71">
        <v>234.90100000000001</v>
      </c>
      <c r="P62" s="259">
        <f t="shared" si="12"/>
        <v>15.09899999999999</v>
      </c>
      <c r="Q62" s="259"/>
      <c r="R62" s="255">
        <v>15.09899999999999</v>
      </c>
      <c r="S62" s="71">
        <v>250</v>
      </c>
      <c r="T62" s="72"/>
      <c r="U62" s="68">
        <f t="shared" si="8"/>
        <v>0</v>
      </c>
      <c r="V62" s="68"/>
      <c r="W62" s="249"/>
      <c r="X62" s="69">
        <f t="shared" si="9"/>
        <v>250</v>
      </c>
      <c r="Y62" s="249"/>
      <c r="Z62" s="249" t="s">
        <v>407</v>
      </c>
      <c r="AA62" s="249" t="s">
        <v>571</v>
      </c>
      <c r="AB62" s="249" t="s">
        <v>430</v>
      </c>
    </row>
    <row r="63" spans="1:28" ht="50.4" customHeight="1">
      <c r="A63" s="249">
        <v>45</v>
      </c>
      <c r="B63" s="256" t="s">
        <v>574</v>
      </c>
      <c r="C63" s="369"/>
      <c r="D63" s="252" t="s">
        <v>569</v>
      </c>
      <c r="E63" s="249" t="s">
        <v>413</v>
      </c>
      <c r="F63" s="258" t="s">
        <v>575</v>
      </c>
      <c r="G63" s="70">
        <f t="shared" si="10"/>
        <v>300</v>
      </c>
      <c r="H63" s="77">
        <v>250</v>
      </c>
      <c r="I63" s="77"/>
      <c r="J63" s="78">
        <v>50</v>
      </c>
      <c r="K63" s="254">
        <f t="shared" si="14"/>
        <v>250</v>
      </c>
      <c r="L63" s="254">
        <f t="shared" si="15"/>
        <v>250</v>
      </c>
      <c r="M63" s="67"/>
      <c r="N63" s="71">
        <v>250</v>
      </c>
      <c r="O63" s="71">
        <v>234.953</v>
      </c>
      <c r="P63" s="259">
        <f t="shared" si="12"/>
        <v>15.046999999999997</v>
      </c>
      <c r="Q63" s="259"/>
      <c r="R63" s="255">
        <v>15.046999999999997</v>
      </c>
      <c r="S63" s="71">
        <v>250</v>
      </c>
      <c r="T63" s="72"/>
      <c r="U63" s="68">
        <f t="shared" si="8"/>
        <v>0</v>
      </c>
      <c r="V63" s="68"/>
      <c r="W63" s="249"/>
      <c r="X63" s="69">
        <f t="shared" si="9"/>
        <v>250</v>
      </c>
      <c r="Y63" s="249"/>
      <c r="Z63" s="249" t="s">
        <v>407</v>
      </c>
      <c r="AA63" s="249" t="s">
        <v>571</v>
      </c>
      <c r="AB63" s="249" t="s">
        <v>430</v>
      </c>
    </row>
    <row r="64" spans="1:28" ht="50.4" customHeight="1">
      <c r="A64" s="249">
        <v>46</v>
      </c>
      <c r="B64" s="256" t="s">
        <v>576</v>
      </c>
      <c r="C64" s="369"/>
      <c r="D64" s="252" t="s">
        <v>577</v>
      </c>
      <c r="E64" s="249" t="s">
        <v>413</v>
      </c>
      <c r="F64" s="258" t="s">
        <v>578</v>
      </c>
      <c r="G64" s="70">
        <f t="shared" si="10"/>
        <v>350</v>
      </c>
      <c r="H64" s="77">
        <v>300</v>
      </c>
      <c r="I64" s="77"/>
      <c r="J64" s="78">
        <v>50</v>
      </c>
      <c r="K64" s="254">
        <f t="shared" si="14"/>
        <v>300</v>
      </c>
      <c r="L64" s="254">
        <f t="shared" si="15"/>
        <v>300</v>
      </c>
      <c r="M64" s="67"/>
      <c r="N64" s="71">
        <v>300</v>
      </c>
      <c r="O64" s="71">
        <v>283.3</v>
      </c>
      <c r="P64" s="259">
        <f t="shared" si="12"/>
        <v>16.699999999999989</v>
      </c>
      <c r="Q64" s="259"/>
      <c r="R64" s="255">
        <v>16.699999999999989</v>
      </c>
      <c r="S64" s="71">
        <v>300</v>
      </c>
      <c r="T64" s="72"/>
      <c r="U64" s="68">
        <f t="shared" si="8"/>
        <v>0</v>
      </c>
      <c r="V64" s="68"/>
      <c r="W64" s="249"/>
      <c r="X64" s="69">
        <f t="shared" si="9"/>
        <v>300</v>
      </c>
      <c r="Y64" s="249"/>
      <c r="Z64" s="249" t="s">
        <v>407</v>
      </c>
      <c r="AA64" s="249" t="s">
        <v>571</v>
      </c>
      <c r="AB64" s="249" t="s">
        <v>430</v>
      </c>
    </row>
    <row r="65" spans="1:28" ht="50.4" customHeight="1">
      <c r="A65" s="249">
        <v>47</v>
      </c>
      <c r="B65" s="256" t="s">
        <v>579</v>
      </c>
      <c r="C65" s="369"/>
      <c r="D65" s="252" t="s">
        <v>569</v>
      </c>
      <c r="E65" s="249" t="s">
        <v>413</v>
      </c>
      <c r="F65" s="258" t="s">
        <v>580</v>
      </c>
      <c r="G65" s="70">
        <f t="shared" si="10"/>
        <v>300</v>
      </c>
      <c r="H65" s="77">
        <v>250</v>
      </c>
      <c r="I65" s="77"/>
      <c r="J65" s="78">
        <v>50</v>
      </c>
      <c r="K65" s="254">
        <f t="shared" si="14"/>
        <v>250</v>
      </c>
      <c r="L65" s="254">
        <f t="shared" si="15"/>
        <v>250</v>
      </c>
      <c r="M65" s="67"/>
      <c r="N65" s="71">
        <v>250</v>
      </c>
      <c r="O65" s="71">
        <v>234.86500000000001</v>
      </c>
      <c r="P65" s="259">
        <f t="shared" si="12"/>
        <v>15.134999999999991</v>
      </c>
      <c r="Q65" s="259"/>
      <c r="R65" s="255">
        <v>15.134999999999991</v>
      </c>
      <c r="S65" s="71">
        <v>250</v>
      </c>
      <c r="T65" s="72"/>
      <c r="U65" s="68">
        <f t="shared" si="8"/>
        <v>0</v>
      </c>
      <c r="V65" s="68"/>
      <c r="W65" s="249"/>
      <c r="X65" s="69">
        <f t="shared" si="9"/>
        <v>250</v>
      </c>
      <c r="Y65" s="249"/>
      <c r="Z65" s="249" t="s">
        <v>407</v>
      </c>
      <c r="AA65" s="249" t="s">
        <v>571</v>
      </c>
      <c r="AB65" s="249" t="s">
        <v>430</v>
      </c>
    </row>
    <row r="66" spans="1:28" ht="50.4" customHeight="1">
      <c r="A66" s="249">
        <v>48</v>
      </c>
      <c r="B66" s="256" t="s">
        <v>581</v>
      </c>
      <c r="C66" s="369"/>
      <c r="D66" s="252" t="s">
        <v>582</v>
      </c>
      <c r="E66" s="249" t="s">
        <v>413</v>
      </c>
      <c r="F66" s="258" t="s">
        <v>583</v>
      </c>
      <c r="G66" s="70">
        <f t="shared" si="10"/>
        <v>486</v>
      </c>
      <c r="H66" s="77">
        <v>436</v>
      </c>
      <c r="I66" s="77"/>
      <c r="J66" s="78">
        <v>50</v>
      </c>
      <c r="K66" s="254">
        <f t="shared" si="14"/>
        <v>436</v>
      </c>
      <c r="L66" s="254">
        <f t="shared" si="15"/>
        <v>436</v>
      </c>
      <c r="M66" s="67"/>
      <c r="N66" s="71">
        <v>436</v>
      </c>
      <c r="O66" s="71">
        <v>412</v>
      </c>
      <c r="P66" s="259">
        <f t="shared" si="12"/>
        <v>24</v>
      </c>
      <c r="Q66" s="259"/>
      <c r="R66" s="255">
        <v>24</v>
      </c>
      <c r="S66" s="71">
        <v>436</v>
      </c>
      <c r="T66" s="72"/>
      <c r="U66" s="68">
        <f t="shared" si="8"/>
        <v>0</v>
      </c>
      <c r="V66" s="68"/>
      <c r="W66" s="249"/>
      <c r="X66" s="69">
        <f t="shared" si="9"/>
        <v>436</v>
      </c>
      <c r="Y66" s="249"/>
      <c r="Z66" s="249" t="s">
        <v>407</v>
      </c>
      <c r="AA66" s="249" t="s">
        <v>571</v>
      </c>
      <c r="AB66" s="249" t="s">
        <v>430</v>
      </c>
    </row>
    <row r="67" spans="1:28" ht="50.4" customHeight="1">
      <c r="A67" s="249">
        <v>49</v>
      </c>
      <c r="B67" s="256" t="s">
        <v>584</v>
      </c>
      <c r="C67" s="369" t="s">
        <v>585</v>
      </c>
      <c r="D67" s="252" t="s">
        <v>586</v>
      </c>
      <c r="E67" s="249" t="s">
        <v>413</v>
      </c>
      <c r="F67" s="258" t="s">
        <v>587</v>
      </c>
      <c r="G67" s="70">
        <f t="shared" si="10"/>
        <v>128.637934</v>
      </c>
      <c r="H67" s="77">
        <v>100</v>
      </c>
      <c r="I67" s="77"/>
      <c r="J67" s="78">
        <v>28.637934000000001</v>
      </c>
      <c r="K67" s="254">
        <f t="shared" si="14"/>
        <v>100</v>
      </c>
      <c r="L67" s="254">
        <f t="shared" si="15"/>
        <v>100</v>
      </c>
      <c r="M67" s="67"/>
      <c r="N67" s="71">
        <v>100</v>
      </c>
      <c r="O67" s="71">
        <v>86.6</v>
      </c>
      <c r="P67" s="259">
        <f t="shared" si="12"/>
        <v>13.400000000000006</v>
      </c>
      <c r="Q67" s="259"/>
      <c r="R67" s="255">
        <v>13.400000000000006</v>
      </c>
      <c r="S67" s="71">
        <v>100</v>
      </c>
      <c r="T67" s="72"/>
      <c r="U67" s="68">
        <f t="shared" si="8"/>
        <v>0</v>
      </c>
      <c r="V67" s="68"/>
      <c r="W67" s="249"/>
      <c r="X67" s="69">
        <f t="shared" si="9"/>
        <v>100</v>
      </c>
      <c r="Y67" s="249"/>
      <c r="Z67" s="249" t="s">
        <v>407</v>
      </c>
      <c r="AA67" s="249" t="s">
        <v>588</v>
      </c>
      <c r="AB67" s="260" t="s">
        <v>589</v>
      </c>
    </row>
    <row r="68" spans="1:28" ht="50.4" customHeight="1">
      <c r="A68" s="249">
        <v>50</v>
      </c>
      <c r="B68" s="256" t="s">
        <v>590</v>
      </c>
      <c r="C68" s="369"/>
      <c r="D68" s="252" t="s">
        <v>591</v>
      </c>
      <c r="E68" s="249" t="s">
        <v>413</v>
      </c>
      <c r="F68" s="258" t="s">
        <v>592</v>
      </c>
      <c r="G68" s="70">
        <f t="shared" si="10"/>
        <v>686</v>
      </c>
      <c r="H68" s="77">
        <v>636</v>
      </c>
      <c r="I68" s="77"/>
      <c r="J68" s="78">
        <v>50</v>
      </c>
      <c r="K68" s="254">
        <f t="shared" si="14"/>
        <v>636</v>
      </c>
      <c r="L68" s="254">
        <f t="shared" si="15"/>
        <v>636</v>
      </c>
      <c r="M68" s="67"/>
      <c r="N68" s="71">
        <v>636</v>
      </c>
      <c r="O68" s="71">
        <f>613.3-50</f>
        <v>563.29999999999995</v>
      </c>
      <c r="P68" s="259">
        <f t="shared" si="12"/>
        <v>72.700000000000045</v>
      </c>
      <c r="Q68" s="259"/>
      <c r="R68" s="255">
        <v>72.700000000000045</v>
      </c>
      <c r="S68" s="71">
        <v>636</v>
      </c>
      <c r="T68" s="72"/>
      <c r="U68" s="68">
        <f t="shared" si="8"/>
        <v>0</v>
      </c>
      <c r="V68" s="68"/>
      <c r="W68" s="249"/>
      <c r="X68" s="69">
        <f t="shared" si="9"/>
        <v>636</v>
      </c>
      <c r="Y68" s="249"/>
      <c r="Z68" s="249" t="s">
        <v>407</v>
      </c>
      <c r="AA68" s="249" t="s">
        <v>588</v>
      </c>
      <c r="AB68" s="260" t="s">
        <v>430</v>
      </c>
    </row>
    <row r="69" spans="1:28" ht="50.4" customHeight="1">
      <c r="A69" s="249">
        <v>51</v>
      </c>
      <c r="B69" s="256" t="s">
        <v>593</v>
      </c>
      <c r="C69" s="369"/>
      <c r="D69" s="252" t="s">
        <v>594</v>
      </c>
      <c r="E69" s="249" t="s">
        <v>413</v>
      </c>
      <c r="F69" s="258" t="s">
        <v>595</v>
      </c>
      <c r="G69" s="70">
        <f t="shared" si="10"/>
        <v>1000</v>
      </c>
      <c r="H69" s="77">
        <v>1000</v>
      </c>
      <c r="I69" s="77"/>
      <c r="J69" s="78"/>
      <c r="K69" s="254">
        <f t="shared" si="14"/>
        <v>1000</v>
      </c>
      <c r="L69" s="254">
        <f t="shared" si="15"/>
        <v>1000</v>
      </c>
      <c r="M69" s="67"/>
      <c r="N69" s="71">
        <v>1000</v>
      </c>
      <c r="O69" s="71">
        <v>905.87599999999998</v>
      </c>
      <c r="P69" s="259">
        <f t="shared" si="12"/>
        <v>94.124000000000024</v>
      </c>
      <c r="Q69" s="259"/>
      <c r="R69" s="255">
        <v>94.124000000000024</v>
      </c>
      <c r="S69" s="71">
        <v>1000</v>
      </c>
      <c r="T69" s="72"/>
      <c r="U69" s="68">
        <f t="shared" si="8"/>
        <v>0</v>
      </c>
      <c r="V69" s="68"/>
      <c r="W69" s="249"/>
      <c r="X69" s="69">
        <f t="shared" si="9"/>
        <v>1000</v>
      </c>
      <c r="Y69" s="249"/>
      <c r="Z69" s="249" t="s">
        <v>407</v>
      </c>
      <c r="AA69" s="249" t="s">
        <v>588</v>
      </c>
      <c r="AB69" s="260" t="s">
        <v>596</v>
      </c>
    </row>
    <row r="70" spans="1:28" ht="50.4" customHeight="1">
      <c r="A70" s="249">
        <v>52</v>
      </c>
      <c r="B70" s="256" t="s">
        <v>597</v>
      </c>
      <c r="C70" s="251" t="s">
        <v>598</v>
      </c>
      <c r="D70" s="252" t="s">
        <v>599</v>
      </c>
      <c r="E70" s="249" t="s">
        <v>413</v>
      </c>
      <c r="F70" s="258" t="s">
        <v>600</v>
      </c>
      <c r="G70" s="70">
        <f t="shared" si="10"/>
        <v>361.24760500000002</v>
      </c>
      <c r="H70" s="78">
        <v>348.63447500000001</v>
      </c>
      <c r="I70" s="78"/>
      <c r="J70" s="78">
        <v>12.61313</v>
      </c>
      <c r="K70" s="254">
        <f t="shared" si="14"/>
        <v>350</v>
      </c>
      <c r="L70" s="254">
        <v>350</v>
      </c>
      <c r="M70" s="67"/>
      <c r="N70" s="71">
        <v>350</v>
      </c>
      <c r="O70" s="71">
        <v>343.5</v>
      </c>
      <c r="P70" s="259">
        <f t="shared" si="12"/>
        <v>6.5</v>
      </c>
      <c r="Q70" s="259"/>
      <c r="R70" s="255">
        <v>5.134475000000009</v>
      </c>
      <c r="S70" s="71">
        <v>348.63447500000001</v>
      </c>
      <c r="T70" s="72"/>
      <c r="U70" s="68">
        <f t="shared" si="8"/>
        <v>0</v>
      </c>
      <c r="V70" s="68"/>
      <c r="W70" s="249"/>
      <c r="X70" s="69">
        <f t="shared" si="9"/>
        <v>350</v>
      </c>
      <c r="Y70" s="249"/>
      <c r="Z70" s="249" t="s">
        <v>407</v>
      </c>
      <c r="AA70" s="249" t="s">
        <v>601</v>
      </c>
      <c r="AB70" s="260" t="s">
        <v>430</v>
      </c>
    </row>
    <row r="71" spans="1:28" ht="50.4" customHeight="1">
      <c r="A71" s="245" t="s">
        <v>395</v>
      </c>
      <c r="B71" s="246" t="s">
        <v>602</v>
      </c>
      <c r="C71" s="261"/>
      <c r="D71" s="262"/>
      <c r="E71" s="245"/>
      <c r="F71" s="263"/>
      <c r="G71" s="79">
        <f>G72</f>
        <v>5825.3860000000004</v>
      </c>
      <c r="H71" s="79">
        <f t="shared" ref="H71:Y71" si="16">H72</f>
        <v>5458</v>
      </c>
      <c r="I71" s="79">
        <f t="shared" si="16"/>
        <v>0</v>
      </c>
      <c r="J71" s="79">
        <f t="shared" si="16"/>
        <v>367.38599999999997</v>
      </c>
      <c r="K71" s="79">
        <f t="shared" si="16"/>
        <v>5458</v>
      </c>
      <c r="L71" s="79">
        <f t="shared" si="16"/>
        <v>5458</v>
      </c>
      <c r="M71" s="79">
        <f t="shared" si="16"/>
        <v>0</v>
      </c>
      <c r="N71" s="79">
        <f t="shared" si="16"/>
        <v>0</v>
      </c>
      <c r="O71" s="79">
        <f t="shared" si="16"/>
        <v>0</v>
      </c>
      <c r="P71" s="79">
        <f t="shared" si="16"/>
        <v>0</v>
      </c>
      <c r="Q71" s="79">
        <f t="shared" si="16"/>
        <v>0</v>
      </c>
      <c r="R71" s="79">
        <f t="shared" si="16"/>
        <v>0</v>
      </c>
      <c r="S71" s="79">
        <f t="shared" si="16"/>
        <v>0</v>
      </c>
      <c r="T71" s="79">
        <f t="shared" si="16"/>
        <v>0</v>
      </c>
      <c r="U71" s="79">
        <f t="shared" si="16"/>
        <v>2544</v>
      </c>
      <c r="V71" s="79">
        <f t="shared" si="16"/>
        <v>590.42999999999995</v>
      </c>
      <c r="W71" s="79">
        <f t="shared" si="16"/>
        <v>2544</v>
      </c>
      <c r="X71" s="79">
        <f t="shared" si="16"/>
        <v>2544</v>
      </c>
      <c r="Y71" s="79">
        <f t="shared" si="16"/>
        <v>2914</v>
      </c>
      <c r="Z71" s="245"/>
      <c r="AA71" s="245"/>
      <c r="AB71" s="245"/>
    </row>
    <row r="72" spans="1:28" ht="50.4" customHeight="1">
      <c r="A72" s="264" t="s">
        <v>603</v>
      </c>
      <c r="B72" s="265" t="s">
        <v>604</v>
      </c>
      <c r="C72" s="266"/>
      <c r="D72" s="267"/>
      <c r="E72" s="264"/>
      <c r="F72" s="268"/>
      <c r="G72" s="80">
        <f>SUM(G73:G80)</f>
        <v>5825.3860000000004</v>
      </c>
      <c r="H72" s="80">
        <f t="shared" ref="H72:Y72" si="17">SUM(H73:H80)</f>
        <v>5458</v>
      </c>
      <c r="I72" s="80">
        <f t="shared" si="17"/>
        <v>0</v>
      </c>
      <c r="J72" s="80">
        <f t="shared" si="17"/>
        <v>367.38599999999997</v>
      </c>
      <c r="K72" s="80">
        <f t="shared" si="17"/>
        <v>5458</v>
      </c>
      <c r="L72" s="80">
        <f t="shared" si="17"/>
        <v>5458</v>
      </c>
      <c r="M72" s="80">
        <f t="shared" si="17"/>
        <v>0</v>
      </c>
      <c r="N72" s="80">
        <f t="shared" si="17"/>
        <v>0</v>
      </c>
      <c r="O72" s="80">
        <f t="shared" si="17"/>
        <v>0</v>
      </c>
      <c r="P72" s="80">
        <f t="shared" si="17"/>
        <v>0</v>
      </c>
      <c r="Q72" s="80">
        <f t="shared" si="17"/>
        <v>0</v>
      </c>
      <c r="R72" s="80">
        <f t="shared" si="17"/>
        <v>0</v>
      </c>
      <c r="S72" s="80">
        <f t="shared" si="17"/>
        <v>0</v>
      </c>
      <c r="T72" s="80">
        <f t="shared" si="17"/>
        <v>0</v>
      </c>
      <c r="U72" s="80">
        <f t="shared" si="17"/>
        <v>2544</v>
      </c>
      <c r="V72" s="80">
        <f t="shared" si="17"/>
        <v>590.42999999999995</v>
      </c>
      <c r="W72" s="80">
        <f t="shared" si="17"/>
        <v>2544</v>
      </c>
      <c r="X72" s="80">
        <f t="shared" si="17"/>
        <v>2544</v>
      </c>
      <c r="Y72" s="80">
        <f t="shared" si="17"/>
        <v>2914</v>
      </c>
      <c r="Z72" s="264"/>
      <c r="AA72" s="264"/>
      <c r="AB72" s="264"/>
    </row>
    <row r="73" spans="1:28" ht="50.4" customHeight="1">
      <c r="A73" s="249">
        <v>1</v>
      </c>
      <c r="B73" s="256" t="s">
        <v>605</v>
      </c>
      <c r="C73" s="258" t="s">
        <v>426</v>
      </c>
      <c r="D73" s="258" t="s">
        <v>606</v>
      </c>
      <c r="E73" s="269" t="s">
        <v>607</v>
      </c>
      <c r="F73" s="269" t="s">
        <v>608</v>
      </c>
      <c r="G73" s="67">
        <f>H73+J73</f>
        <v>651</v>
      </c>
      <c r="H73" s="67">
        <v>620</v>
      </c>
      <c r="I73" s="67"/>
      <c r="J73" s="67">
        <v>31</v>
      </c>
      <c r="K73" s="254">
        <f>L73</f>
        <v>620</v>
      </c>
      <c r="L73" s="254">
        <f t="shared" ref="L73:L80" si="18">H73</f>
        <v>620</v>
      </c>
      <c r="M73" s="67"/>
      <c r="N73" s="254"/>
      <c r="O73" s="67"/>
      <c r="P73" s="249"/>
      <c r="Q73" s="249"/>
      <c r="R73" s="255"/>
      <c r="S73" s="255"/>
      <c r="T73" s="72"/>
      <c r="U73" s="255">
        <v>591</v>
      </c>
      <c r="V73" s="255">
        <v>590.42999999999995</v>
      </c>
      <c r="W73" s="255">
        <v>591</v>
      </c>
      <c r="X73" s="69">
        <f t="shared" ref="X73:X80" si="19">N73+U73</f>
        <v>591</v>
      </c>
      <c r="Y73" s="69">
        <f t="shared" ref="Y73:Y80" si="20">L73-N73-U73</f>
        <v>29</v>
      </c>
      <c r="Z73" s="249"/>
      <c r="AA73" s="249" t="s">
        <v>429</v>
      </c>
      <c r="AB73" s="260" t="s">
        <v>430</v>
      </c>
    </row>
    <row r="74" spans="1:28" ht="50.4" customHeight="1">
      <c r="A74" s="249">
        <v>2</v>
      </c>
      <c r="B74" s="256" t="s">
        <v>609</v>
      </c>
      <c r="C74" s="258" t="s">
        <v>432</v>
      </c>
      <c r="D74" s="258" t="s">
        <v>610</v>
      </c>
      <c r="E74" s="269" t="s">
        <v>607</v>
      </c>
      <c r="F74" s="269" t="s">
        <v>611</v>
      </c>
      <c r="G74" s="67">
        <v>2066</v>
      </c>
      <c r="H74" s="67">
        <v>2066</v>
      </c>
      <c r="I74" s="67"/>
      <c r="J74" s="67"/>
      <c r="K74" s="254">
        <f>L74</f>
        <v>2066</v>
      </c>
      <c r="L74" s="254">
        <f t="shared" si="18"/>
        <v>2066</v>
      </c>
      <c r="M74" s="67"/>
      <c r="N74" s="254"/>
      <c r="O74" s="67"/>
      <c r="P74" s="249"/>
      <c r="Q74" s="249"/>
      <c r="R74" s="255"/>
      <c r="S74" s="255"/>
      <c r="T74" s="72"/>
      <c r="U74" s="255">
        <v>661</v>
      </c>
      <c r="V74" s="255"/>
      <c r="W74" s="255">
        <v>661</v>
      </c>
      <c r="X74" s="69">
        <f t="shared" si="19"/>
        <v>661</v>
      </c>
      <c r="Y74" s="69">
        <f t="shared" si="20"/>
        <v>1405</v>
      </c>
      <c r="Z74" s="249"/>
      <c r="AA74" s="249" t="s">
        <v>435</v>
      </c>
      <c r="AB74" s="260" t="s">
        <v>430</v>
      </c>
    </row>
    <row r="75" spans="1:28" ht="50.4" customHeight="1">
      <c r="A75" s="249">
        <v>3</v>
      </c>
      <c r="B75" s="256" t="s">
        <v>612</v>
      </c>
      <c r="C75" s="251" t="s">
        <v>438</v>
      </c>
      <c r="D75" s="81" t="s">
        <v>613</v>
      </c>
      <c r="E75" s="269" t="s">
        <v>607</v>
      </c>
      <c r="F75" s="269" t="s">
        <v>614</v>
      </c>
      <c r="G75" s="67">
        <f>H75+J75</f>
        <v>1535</v>
      </c>
      <c r="H75" s="67">
        <f>400+1116</f>
        <v>1516</v>
      </c>
      <c r="I75" s="67"/>
      <c r="J75" s="67">
        <v>19</v>
      </c>
      <c r="K75" s="254">
        <f>L75</f>
        <v>1516</v>
      </c>
      <c r="L75" s="254">
        <f t="shared" si="18"/>
        <v>1516</v>
      </c>
      <c r="M75" s="67"/>
      <c r="N75" s="254"/>
      <c r="O75" s="67"/>
      <c r="P75" s="249"/>
      <c r="Q75" s="249"/>
      <c r="R75" s="255"/>
      <c r="S75" s="255"/>
      <c r="T75" s="72"/>
      <c r="U75" s="255">
        <v>111</v>
      </c>
      <c r="V75" s="255"/>
      <c r="W75" s="255">
        <v>111</v>
      </c>
      <c r="X75" s="69">
        <f t="shared" si="19"/>
        <v>111</v>
      </c>
      <c r="Y75" s="69">
        <f t="shared" si="20"/>
        <v>1405</v>
      </c>
      <c r="Z75" s="249"/>
      <c r="AA75" s="249" t="s">
        <v>441</v>
      </c>
      <c r="AB75" s="260" t="s">
        <v>430</v>
      </c>
    </row>
    <row r="76" spans="1:28" ht="50.4" customHeight="1">
      <c r="A76" s="249">
        <v>4</v>
      </c>
      <c r="B76" s="256" t="s">
        <v>615</v>
      </c>
      <c r="C76" s="251" t="s">
        <v>411</v>
      </c>
      <c r="D76" s="233" t="s">
        <v>616</v>
      </c>
      <c r="E76" s="233" t="s">
        <v>617</v>
      </c>
      <c r="F76" s="233" t="s">
        <v>618</v>
      </c>
      <c r="G76" s="82">
        <f>H76+J76</f>
        <v>173.17000000000002</v>
      </c>
      <c r="H76" s="82">
        <v>150</v>
      </c>
      <c r="I76" s="82"/>
      <c r="J76" s="82">
        <v>23.17</v>
      </c>
      <c r="K76" s="254">
        <f t="shared" ref="K76:K80" si="21">L76</f>
        <v>150</v>
      </c>
      <c r="L76" s="254">
        <f t="shared" si="18"/>
        <v>150</v>
      </c>
      <c r="M76" s="67"/>
      <c r="N76" s="254"/>
      <c r="O76" s="67"/>
      <c r="P76" s="249"/>
      <c r="Q76" s="249"/>
      <c r="R76" s="255"/>
      <c r="S76" s="255"/>
      <c r="T76" s="72"/>
      <c r="U76" s="254">
        <v>150</v>
      </c>
      <c r="V76" s="254"/>
      <c r="W76" s="254">
        <v>150</v>
      </c>
      <c r="X76" s="69">
        <f t="shared" si="19"/>
        <v>150</v>
      </c>
      <c r="Y76" s="83">
        <f t="shared" si="20"/>
        <v>0</v>
      </c>
      <c r="Z76" s="249"/>
      <c r="AA76" s="249" t="s">
        <v>415</v>
      </c>
      <c r="AB76" s="260" t="s">
        <v>430</v>
      </c>
    </row>
    <row r="77" spans="1:28" ht="50.4" customHeight="1">
      <c r="A77" s="249">
        <v>5</v>
      </c>
      <c r="B77" s="256" t="s">
        <v>619</v>
      </c>
      <c r="C77" s="251" t="s">
        <v>411</v>
      </c>
      <c r="D77" s="233" t="s">
        <v>620</v>
      </c>
      <c r="E77" s="233" t="s">
        <v>617</v>
      </c>
      <c r="F77" s="233" t="s">
        <v>621</v>
      </c>
      <c r="G77" s="82">
        <f>H77+J77</f>
        <v>630.21600000000001</v>
      </c>
      <c r="H77" s="82">
        <v>556</v>
      </c>
      <c r="I77" s="82"/>
      <c r="J77" s="82">
        <v>74.215999999999994</v>
      </c>
      <c r="K77" s="254">
        <f t="shared" si="21"/>
        <v>556</v>
      </c>
      <c r="L77" s="254">
        <f t="shared" si="18"/>
        <v>556</v>
      </c>
      <c r="M77" s="67"/>
      <c r="N77" s="254"/>
      <c r="O77" s="67"/>
      <c r="P77" s="249"/>
      <c r="Q77" s="249"/>
      <c r="R77" s="255"/>
      <c r="S77" s="255"/>
      <c r="T77" s="72"/>
      <c r="U77" s="254">
        <v>556</v>
      </c>
      <c r="V77" s="254"/>
      <c r="W77" s="254">
        <v>556</v>
      </c>
      <c r="X77" s="69">
        <f t="shared" si="19"/>
        <v>556</v>
      </c>
      <c r="Y77" s="83">
        <f t="shared" si="20"/>
        <v>0</v>
      </c>
      <c r="Z77" s="249"/>
      <c r="AA77" s="249" t="s">
        <v>415</v>
      </c>
      <c r="AB77" s="260" t="s">
        <v>430</v>
      </c>
    </row>
    <row r="78" spans="1:28" ht="50.4" customHeight="1">
      <c r="A78" s="249">
        <v>6</v>
      </c>
      <c r="B78" s="256" t="s">
        <v>622</v>
      </c>
      <c r="C78" s="251" t="s">
        <v>411</v>
      </c>
      <c r="D78" s="258" t="s">
        <v>623</v>
      </c>
      <c r="E78" s="269" t="s">
        <v>607</v>
      </c>
      <c r="F78" s="269"/>
      <c r="G78" s="84">
        <f>SUM(H78:J78)</f>
        <v>230</v>
      </c>
      <c r="H78" s="84">
        <v>180</v>
      </c>
      <c r="I78" s="84"/>
      <c r="J78" s="84">
        <v>50</v>
      </c>
      <c r="K78" s="254">
        <f t="shared" si="21"/>
        <v>180</v>
      </c>
      <c r="L78" s="254">
        <f t="shared" si="18"/>
        <v>180</v>
      </c>
      <c r="M78" s="67"/>
      <c r="N78" s="254"/>
      <c r="O78" s="67"/>
      <c r="P78" s="249"/>
      <c r="Q78" s="249"/>
      <c r="R78" s="255"/>
      <c r="S78" s="255"/>
      <c r="T78" s="72"/>
      <c r="U78" s="270">
        <f>811-U77-U76</f>
        <v>105</v>
      </c>
      <c r="V78" s="270"/>
      <c r="W78" s="270">
        <f>811-W77-W76</f>
        <v>105</v>
      </c>
      <c r="X78" s="69">
        <f t="shared" si="19"/>
        <v>105</v>
      </c>
      <c r="Y78" s="69">
        <f t="shared" si="20"/>
        <v>75</v>
      </c>
      <c r="Z78" s="249"/>
      <c r="AA78" s="249"/>
      <c r="AB78" s="249"/>
    </row>
    <row r="79" spans="1:28" ht="50.4" customHeight="1">
      <c r="A79" s="249">
        <v>7</v>
      </c>
      <c r="B79" s="256" t="s">
        <v>624</v>
      </c>
      <c r="C79" s="251" t="s">
        <v>426</v>
      </c>
      <c r="D79" s="252" t="s">
        <v>625</v>
      </c>
      <c r="E79" s="269" t="s">
        <v>607</v>
      </c>
      <c r="F79" s="258"/>
      <c r="G79" s="84">
        <v>240</v>
      </c>
      <c r="H79" s="84">
        <v>220</v>
      </c>
      <c r="I79" s="84"/>
      <c r="J79" s="84">
        <v>20</v>
      </c>
      <c r="K79" s="254">
        <f t="shared" si="21"/>
        <v>220</v>
      </c>
      <c r="L79" s="254">
        <f t="shared" si="18"/>
        <v>220</v>
      </c>
      <c r="M79" s="67"/>
      <c r="N79" s="254"/>
      <c r="O79" s="67"/>
      <c r="P79" s="249"/>
      <c r="Q79" s="249"/>
      <c r="R79" s="255"/>
      <c r="S79" s="255"/>
      <c r="T79" s="72"/>
      <c r="U79" s="271">
        <f>L79</f>
        <v>220</v>
      </c>
      <c r="V79" s="271"/>
      <c r="W79" s="271">
        <v>220</v>
      </c>
      <c r="X79" s="69">
        <f t="shared" si="19"/>
        <v>220</v>
      </c>
      <c r="Y79" s="69">
        <f t="shared" si="20"/>
        <v>0</v>
      </c>
      <c r="Z79" s="249"/>
      <c r="AA79" s="249"/>
      <c r="AB79" s="249"/>
    </row>
    <row r="80" spans="1:28" ht="50.4" customHeight="1">
      <c r="A80" s="249">
        <v>8</v>
      </c>
      <c r="B80" s="256" t="s">
        <v>626</v>
      </c>
      <c r="C80" s="251" t="s">
        <v>432</v>
      </c>
      <c r="D80" s="252" t="s">
        <v>627</v>
      </c>
      <c r="E80" s="269" t="s">
        <v>607</v>
      </c>
      <c r="F80" s="258"/>
      <c r="G80" s="84">
        <v>300</v>
      </c>
      <c r="H80" s="84">
        <v>150</v>
      </c>
      <c r="I80" s="84"/>
      <c r="J80" s="84">
        <v>150</v>
      </c>
      <c r="K80" s="254">
        <f t="shared" si="21"/>
        <v>150</v>
      </c>
      <c r="L80" s="254">
        <f t="shared" si="18"/>
        <v>150</v>
      </c>
      <c r="M80" s="67"/>
      <c r="N80" s="254"/>
      <c r="O80" s="67"/>
      <c r="P80" s="249"/>
      <c r="Q80" s="249"/>
      <c r="R80" s="255"/>
      <c r="S80" s="255"/>
      <c r="T80" s="72"/>
      <c r="U80" s="271">
        <f>L80</f>
        <v>150</v>
      </c>
      <c r="V80" s="271"/>
      <c r="W80" s="271">
        <v>150</v>
      </c>
      <c r="X80" s="69">
        <f t="shared" si="19"/>
        <v>150</v>
      </c>
      <c r="Y80" s="69">
        <f t="shared" si="20"/>
        <v>0</v>
      </c>
      <c r="Z80" s="249"/>
      <c r="AA80" s="249"/>
      <c r="AB80" s="249"/>
    </row>
    <row r="81" spans="1:28" ht="50.4" customHeight="1">
      <c r="A81" s="245" t="s">
        <v>628</v>
      </c>
      <c r="B81" s="246" t="s">
        <v>629</v>
      </c>
      <c r="C81" s="261"/>
      <c r="D81" s="262"/>
      <c r="E81" s="272"/>
      <c r="F81" s="263"/>
      <c r="G81" s="85">
        <f t="shared" ref="G81:Y81" si="22">SUM(G82:G88)</f>
        <v>3131</v>
      </c>
      <c r="H81" s="85">
        <f t="shared" si="22"/>
        <v>2706</v>
      </c>
      <c r="I81" s="85">
        <f t="shared" si="22"/>
        <v>0</v>
      </c>
      <c r="J81" s="85">
        <f t="shared" si="22"/>
        <v>425</v>
      </c>
      <c r="K81" s="85">
        <f t="shared" si="22"/>
        <v>2706</v>
      </c>
      <c r="L81" s="85">
        <f t="shared" si="22"/>
        <v>2706</v>
      </c>
      <c r="M81" s="85">
        <f t="shared" si="22"/>
        <v>0</v>
      </c>
      <c r="N81" s="85">
        <f t="shared" si="22"/>
        <v>0</v>
      </c>
      <c r="O81" s="85">
        <f t="shared" si="22"/>
        <v>0</v>
      </c>
      <c r="P81" s="85">
        <f t="shared" si="22"/>
        <v>0</v>
      </c>
      <c r="Q81" s="85"/>
      <c r="R81" s="85">
        <f t="shared" si="22"/>
        <v>0</v>
      </c>
      <c r="S81" s="85">
        <f t="shared" si="22"/>
        <v>0</v>
      </c>
      <c r="T81" s="85">
        <f t="shared" si="22"/>
        <v>0</v>
      </c>
      <c r="U81" s="85">
        <f t="shared" si="22"/>
        <v>0</v>
      </c>
      <c r="V81" s="85"/>
      <c r="W81" s="85">
        <f t="shared" si="22"/>
        <v>0</v>
      </c>
      <c r="X81" s="85">
        <f t="shared" si="22"/>
        <v>0</v>
      </c>
      <c r="Y81" s="85">
        <f t="shared" si="22"/>
        <v>2706</v>
      </c>
      <c r="Z81" s="245"/>
      <c r="AA81" s="245"/>
      <c r="AB81" s="245"/>
    </row>
    <row r="82" spans="1:28" ht="50.4" customHeight="1">
      <c r="A82" s="249">
        <v>1</v>
      </c>
      <c r="B82" s="250" t="s">
        <v>630</v>
      </c>
      <c r="C82" s="371"/>
      <c r="D82" s="258" t="s">
        <v>631</v>
      </c>
      <c r="E82" s="269" t="s">
        <v>632</v>
      </c>
      <c r="F82" s="269"/>
      <c r="G82" s="84">
        <f>SUM(H82:J82)</f>
        <v>300</v>
      </c>
      <c r="H82" s="84">
        <v>250</v>
      </c>
      <c r="I82" s="84"/>
      <c r="J82" s="84">
        <v>50</v>
      </c>
      <c r="K82" s="254">
        <f t="shared" ref="K82:K94" si="23">L82</f>
        <v>250</v>
      </c>
      <c r="L82" s="254">
        <f t="shared" ref="L82:L88" si="24">H82</f>
        <v>250</v>
      </c>
      <c r="M82" s="86"/>
      <c r="N82" s="273"/>
      <c r="O82" s="86"/>
      <c r="P82" s="245"/>
      <c r="Q82" s="245"/>
      <c r="R82" s="247"/>
      <c r="S82" s="247"/>
      <c r="T82" s="87"/>
      <c r="U82" s="274"/>
      <c r="V82" s="274"/>
      <c r="W82" s="274"/>
      <c r="X82" s="66"/>
      <c r="Y82" s="69">
        <f t="shared" ref="Y82:Y88" si="25">L82-N82-U82</f>
        <v>250</v>
      </c>
      <c r="Z82" s="245"/>
      <c r="AA82" s="245"/>
      <c r="AB82" s="245"/>
    </row>
    <row r="83" spans="1:28" ht="50.4" customHeight="1">
      <c r="A83" s="249">
        <v>2</v>
      </c>
      <c r="B83" s="250" t="s">
        <v>633</v>
      </c>
      <c r="C83" s="371"/>
      <c r="D83" s="258" t="s">
        <v>623</v>
      </c>
      <c r="E83" s="269" t="s">
        <v>632</v>
      </c>
      <c r="F83" s="269"/>
      <c r="G83" s="84">
        <f>SUM(H83:J83)</f>
        <v>230</v>
      </c>
      <c r="H83" s="84">
        <v>180</v>
      </c>
      <c r="I83" s="84"/>
      <c r="J83" s="84">
        <v>50</v>
      </c>
      <c r="K83" s="254">
        <f t="shared" si="23"/>
        <v>180</v>
      </c>
      <c r="L83" s="254">
        <f t="shared" si="24"/>
        <v>180</v>
      </c>
      <c r="M83" s="86"/>
      <c r="N83" s="273"/>
      <c r="O83" s="86"/>
      <c r="P83" s="245"/>
      <c r="Q83" s="245"/>
      <c r="R83" s="247"/>
      <c r="S83" s="247"/>
      <c r="T83" s="87"/>
      <c r="U83" s="274"/>
      <c r="V83" s="274"/>
      <c r="W83" s="274"/>
      <c r="X83" s="66"/>
      <c r="Y83" s="69">
        <f t="shared" si="25"/>
        <v>180</v>
      </c>
      <c r="Z83" s="245"/>
      <c r="AA83" s="245"/>
      <c r="AB83" s="245"/>
    </row>
    <row r="84" spans="1:28" ht="50.4" customHeight="1">
      <c r="A84" s="249">
        <v>3</v>
      </c>
      <c r="B84" s="250" t="s">
        <v>634</v>
      </c>
      <c r="C84" s="371"/>
      <c r="D84" s="258" t="s">
        <v>635</v>
      </c>
      <c r="E84" s="269" t="s">
        <v>607</v>
      </c>
      <c r="F84" s="4"/>
      <c r="G84" s="84">
        <f>SUM(H84:J84)</f>
        <v>820</v>
      </c>
      <c r="H84" s="84">
        <v>650</v>
      </c>
      <c r="I84" s="84"/>
      <c r="J84" s="84">
        <v>170</v>
      </c>
      <c r="K84" s="254">
        <f t="shared" si="23"/>
        <v>650</v>
      </c>
      <c r="L84" s="254">
        <f t="shared" si="24"/>
        <v>650</v>
      </c>
      <c r="M84" s="86"/>
      <c r="N84" s="273"/>
      <c r="O84" s="86"/>
      <c r="P84" s="245"/>
      <c r="Q84" s="245"/>
      <c r="R84" s="247"/>
      <c r="S84" s="247"/>
      <c r="T84" s="87"/>
      <c r="U84" s="274"/>
      <c r="V84" s="274"/>
      <c r="W84" s="274"/>
      <c r="X84" s="66"/>
      <c r="Y84" s="69">
        <f t="shared" si="25"/>
        <v>650</v>
      </c>
      <c r="Z84" s="245"/>
      <c r="AA84" s="245"/>
      <c r="AB84" s="245"/>
    </row>
    <row r="85" spans="1:28" ht="50.4" customHeight="1">
      <c r="A85" s="249">
        <v>4</v>
      </c>
      <c r="B85" s="250" t="s">
        <v>636</v>
      </c>
      <c r="C85" s="371"/>
      <c r="D85" s="258" t="s">
        <v>637</v>
      </c>
      <c r="E85" s="269" t="s">
        <v>632</v>
      </c>
      <c r="F85" s="269"/>
      <c r="G85" s="84">
        <f>SUM(H85:J85)</f>
        <v>350</v>
      </c>
      <c r="H85" s="84">
        <v>250</v>
      </c>
      <c r="I85" s="84"/>
      <c r="J85" s="84">
        <v>100</v>
      </c>
      <c r="K85" s="254">
        <f t="shared" si="23"/>
        <v>250</v>
      </c>
      <c r="L85" s="254">
        <f t="shared" si="24"/>
        <v>250</v>
      </c>
      <c r="M85" s="86"/>
      <c r="N85" s="273"/>
      <c r="O85" s="86"/>
      <c r="P85" s="245"/>
      <c r="Q85" s="245"/>
      <c r="R85" s="247"/>
      <c r="S85" s="247"/>
      <c r="T85" s="87"/>
      <c r="U85" s="274"/>
      <c r="V85" s="274"/>
      <c r="W85" s="274"/>
      <c r="X85" s="66"/>
      <c r="Y85" s="69">
        <f t="shared" si="25"/>
        <v>250</v>
      </c>
      <c r="Z85" s="245"/>
      <c r="AA85" s="245"/>
      <c r="AB85" s="245"/>
    </row>
    <row r="86" spans="1:28" ht="50.4" customHeight="1">
      <c r="A86" s="249">
        <v>5</v>
      </c>
      <c r="B86" s="250" t="s">
        <v>638</v>
      </c>
      <c r="C86" s="258" t="s">
        <v>639</v>
      </c>
      <c r="D86" s="258" t="s">
        <v>640</v>
      </c>
      <c r="E86" s="269" t="s">
        <v>632</v>
      </c>
      <c r="F86" s="269"/>
      <c r="G86" s="84">
        <v>550</v>
      </c>
      <c r="H86" s="84">
        <v>530</v>
      </c>
      <c r="I86" s="84"/>
      <c r="J86" s="84">
        <v>20</v>
      </c>
      <c r="K86" s="254">
        <f t="shared" si="23"/>
        <v>530</v>
      </c>
      <c r="L86" s="254">
        <f t="shared" si="24"/>
        <v>530</v>
      </c>
      <c r="M86" s="86"/>
      <c r="N86" s="273"/>
      <c r="O86" s="86"/>
      <c r="P86" s="245"/>
      <c r="Q86" s="245"/>
      <c r="R86" s="247"/>
      <c r="S86" s="247"/>
      <c r="T86" s="87"/>
      <c r="U86" s="274"/>
      <c r="V86" s="274"/>
      <c r="W86" s="274"/>
      <c r="X86" s="66"/>
      <c r="Y86" s="69">
        <f t="shared" si="25"/>
        <v>530</v>
      </c>
      <c r="Z86" s="245"/>
      <c r="AA86" s="245"/>
      <c r="AB86" s="245"/>
    </row>
    <row r="87" spans="1:28" ht="50.4" customHeight="1">
      <c r="A87" s="249">
        <v>6</v>
      </c>
      <c r="B87" s="250" t="s">
        <v>641</v>
      </c>
      <c r="C87" s="258" t="s">
        <v>639</v>
      </c>
      <c r="D87" s="258" t="s">
        <v>642</v>
      </c>
      <c r="E87" s="269" t="s">
        <v>632</v>
      </c>
      <c r="F87" s="269"/>
      <c r="G87" s="84">
        <v>335</v>
      </c>
      <c r="H87" s="84">
        <v>320</v>
      </c>
      <c r="I87" s="84"/>
      <c r="J87" s="84">
        <v>15</v>
      </c>
      <c r="K87" s="254">
        <f t="shared" si="23"/>
        <v>320</v>
      </c>
      <c r="L87" s="254">
        <f t="shared" si="24"/>
        <v>320</v>
      </c>
      <c r="M87" s="86"/>
      <c r="N87" s="273"/>
      <c r="O87" s="86"/>
      <c r="P87" s="245"/>
      <c r="Q87" s="245"/>
      <c r="R87" s="247"/>
      <c r="S87" s="247"/>
      <c r="T87" s="87"/>
      <c r="U87" s="274"/>
      <c r="V87" s="274"/>
      <c r="W87" s="274"/>
      <c r="X87" s="66"/>
      <c r="Y87" s="69">
        <f t="shared" si="25"/>
        <v>320</v>
      </c>
      <c r="Z87" s="245"/>
      <c r="AA87" s="245"/>
      <c r="AB87" s="245"/>
    </row>
    <row r="88" spans="1:28" ht="35.25" customHeight="1">
      <c r="A88" s="249">
        <v>7</v>
      </c>
      <c r="B88" s="250" t="s">
        <v>643</v>
      </c>
      <c r="C88" s="258" t="s">
        <v>644</v>
      </c>
      <c r="D88" s="258" t="s">
        <v>645</v>
      </c>
      <c r="E88" s="269" t="s">
        <v>632</v>
      </c>
      <c r="F88" s="269"/>
      <c r="G88" s="84">
        <v>546</v>
      </c>
      <c r="H88" s="84">
        <v>526</v>
      </c>
      <c r="I88" s="84"/>
      <c r="J88" s="84">
        <v>20</v>
      </c>
      <c r="K88" s="254">
        <f t="shared" si="23"/>
        <v>526</v>
      </c>
      <c r="L88" s="254">
        <f t="shared" si="24"/>
        <v>526</v>
      </c>
      <c r="M88" s="86"/>
      <c r="N88" s="273"/>
      <c r="O88" s="86"/>
      <c r="P88" s="245"/>
      <c r="Q88" s="245"/>
      <c r="R88" s="247"/>
      <c r="S88" s="247"/>
      <c r="T88" s="87"/>
      <c r="U88" s="274"/>
      <c r="V88" s="274"/>
      <c r="W88" s="274"/>
      <c r="X88" s="66"/>
      <c r="Y88" s="69">
        <f t="shared" si="25"/>
        <v>526</v>
      </c>
      <c r="Z88" s="245"/>
      <c r="AA88" s="245"/>
      <c r="AB88" s="245"/>
    </row>
    <row r="89" spans="1:28" ht="42.75" hidden="1" customHeight="1">
      <c r="A89" s="245" t="s">
        <v>646</v>
      </c>
      <c r="B89" s="275" t="s">
        <v>647</v>
      </c>
      <c r="C89" s="263"/>
      <c r="D89" s="263"/>
      <c r="E89" s="272"/>
      <c r="F89" s="272"/>
      <c r="G89" s="85">
        <f t="shared" ref="G89:Y89" si="26">G90+G91+G92+G93+G94</f>
        <v>1316</v>
      </c>
      <c r="H89" s="85">
        <f t="shared" si="26"/>
        <v>1008</v>
      </c>
      <c r="I89" s="85">
        <f t="shared" si="26"/>
        <v>0</v>
      </c>
      <c r="J89" s="85">
        <f t="shared" si="26"/>
        <v>308</v>
      </c>
      <c r="K89" s="85">
        <f t="shared" si="26"/>
        <v>1008</v>
      </c>
      <c r="L89" s="85">
        <f t="shared" si="26"/>
        <v>1008</v>
      </c>
      <c r="M89" s="85">
        <f t="shared" si="26"/>
        <v>0</v>
      </c>
      <c r="N89" s="85">
        <f t="shared" si="26"/>
        <v>0</v>
      </c>
      <c r="O89" s="85">
        <f t="shared" si="26"/>
        <v>0</v>
      </c>
      <c r="P89" s="85">
        <f t="shared" si="26"/>
        <v>0</v>
      </c>
      <c r="Q89" s="85"/>
      <c r="R89" s="85">
        <f t="shared" si="26"/>
        <v>0</v>
      </c>
      <c r="S89" s="85">
        <f t="shared" si="26"/>
        <v>0</v>
      </c>
      <c r="T89" s="85">
        <f t="shared" si="26"/>
        <v>0</v>
      </c>
      <c r="U89" s="85">
        <f t="shared" si="26"/>
        <v>0</v>
      </c>
      <c r="V89" s="85"/>
      <c r="W89" s="85">
        <f t="shared" si="26"/>
        <v>0</v>
      </c>
      <c r="X89" s="85">
        <f t="shared" si="26"/>
        <v>0</v>
      </c>
      <c r="Y89" s="85">
        <f t="shared" si="26"/>
        <v>1008</v>
      </c>
      <c r="Z89" s="245"/>
      <c r="AA89" s="245"/>
      <c r="AB89" s="245"/>
    </row>
    <row r="90" spans="1:28" ht="79.2" hidden="1">
      <c r="A90" s="249">
        <v>1</v>
      </c>
      <c r="B90" s="276" t="s">
        <v>648</v>
      </c>
      <c r="C90" s="269" t="s">
        <v>411</v>
      </c>
      <c r="D90" s="233" t="s">
        <v>649</v>
      </c>
      <c r="E90" s="269" t="s">
        <v>607</v>
      </c>
      <c r="F90" s="257"/>
      <c r="G90" s="277">
        <f>H90+I90+J90</f>
        <v>452</v>
      </c>
      <c r="H90" s="277" t="s">
        <v>650</v>
      </c>
      <c r="I90" s="277"/>
      <c r="J90" s="277" t="s">
        <v>651</v>
      </c>
      <c r="K90" s="254" t="str">
        <f t="shared" si="23"/>
        <v>252</v>
      </c>
      <c r="L90" s="254" t="str">
        <f>H90</f>
        <v>252</v>
      </c>
      <c r="M90" s="86"/>
      <c r="N90" s="273"/>
      <c r="O90" s="86"/>
      <c r="P90" s="245"/>
      <c r="Q90" s="245"/>
      <c r="R90" s="247"/>
      <c r="S90" s="247"/>
      <c r="T90" s="87"/>
      <c r="U90" s="274"/>
      <c r="V90" s="274"/>
      <c r="W90" s="274"/>
      <c r="X90" s="66"/>
      <c r="Y90" s="254" t="s">
        <v>650</v>
      </c>
      <c r="Z90" s="245"/>
      <c r="AA90" s="245"/>
      <c r="AB90" s="245"/>
    </row>
    <row r="91" spans="1:28" ht="66" hidden="1">
      <c r="A91" s="249">
        <v>2</v>
      </c>
      <c r="B91" s="276" t="s">
        <v>652</v>
      </c>
      <c r="C91" s="269" t="s">
        <v>653</v>
      </c>
      <c r="D91" s="276" t="s">
        <v>654</v>
      </c>
      <c r="E91" s="269" t="s">
        <v>607</v>
      </c>
      <c r="F91" s="88"/>
      <c r="G91" s="89">
        <f>H91+I91+J91</f>
        <v>260</v>
      </c>
      <c r="H91" s="89" t="s">
        <v>650</v>
      </c>
      <c r="I91" s="89"/>
      <c r="J91" s="89" t="s">
        <v>655</v>
      </c>
      <c r="K91" s="254" t="str">
        <f t="shared" si="23"/>
        <v>252</v>
      </c>
      <c r="L91" s="254" t="str">
        <f>H91</f>
        <v>252</v>
      </c>
      <c r="M91" s="86"/>
      <c r="N91" s="273"/>
      <c r="O91" s="86"/>
      <c r="P91" s="245"/>
      <c r="Q91" s="245"/>
      <c r="R91" s="247"/>
      <c r="S91" s="247"/>
      <c r="T91" s="87"/>
      <c r="U91" s="274"/>
      <c r="V91" s="274"/>
      <c r="W91" s="274"/>
      <c r="X91" s="66"/>
      <c r="Y91" s="254" t="s">
        <v>650</v>
      </c>
      <c r="Z91" s="245"/>
      <c r="AA91" s="245"/>
      <c r="AB91" s="245"/>
    </row>
    <row r="92" spans="1:28" ht="26.4" hidden="1">
      <c r="A92" s="249">
        <v>3</v>
      </c>
      <c r="B92" s="276" t="s">
        <v>656</v>
      </c>
      <c r="C92" s="269" t="s">
        <v>432</v>
      </c>
      <c r="D92" s="269" t="s">
        <v>657</v>
      </c>
      <c r="E92" s="269" t="s">
        <v>607</v>
      </c>
      <c r="F92" s="88"/>
      <c r="G92" s="89">
        <f>H92+J92</f>
        <v>110</v>
      </c>
      <c r="H92" s="89" t="s">
        <v>658</v>
      </c>
      <c r="I92" s="89"/>
      <c r="J92" s="89" t="s">
        <v>659</v>
      </c>
      <c r="K92" s="254" t="str">
        <f t="shared" si="23"/>
        <v>100</v>
      </c>
      <c r="L92" s="254" t="str">
        <f>H92</f>
        <v>100</v>
      </c>
      <c r="M92" s="86"/>
      <c r="N92" s="273"/>
      <c r="O92" s="86"/>
      <c r="P92" s="245"/>
      <c r="Q92" s="245"/>
      <c r="R92" s="247"/>
      <c r="S92" s="247"/>
      <c r="T92" s="87"/>
      <c r="U92" s="274"/>
      <c r="V92" s="274"/>
      <c r="W92" s="274"/>
      <c r="X92" s="66"/>
      <c r="Y92" s="254" t="s">
        <v>658</v>
      </c>
      <c r="Z92" s="245"/>
      <c r="AA92" s="245"/>
      <c r="AB92" s="245"/>
    </row>
    <row r="93" spans="1:28" ht="52.8" hidden="1">
      <c r="A93" s="249">
        <v>4</v>
      </c>
      <c r="B93" s="276" t="s">
        <v>660</v>
      </c>
      <c r="C93" s="269" t="s">
        <v>432</v>
      </c>
      <c r="D93" s="276" t="s">
        <v>661</v>
      </c>
      <c r="E93" s="269" t="s">
        <v>607</v>
      </c>
      <c r="F93" s="88"/>
      <c r="G93" s="89">
        <f>H93+J93</f>
        <v>167</v>
      </c>
      <c r="H93" s="89" t="s">
        <v>662</v>
      </c>
      <c r="I93" s="89"/>
      <c r="J93" s="89" t="s">
        <v>118</v>
      </c>
      <c r="K93" s="254" t="str">
        <f t="shared" si="23"/>
        <v>152</v>
      </c>
      <c r="L93" s="254" t="str">
        <f>H93</f>
        <v>152</v>
      </c>
      <c r="M93" s="86"/>
      <c r="N93" s="273"/>
      <c r="O93" s="86"/>
      <c r="P93" s="245"/>
      <c r="Q93" s="245"/>
      <c r="R93" s="247"/>
      <c r="S93" s="247"/>
      <c r="T93" s="87"/>
      <c r="U93" s="274"/>
      <c r="V93" s="274"/>
      <c r="W93" s="274"/>
      <c r="X93" s="66"/>
      <c r="Y93" s="254" t="s">
        <v>662</v>
      </c>
      <c r="Z93" s="245"/>
      <c r="AA93" s="245"/>
      <c r="AB93" s="245"/>
    </row>
    <row r="94" spans="1:28" ht="52.8" hidden="1">
      <c r="A94" s="249">
        <v>5</v>
      </c>
      <c r="B94" s="276" t="s">
        <v>663</v>
      </c>
      <c r="C94" s="269" t="s">
        <v>426</v>
      </c>
      <c r="D94" s="233" t="s">
        <v>664</v>
      </c>
      <c r="E94" s="269" t="s">
        <v>607</v>
      </c>
      <c r="F94" s="88"/>
      <c r="G94" s="89">
        <f>H94+I94+J94</f>
        <v>327</v>
      </c>
      <c r="H94" s="89" t="s">
        <v>650</v>
      </c>
      <c r="I94" s="89"/>
      <c r="J94" s="89" t="s">
        <v>665</v>
      </c>
      <c r="K94" s="254" t="str">
        <f t="shared" si="23"/>
        <v>252</v>
      </c>
      <c r="L94" s="254" t="str">
        <f>H94</f>
        <v>252</v>
      </c>
      <c r="M94" s="86"/>
      <c r="N94" s="273"/>
      <c r="O94" s="86"/>
      <c r="P94" s="245"/>
      <c r="Q94" s="245"/>
      <c r="R94" s="247"/>
      <c r="S94" s="247"/>
      <c r="T94" s="87"/>
      <c r="U94" s="274"/>
      <c r="V94" s="274"/>
      <c r="W94" s="274"/>
      <c r="X94" s="66"/>
      <c r="Y94" s="254" t="s">
        <v>650</v>
      </c>
      <c r="Z94" s="245"/>
      <c r="AA94" s="245"/>
      <c r="AB94" s="245"/>
    </row>
  </sheetData>
  <mergeCells count="48">
    <mergeCell ref="C51:C57"/>
    <mergeCell ref="C58:C60"/>
    <mergeCell ref="C61:C66"/>
    <mergeCell ref="C67:C69"/>
    <mergeCell ref="C82:C85"/>
    <mergeCell ref="C47:C50"/>
    <mergeCell ref="G6:G7"/>
    <mergeCell ref="H6:J6"/>
    <mergeCell ref="K6:K8"/>
    <mergeCell ref="L6:L8"/>
    <mergeCell ref="C20:C22"/>
    <mergeCell ref="C26:C33"/>
    <mergeCell ref="C34:C38"/>
    <mergeCell ref="C39:C40"/>
    <mergeCell ref="C41:C44"/>
    <mergeCell ref="H7:H8"/>
    <mergeCell ref="I7:I8"/>
    <mergeCell ref="J7:J8"/>
    <mergeCell ref="F5:F7"/>
    <mergeCell ref="A1:AB1"/>
    <mergeCell ref="A2:AB2"/>
    <mergeCell ref="Y3:AB3"/>
    <mergeCell ref="A4:A7"/>
    <mergeCell ref="B4:B7"/>
    <mergeCell ref="C4:C7"/>
    <mergeCell ref="D4:D7"/>
    <mergeCell ref="E4:E7"/>
    <mergeCell ref="F4:J4"/>
    <mergeCell ref="K4:L5"/>
    <mergeCell ref="AA4:AA10"/>
    <mergeCell ref="AB4:AB8"/>
    <mergeCell ref="X4:X8"/>
    <mergeCell ref="Y4:Y8"/>
    <mergeCell ref="O5:O8"/>
    <mergeCell ref="P5:P8"/>
    <mergeCell ref="Z4:Z8"/>
    <mergeCell ref="M4:M8"/>
    <mergeCell ref="N4:T4"/>
    <mergeCell ref="N5:N8"/>
    <mergeCell ref="G5:J5"/>
    <mergeCell ref="S5:S8"/>
    <mergeCell ref="W6:W9"/>
    <mergeCell ref="Q5:Q7"/>
    <mergeCell ref="R5:R8"/>
    <mergeCell ref="U6:U7"/>
    <mergeCell ref="V6:V7"/>
    <mergeCell ref="T5:T8"/>
    <mergeCell ref="U4:W5"/>
  </mergeCells>
  <conditionalFormatting sqref="B15:E15">
    <cfRule type="expression" dxfId="1" priority="1" stopIfTrue="1">
      <formula>+COUNTIF(#REF!,#REF!)&gt;1</formula>
    </cfRule>
  </conditionalFormatting>
  <conditionalFormatting sqref="F15">
    <cfRule type="expression" dxfId="0" priority="2" stopIfTrue="1">
      <formula>+COUNTIF(#REF!,#REF!)&gt;1</formula>
    </cfRule>
  </conditionalFormatting>
  <pageMargins left="0.37" right="0.3" top="0.43" bottom="0.31" header="0.3" footer="0.3"/>
  <pageSetup paperSize="9" scale="5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B7EEC-F98D-41F7-9D25-1237845A0939}">
  <dimension ref="A1:AQ19"/>
  <sheetViews>
    <sheetView zoomScale="55" zoomScaleNormal="55" workbookViewId="0">
      <selection sqref="A1:AQ1"/>
    </sheetView>
  </sheetViews>
  <sheetFormatPr defaultColWidth="8.796875" defaultRowHeight="13.8"/>
  <cols>
    <col min="1" max="1" width="8.296875" style="90" customWidth="1"/>
    <col min="2" max="2" width="55.59765625" style="90" customWidth="1"/>
    <col min="3" max="3" width="8.796875" style="90" hidden="1" customWidth="1"/>
    <col min="4" max="19" width="0" style="90" hidden="1" customWidth="1"/>
    <col min="20" max="20" width="5.19921875" style="90" hidden="1" customWidth="1"/>
    <col min="21" max="24" width="8.796875" style="90"/>
    <col min="25" max="29" width="0" style="90" hidden="1" customWidth="1"/>
    <col min="30" max="38" width="8.796875" style="90"/>
    <col min="39" max="39" width="10.09765625" style="90" customWidth="1"/>
    <col min="40" max="41" width="0" style="90" hidden="1" customWidth="1"/>
    <col min="42" max="42" width="12.796875" style="90" customWidth="1"/>
    <col min="43" max="43" width="11.09765625" style="90" customWidth="1"/>
    <col min="44" max="16384" width="8.796875" style="90"/>
  </cols>
  <sheetData>
    <row r="1" spans="1:43" ht="49.2" customHeight="1">
      <c r="A1" s="373" t="s">
        <v>976</v>
      </c>
      <c r="B1" s="373"/>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373"/>
      <c r="AM1" s="373"/>
      <c r="AN1" s="373"/>
      <c r="AO1" s="373"/>
      <c r="AP1" s="373"/>
      <c r="AQ1" s="373"/>
    </row>
    <row r="2" spans="1:43" ht="52.8" customHeight="1">
      <c r="A2" s="372" t="s">
        <v>0</v>
      </c>
      <c r="B2" s="372" t="s">
        <v>666</v>
      </c>
      <c r="C2" s="372" t="s">
        <v>667</v>
      </c>
      <c r="D2" s="372"/>
      <c r="E2" s="372"/>
      <c r="F2" s="372"/>
      <c r="G2" s="372"/>
      <c r="H2" s="372"/>
      <c r="I2" s="372"/>
      <c r="J2" s="372"/>
      <c r="K2" s="372"/>
      <c r="L2" s="372"/>
      <c r="M2" s="372"/>
      <c r="N2" s="372"/>
      <c r="O2" s="372"/>
      <c r="P2" s="372"/>
      <c r="Q2" s="372"/>
      <c r="R2" s="372" t="s">
        <v>668</v>
      </c>
      <c r="S2" s="372"/>
      <c r="T2" s="372"/>
      <c r="U2" s="372"/>
      <c r="V2" s="372"/>
      <c r="W2" s="372"/>
      <c r="X2" s="372"/>
      <c r="Y2" s="372"/>
      <c r="Z2" s="372"/>
      <c r="AA2" s="372"/>
      <c r="AB2" s="372"/>
      <c r="AC2" s="372"/>
      <c r="AD2" s="372"/>
      <c r="AE2" s="372"/>
      <c r="AF2" s="372"/>
      <c r="AG2" s="372" t="s">
        <v>669</v>
      </c>
      <c r="AH2" s="372"/>
      <c r="AI2" s="372"/>
      <c r="AJ2" s="372"/>
      <c r="AK2" s="372"/>
      <c r="AL2" s="372"/>
      <c r="AM2" s="372"/>
      <c r="AN2" s="372"/>
      <c r="AO2" s="372"/>
      <c r="AP2" s="372" t="s">
        <v>670</v>
      </c>
      <c r="AQ2" s="372" t="s">
        <v>319</v>
      </c>
    </row>
    <row r="3" spans="1:43" ht="52.8" customHeight="1">
      <c r="A3" s="372"/>
      <c r="B3" s="372"/>
      <c r="C3" s="372" t="s">
        <v>671</v>
      </c>
      <c r="D3" s="374" t="s">
        <v>672</v>
      </c>
      <c r="E3" s="374"/>
      <c r="F3" s="372" t="s">
        <v>673</v>
      </c>
      <c r="G3" s="374" t="s">
        <v>672</v>
      </c>
      <c r="H3" s="374"/>
      <c r="I3" s="372" t="s">
        <v>674</v>
      </c>
      <c r="J3" s="374" t="s">
        <v>672</v>
      </c>
      <c r="K3" s="374"/>
      <c r="L3" s="372" t="s">
        <v>675</v>
      </c>
      <c r="M3" s="374" t="s">
        <v>672</v>
      </c>
      <c r="N3" s="374"/>
      <c r="O3" s="372" t="s">
        <v>676</v>
      </c>
      <c r="P3" s="374" t="s">
        <v>672</v>
      </c>
      <c r="Q3" s="374"/>
      <c r="R3" s="372" t="s">
        <v>671</v>
      </c>
      <c r="S3" s="374" t="s">
        <v>672</v>
      </c>
      <c r="T3" s="374"/>
      <c r="U3" s="372" t="s">
        <v>673</v>
      </c>
      <c r="V3" s="374" t="s">
        <v>672</v>
      </c>
      <c r="W3" s="374"/>
      <c r="X3" s="372" t="s">
        <v>674</v>
      </c>
      <c r="Y3" s="279" t="s">
        <v>672</v>
      </c>
      <c r="Z3" s="279"/>
      <c r="AA3" s="372" t="s">
        <v>675</v>
      </c>
      <c r="AB3" s="374" t="s">
        <v>672</v>
      </c>
      <c r="AC3" s="374"/>
      <c r="AD3" s="372" t="s">
        <v>677</v>
      </c>
      <c r="AE3" s="374" t="s">
        <v>672</v>
      </c>
      <c r="AF3" s="374"/>
      <c r="AG3" s="372" t="s">
        <v>671</v>
      </c>
      <c r="AH3" s="374" t="s">
        <v>672</v>
      </c>
      <c r="AI3" s="374"/>
      <c r="AJ3" s="372" t="s">
        <v>673</v>
      </c>
      <c r="AK3" s="374" t="s">
        <v>672</v>
      </c>
      <c r="AL3" s="374"/>
      <c r="AM3" s="372" t="s">
        <v>348</v>
      </c>
      <c r="AN3" s="374" t="s">
        <v>672</v>
      </c>
      <c r="AO3" s="374"/>
      <c r="AP3" s="372"/>
      <c r="AQ3" s="372"/>
    </row>
    <row r="4" spans="1:43" ht="52.8" customHeight="1">
      <c r="A4" s="372"/>
      <c r="B4" s="372"/>
      <c r="C4" s="372"/>
      <c r="D4" s="102" t="s">
        <v>381</v>
      </c>
      <c r="E4" s="102" t="s">
        <v>382</v>
      </c>
      <c r="F4" s="372"/>
      <c r="G4" s="102" t="s">
        <v>381</v>
      </c>
      <c r="H4" s="102" t="s">
        <v>382</v>
      </c>
      <c r="I4" s="372"/>
      <c r="J4" s="102" t="s">
        <v>381</v>
      </c>
      <c r="K4" s="102" t="s">
        <v>382</v>
      </c>
      <c r="L4" s="372"/>
      <c r="M4" s="102" t="s">
        <v>381</v>
      </c>
      <c r="N4" s="102" t="s">
        <v>382</v>
      </c>
      <c r="O4" s="372"/>
      <c r="P4" s="102" t="s">
        <v>381</v>
      </c>
      <c r="Q4" s="102" t="s">
        <v>382</v>
      </c>
      <c r="R4" s="372"/>
      <c r="S4" s="102" t="s">
        <v>381</v>
      </c>
      <c r="T4" s="102" t="s">
        <v>382</v>
      </c>
      <c r="U4" s="372"/>
      <c r="V4" s="102" t="s">
        <v>381</v>
      </c>
      <c r="W4" s="102" t="s">
        <v>382</v>
      </c>
      <c r="X4" s="372"/>
      <c r="Y4" s="102" t="s">
        <v>381</v>
      </c>
      <c r="Z4" s="102" t="s">
        <v>382</v>
      </c>
      <c r="AA4" s="372"/>
      <c r="AB4" s="102" t="s">
        <v>381</v>
      </c>
      <c r="AC4" s="102" t="s">
        <v>382</v>
      </c>
      <c r="AD4" s="372"/>
      <c r="AE4" s="102" t="s">
        <v>381</v>
      </c>
      <c r="AF4" s="102" t="s">
        <v>382</v>
      </c>
      <c r="AG4" s="372"/>
      <c r="AH4" s="102" t="s">
        <v>381</v>
      </c>
      <c r="AI4" s="102" t="s">
        <v>382</v>
      </c>
      <c r="AJ4" s="372"/>
      <c r="AK4" s="102" t="s">
        <v>381</v>
      </c>
      <c r="AL4" s="102" t="s">
        <v>382</v>
      </c>
      <c r="AM4" s="372"/>
      <c r="AN4" s="102" t="s">
        <v>381</v>
      </c>
      <c r="AO4" s="102" t="s">
        <v>382</v>
      </c>
      <c r="AP4" s="372"/>
      <c r="AQ4" s="372"/>
    </row>
    <row r="5" spans="1:43" s="91" customFormat="1" ht="45.6" customHeight="1">
      <c r="A5" s="280"/>
      <c r="B5" s="281" t="s">
        <v>678</v>
      </c>
      <c r="C5" s="280"/>
      <c r="D5" s="280"/>
      <c r="E5" s="280"/>
      <c r="F5" s="280">
        <f>F6+F12+F16</f>
        <v>410</v>
      </c>
      <c r="G5" s="280">
        <f t="shared" ref="G5:AO5" si="0">G6+G12+G16</f>
        <v>410</v>
      </c>
      <c r="H5" s="280">
        <f t="shared" si="0"/>
        <v>0</v>
      </c>
      <c r="I5" s="280">
        <f t="shared" si="0"/>
        <v>400</v>
      </c>
      <c r="J5" s="280">
        <f t="shared" si="0"/>
        <v>400</v>
      </c>
      <c r="K5" s="280">
        <f t="shared" si="0"/>
        <v>0</v>
      </c>
      <c r="L5" s="280">
        <f t="shared" si="0"/>
        <v>10</v>
      </c>
      <c r="M5" s="280">
        <f t="shared" si="0"/>
        <v>10</v>
      </c>
      <c r="N5" s="280">
        <f t="shared" si="0"/>
        <v>0</v>
      </c>
      <c r="O5" s="280">
        <f t="shared" si="0"/>
        <v>0</v>
      </c>
      <c r="P5" s="280">
        <f t="shared" si="0"/>
        <v>0</v>
      </c>
      <c r="Q5" s="280">
        <f t="shared" si="0"/>
        <v>0</v>
      </c>
      <c r="R5" s="280">
        <f t="shared" si="0"/>
        <v>0</v>
      </c>
      <c r="S5" s="280">
        <f t="shared" si="0"/>
        <v>0</v>
      </c>
      <c r="T5" s="280">
        <f t="shared" si="0"/>
        <v>0</v>
      </c>
      <c r="U5" s="282">
        <f t="shared" si="0"/>
        <v>1570.0229999999999</v>
      </c>
      <c r="V5" s="282">
        <f t="shared" si="0"/>
        <v>1570.0229999999999</v>
      </c>
      <c r="W5" s="282">
        <f t="shared" si="0"/>
        <v>0</v>
      </c>
      <c r="X5" s="282">
        <f t="shared" si="0"/>
        <v>0</v>
      </c>
      <c r="Y5" s="282">
        <f t="shared" si="0"/>
        <v>0</v>
      </c>
      <c r="Z5" s="282">
        <f t="shared" si="0"/>
        <v>0</v>
      </c>
      <c r="AA5" s="282">
        <f t="shared" si="0"/>
        <v>0</v>
      </c>
      <c r="AB5" s="282">
        <f t="shared" si="0"/>
        <v>0</v>
      </c>
      <c r="AC5" s="282">
        <f t="shared" si="0"/>
        <v>0</v>
      </c>
      <c r="AD5" s="282">
        <f t="shared" si="0"/>
        <v>1570.0229999999999</v>
      </c>
      <c r="AE5" s="282">
        <f t="shared" si="0"/>
        <v>1570.0229999999999</v>
      </c>
      <c r="AF5" s="282">
        <f t="shared" si="0"/>
        <v>0</v>
      </c>
      <c r="AG5" s="282">
        <f t="shared" si="0"/>
        <v>1570.0229999999999</v>
      </c>
      <c r="AH5" s="282">
        <f t="shared" si="0"/>
        <v>1570.0229999999999</v>
      </c>
      <c r="AI5" s="282">
        <f t="shared" si="0"/>
        <v>0</v>
      </c>
      <c r="AJ5" s="282">
        <f t="shared" si="0"/>
        <v>1868</v>
      </c>
      <c r="AK5" s="282">
        <f t="shared" si="0"/>
        <v>1868</v>
      </c>
      <c r="AL5" s="282">
        <f t="shared" si="0"/>
        <v>0</v>
      </c>
      <c r="AM5" s="282">
        <f t="shared" si="0"/>
        <v>0</v>
      </c>
      <c r="AN5" s="282">
        <f t="shared" si="0"/>
        <v>0</v>
      </c>
      <c r="AO5" s="282">
        <f t="shared" si="0"/>
        <v>0</v>
      </c>
      <c r="AP5" s="280"/>
      <c r="AQ5" s="280"/>
    </row>
    <row r="6" spans="1:43" ht="71.400000000000006" customHeight="1">
      <c r="A6" s="155">
        <v>1</v>
      </c>
      <c r="B6" s="283" t="s">
        <v>679</v>
      </c>
      <c r="C6" s="284"/>
      <c r="D6" s="284"/>
      <c r="E6" s="284"/>
      <c r="F6" s="284"/>
      <c r="G6" s="284"/>
      <c r="H6" s="284"/>
      <c r="I6" s="284"/>
      <c r="J6" s="284"/>
      <c r="K6" s="284"/>
      <c r="L6" s="284"/>
      <c r="M6" s="284"/>
      <c r="N6" s="284"/>
      <c r="O6" s="284"/>
      <c r="P6" s="284"/>
      <c r="Q6" s="284"/>
      <c r="R6" s="155"/>
      <c r="S6" s="155"/>
      <c r="T6" s="155"/>
      <c r="U6" s="285">
        <f t="shared" ref="U6:U11" si="1">V6</f>
        <v>1035.0229999999999</v>
      </c>
      <c r="V6" s="285">
        <f>V7</f>
        <v>1035.0229999999999</v>
      </c>
      <c r="W6" s="155"/>
      <c r="X6" s="155"/>
      <c r="Y6" s="155"/>
      <c r="Z6" s="155"/>
      <c r="AA6" s="155"/>
      <c r="AB6" s="155"/>
      <c r="AC6" s="155"/>
      <c r="AD6" s="285">
        <f t="shared" ref="AD6:AD11" si="2">V6</f>
        <v>1035.0229999999999</v>
      </c>
      <c r="AE6" s="285">
        <f t="shared" ref="AE6:AE12" si="3">AD6</f>
        <v>1035.0229999999999</v>
      </c>
      <c r="AF6" s="155"/>
      <c r="AG6" s="285">
        <f t="shared" ref="AG6:AG12" si="4">AE6</f>
        <v>1035.0229999999999</v>
      </c>
      <c r="AH6" s="285">
        <f>AH7</f>
        <v>1035.0229999999999</v>
      </c>
      <c r="AI6" s="155"/>
      <c r="AJ6" s="155"/>
      <c r="AK6" s="155"/>
      <c r="AL6" s="155"/>
      <c r="AM6" s="155"/>
      <c r="AN6" s="155"/>
      <c r="AO6" s="155"/>
      <c r="AP6" s="375" t="s">
        <v>680</v>
      </c>
      <c r="AQ6" s="287"/>
    </row>
    <row r="7" spans="1:43" ht="48" customHeight="1">
      <c r="A7" s="288" t="s">
        <v>357</v>
      </c>
      <c r="B7" s="289" t="s">
        <v>681</v>
      </c>
      <c r="C7" s="290"/>
      <c r="D7" s="290"/>
      <c r="E7" s="290"/>
      <c r="F7" s="290"/>
      <c r="G7" s="290"/>
      <c r="H7" s="290"/>
      <c r="I7" s="290"/>
      <c r="J7" s="290"/>
      <c r="K7" s="290"/>
      <c r="L7" s="290"/>
      <c r="M7" s="290"/>
      <c r="N7" s="290"/>
      <c r="O7" s="290"/>
      <c r="P7" s="290"/>
      <c r="Q7" s="290"/>
      <c r="R7" s="291"/>
      <c r="S7" s="291"/>
      <c r="T7" s="291"/>
      <c r="U7" s="292">
        <f t="shared" si="1"/>
        <v>1035.0229999999999</v>
      </c>
      <c r="V7" s="293">
        <f>SUM(V8:V11)</f>
        <v>1035.0229999999999</v>
      </c>
      <c r="W7" s="291"/>
      <c r="X7" s="291"/>
      <c r="Y7" s="291"/>
      <c r="Z7" s="291"/>
      <c r="AA7" s="291"/>
      <c r="AB7" s="291"/>
      <c r="AC7" s="291"/>
      <c r="AD7" s="294">
        <f t="shared" si="2"/>
        <v>1035.0229999999999</v>
      </c>
      <c r="AE7" s="294">
        <f t="shared" si="3"/>
        <v>1035.0229999999999</v>
      </c>
      <c r="AF7" s="291"/>
      <c r="AG7" s="294">
        <f t="shared" si="4"/>
        <v>1035.0229999999999</v>
      </c>
      <c r="AH7" s="294">
        <f>SUM(AH8:AH11)</f>
        <v>1035.0229999999999</v>
      </c>
      <c r="AI7" s="291"/>
      <c r="AJ7" s="291"/>
      <c r="AK7" s="291"/>
      <c r="AL7" s="291"/>
      <c r="AM7" s="291"/>
      <c r="AN7" s="291"/>
      <c r="AO7" s="291"/>
      <c r="AP7" s="376"/>
      <c r="AQ7" s="287"/>
    </row>
    <row r="8" spans="1:43" ht="27" customHeight="1">
      <c r="A8" s="286" t="s">
        <v>682</v>
      </c>
      <c r="B8" s="295" t="s">
        <v>435</v>
      </c>
      <c r="C8" s="296"/>
      <c r="D8" s="296"/>
      <c r="E8" s="296"/>
      <c r="F8" s="296"/>
      <c r="G8" s="296"/>
      <c r="H8" s="296"/>
      <c r="I8" s="296"/>
      <c r="J8" s="296"/>
      <c r="K8" s="296"/>
      <c r="L8" s="296"/>
      <c r="M8" s="296"/>
      <c r="N8" s="296"/>
      <c r="O8" s="296"/>
      <c r="P8" s="296"/>
      <c r="Q8" s="296"/>
      <c r="R8" s="297"/>
      <c r="S8" s="297"/>
      <c r="T8" s="297"/>
      <c r="U8" s="298">
        <f t="shared" si="1"/>
        <v>303.322</v>
      </c>
      <c r="V8" s="299">
        <v>303.322</v>
      </c>
      <c r="W8" s="297"/>
      <c r="X8" s="297"/>
      <c r="Y8" s="297"/>
      <c r="Z8" s="297"/>
      <c r="AA8" s="297"/>
      <c r="AB8" s="297"/>
      <c r="AC8" s="297"/>
      <c r="AD8" s="300">
        <f t="shared" si="2"/>
        <v>303.322</v>
      </c>
      <c r="AE8" s="300">
        <f t="shared" si="3"/>
        <v>303.322</v>
      </c>
      <c r="AF8" s="297"/>
      <c r="AG8" s="300">
        <f t="shared" si="4"/>
        <v>303.322</v>
      </c>
      <c r="AH8" s="300">
        <f>AG8</f>
        <v>303.322</v>
      </c>
      <c r="AI8" s="297"/>
      <c r="AJ8" s="297"/>
      <c r="AK8" s="297"/>
      <c r="AL8" s="297"/>
      <c r="AM8" s="297"/>
      <c r="AN8" s="297"/>
      <c r="AO8" s="297"/>
      <c r="AP8" s="376"/>
      <c r="AQ8" s="287"/>
    </row>
    <row r="9" spans="1:43" ht="27" customHeight="1">
      <c r="A9" s="286" t="s">
        <v>682</v>
      </c>
      <c r="B9" s="295" t="s">
        <v>441</v>
      </c>
      <c r="C9" s="296"/>
      <c r="D9" s="296"/>
      <c r="E9" s="296"/>
      <c r="F9" s="296"/>
      <c r="G9" s="296"/>
      <c r="H9" s="296"/>
      <c r="I9" s="296"/>
      <c r="J9" s="296"/>
      <c r="K9" s="296"/>
      <c r="L9" s="296"/>
      <c r="M9" s="296"/>
      <c r="N9" s="296"/>
      <c r="O9" s="296"/>
      <c r="P9" s="296"/>
      <c r="Q9" s="296"/>
      <c r="R9" s="297"/>
      <c r="S9" s="297"/>
      <c r="T9" s="297"/>
      <c r="U9" s="298">
        <f t="shared" si="1"/>
        <v>227.23699999999999</v>
      </c>
      <c r="V9" s="299">
        <v>227.23699999999999</v>
      </c>
      <c r="W9" s="297"/>
      <c r="X9" s="297"/>
      <c r="Y9" s="297"/>
      <c r="Z9" s="297"/>
      <c r="AA9" s="297"/>
      <c r="AB9" s="297"/>
      <c r="AC9" s="297"/>
      <c r="AD9" s="300">
        <f t="shared" si="2"/>
        <v>227.23699999999999</v>
      </c>
      <c r="AE9" s="300">
        <f t="shared" si="3"/>
        <v>227.23699999999999</v>
      </c>
      <c r="AF9" s="297"/>
      <c r="AG9" s="300">
        <f t="shared" si="4"/>
        <v>227.23699999999999</v>
      </c>
      <c r="AH9" s="300">
        <f>AG9</f>
        <v>227.23699999999999</v>
      </c>
      <c r="AI9" s="297"/>
      <c r="AJ9" s="297"/>
      <c r="AK9" s="297"/>
      <c r="AL9" s="297"/>
      <c r="AM9" s="297"/>
      <c r="AN9" s="297"/>
      <c r="AO9" s="297"/>
      <c r="AP9" s="376"/>
      <c r="AQ9" s="287"/>
    </row>
    <row r="10" spans="1:43" ht="27" customHeight="1">
      <c r="A10" s="286" t="s">
        <v>682</v>
      </c>
      <c r="B10" s="295" t="s">
        <v>415</v>
      </c>
      <c r="C10" s="296"/>
      <c r="D10" s="296"/>
      <c r="E10" s="296"/>
      <c r="F10" s="296"/>
      <c r="G10" s="296"/>
      <c r="H10" s="296"/>
      <c r="I10" s="296"/>
      <c r="J10" s="296"/>
      <c r="K10" s="296"/>
      <c r="L10" s="296"/>
      <c r="M10" s="296"/>
      <c r="N10" s="296"/>
      <c r="O10" s="296"/>
      <c r="P10" s="296"/>
      <c r="Q10" s="296"/>
      <c r="R10" s="297"/>
      <c r="S10" s="297"/>
      <c r="T10" s="297"/>
      <c r="U10" s="298">
        <f t="shared" si="1"/>
        <v>277.22699999999998</v>
      </c>
      <c r="V10" s="299">
        <v>277.22699999999998</v>
      </c>
      <c r="W10" s="297"/>
      <c r="X10" s="297"/>
      <c r="Y10" s="297"/>
      <c r="Z10" s="297"/>
      <c r="AA10" s="297"/>
      <c r="AB10" s="297"/>
      <c r="AC10" s="297"/>
      <c r="AD10" s="300">
        <f t="shared" si="2"/>
        <v>277.22699999999998</v>
      </c>
      <c r="AE10" s="300">
        <f t="shared" si="3"/>
        <v>277.22699999999998</v>
      </c>
      <c r="AF10" s="297"/>
      <c r="AG10" s="300">
        <f t="shared" si="4"/>
        <v>277.22699999999998</v>
      </c>
      <c r="AH10" s="300">
        <f>AG10</f>
        <v>277.22699999999998</v>
      </c>
      <c r="AI10" s="297"/>
      <c r="AJ10" s="297"/>
      <c r="AK10" s="297"/>
      <c r="AL10" s="297"/>
      <c r="AM10" s="297"/>
      <c r="AN10" s="297"/>
      <c r="AO10" s="297"/>
      <c r="AP10" s="376"/>
      <c r="AQ10" s="287"/>
    </row>
    <row r="11" spans="1:43" ht="27" customHeight="1">
      <c r="A11" s="286" t="s">
        <v>682</v>
      </c>
      <c r="B11" s="295" t="s">
        <v>429</v>
      </c>
      <c r="C11" s="158"/>
      <c r="D11" s="158"/>
      <c r="E11" s="158"/>
      <c r="F11" s="158"/>
      <c r="G11" s="158"/>
      <c r="H11" s="158"/>
      <c r="I11" s="158"/>
      <c r="J11" s="158"/>
      <c r="K11" s="158"/>
      <c r="L11" s="158"/>
      <c r="M11" s="158"/>
      <c r="N11" s="158"/>
      <c r="O11" s="158"/>
      <c r="P11" s="158"/>
      <c r="Q11" s="158"/>
      <c r="R11" s="158"/>
      <c r="S11" s="158"/>
      <c r="T11" s="158"/>
      <c r="U11" s="301">
        <f t="shared" si="1"/>
        <v>227.23699999999999</v>
      </c>
      <c r="V11" s="299">
        <v>227.23699999999999</v>
      </c>
      <c r="W11" s="158"/>
      <c r="X11" s="158"/>
      <c r="Y11" s="158"/>
      <c r="Z11" s="158"/>
      <c r="AA11" s="158"/>
      <c r="AB11" s="158"/>
      <c r="AC11" s="158"/>
      <c r="AD11" s="302">
        <f t="shared" si="2"/>
        <v>227.23699999999999</v>
      </c>
      <c r="AE11" s="302">
        <f t="shared" si="3"/>
        <v>227.23699999999999</v>
      </c>
      <c r="AF11" s="158"/>
      <c r="AG11" s="302">
        <f t="shared" si="4"/>
        <v>227.23699999999999</v>
      </c>
      <c r="AH11" s="302">
        <f>AG11</f>
        <v>227.23699999999999</v>
      </c>
      <c r="AI11" s="158"/>
      <c r="AJ11" s="158"/>
      <c r="AK11" s="158"/>
      <c r="AL11" s="158"/>
      <c r="AM11" s="158"/>
      <c r="AN11" s="158"/>
      <c r="AO11" s="158"/>
      <c r="AP11" s="376"/>
      <c r="AQ11" s="158"/>
    </row>
    <row r="12" spans="1:43" s="92" customFormat="1" ht="41.4" customHeight="1">
      <c r="A12" s="155">
        <v>2</v>
      </c>
      <c r="B12" s="303" t="s">
        <v>683</v>
      </c>
      <c r="C12" s="304"/>
      <c r="D12" s="304"/>
      <c r="E12" s="304"/>
      <c r="F12" s="305">
        <f>F14</f>
        <v>400</v>
      </c>
      <c r="G12" s="305">
        <f>G14</f>
        <v>400</v>
      </c>
      <c r="H12" s="305"/>
      <c r="I12" s="305">
        <f>I14</f>
        <v>400</v>
      </c>
      <c r="J12" s="305">
        <f>J14</f>
        <v>400</v>
      </c>
      <c r="K12" s="304"/>
      <c r="L12" s="304"/>
      <c r="M12" s="304"/>
      <c r="N12" s="304"/>
      <c r="O12" s="304"/>
      <c r="P12" s="304"/>
      <c r="Q12" s="304"/>
      <c r="R12" s="304"/>
      <c r="S12" s="304"/>
      <c r="T12" s="304"/>
      <c r="U12" s="305">
        <f>U13</f>
        <v>385</v>
      </c>
      <c r="V12" s="305">
        <f>V13</f>
        <v>385</v>
      </c>
      <c r="W12" s="304"/>
      <c r="X12" s="304"/>
      <c r="Y12" s="304"/>
      <c r="Z12" s="304"/>
      <c r="AA12" s="304"/>
      <c r="AB12" s="304"/>
      <c r="AC12" s="304"/>
      <c r="AD12" s="305">
        <f>AD13</f>
        <v>385</v>
      </c>
      <c r="AE12" s="305">
        <f t="shared" si="3"/>
        <v>385</v>
      </c>
      <c r="AF12" s="305"/>
      <c r="AG12" s="305">
        <f t="shared" si="4"/>
        <v>385</v>
      </c>
      <c r="AH12" s="305">
        <f>AG12</f>
        <v>385</v>
      </c>
      <c r="AI12" s="305"/>
      <c r="AJ12" s="306">
        <f>AJ13</f>
        <v>1768</v>
      </c>
      <c r="AK12" s="306">
        <f>AK13</f>
        <v>1768</v>
      </c>
      <c r="AL12" s="304"/>
      <c r="AM12" s="304"/>
      <c r="AN12" s="304"/>
      <c r="AO12" s="304"/>
      <c r="AP12" s="304"/>
      <c r="AQ12" s="304"/>
    </row>
    <row r="13" spans="1:43" s="93" customFormat="1" ht="27.6">
      <c r="A13" s="307" t="s">
        <v>357</v>
      </c>
      <c r="B13" s="308" t="s">
        <v>684</v>
      </c>
      <c r="C13" s="309"/>
      <c r="D13" s="309"/>
      <c r="E13" s="309"/>
      <c r="F13" s="309">
        <f>F14</f>
        <v>400</v>
      </c>
      <c r="G13" s="309">
        <f>G14</f>
        <v>400</v>
      </c>
      <c r="H13" s="309"/>
      <c r="I13" s="309">
        <f>I14</f>
        <v>400</v>
      </c>
      <c r="J13" s="309">
        <f>J14</f>
        <v>400</v>
      </c>
      <c r="K13" s="309"/>
      <c r="L13" s="309"/>
      <c r="M13" s="309"/>
      <c r="N13" s="309"/>
      <c r="O13" s="309"/>
      <c r="P13" s="309"/>
      <c r="Q13" s="309"/>
      <c r="R13" s="309"/>
      <c r="S13" s="309"/>
      <c r="T13" s="309"/>
      <c r="U13" s="309">
        <f>U15</f>
        <v>385</v>
      </c>
      <c r="V13" s="309">
        <f>V15</f>
        <v>385</v>
      </c>
      <c r="W13" s="309"/>
      <c r="X13" s="309"/>
      <c r="Y13" s="309"/>
      <c r="Z13" s="309"/>
      <c r="AA13" s="309"/>
      <c r="AB13" s="309"/>
      <c r="AC13" s="309"/>
      <c r="AD13" s="309">
        <f>AD15</f>
        <v>385</v>
      </c>
      <c r="AE13" s="309">
        <f>AE15</f>
        <v>385</v>
      </c>
      <c r="AF13" s="309"/>
      <c r="AG13" s="309">
        <f>AG15</f>
        <v>385</v>
      </c>
      <c r="AH13" s="309">
        <f>AH15</f>
        <v>385</v>
      </c>
      <c r="AI13" s="309"/>
      <c r="AJ13" s="310">
        <f>AJ15</f>
        <v>1768</v>
      </c>
      <c r="AK13" s="310">
        <f>AK15</f>
        <v>1768</v>
      </c>
      <c r="AL13" s="309"/>
      <c r="AM13" s="309"/>
      <c r="AN13" s="309"/>
      <c r="AO13" s="309"/>
      <c r="AP13" s="309"/>
      <c r="AQ13" s="309"/>
    </row>
    <row r="14" spans="1:43" ht="55.2" hidden="1">
      <c r="A14" s="307" t="s">
        <v>682</v>
      </c>
      <c r="B14" s="308" t="s">
        <v>685</v>
      </c>
      <c r="C14" s="158"/>
      <c r="D14" s="158"/>
      <c r="E14" s="158"/>
      <c r="F14" s="311">
        <v>400</v>
      </c>
      <c r="G14" s="311">
        <f>F14</f>
        <v>400</v>
      </c>
      <c r="H14" s="158"/>
      <c r="I14" s="311">
        <f>G14</f>
        <v>400</v>
      </c>
      <c r="J14" s="311">
        <f>I14</f>
        <v>400</v>
      </c>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row>
    <row r="15" spans="1:43" ht="52.2" customHeight="1">
      <c r="A15" s="307" t="s">
        <v>682</v>
      </c>
      <c r="B15" s="308" t="s">
        <v>686</v>
      </c>
      <c r="C15" s="158"/>
      <c r="D15" s="158"/>
      <c r="E15" s="158"/>
      <c r="F15" s="158"/>
      <c r="G15" s="158"/>
      <c r="H15" s="158"/>
      <c r="I15" s="158"/>
      <c r="J15" s="158"/>
      <c r="K15" s="158"/>
      <c r="L15" s="158"/>
      <c r="M15" s="158"/>
      <c r="N15" s="158"/>
      <c r="O15" s="158"/>
      <c r="P15" s="158"/>
      <c r="Q15" s="158"/>
      <c r="R15" s="158"/>
      <c r="S15" s="158"/>
      <c r="T15" s="158"/>
      <c r="U15" s="311">
        <f>V15</f>
        <v>385</v>
      </c>
      <c r="V15" s="311">
        <v>385</v>
      </c>
      <c r="W15" s="158"/>
      <c r="X15" s="158"/>
      <c r="Y15" s="158"/>
      <c r="Z15" s="158"/>
      <c r="AA15" s="158"/>
      <c r="AB15" s="158"/>
      <c r="AC15" s="158"/>
      <c r="AD15" s="309">
        <f>V15</f>
        <v>385</v>
      </c>
      <c r="AE15" s="309">
        <f>AD15</f>
        <v>385</v>
      </c>
      <c r="AF15" s="158"/>
      <c r="AG15" s="309">
        <f>AE15</f>
        <v>385</v>
      </c>
      <c r="AH15" s="309">
        <f>AG15</f>
        <v>385</v>
      </c>
      <c r="AI15" s="158"/>
      <c r="AJ15" s="312">
        <v>1768</v>
      </c>
      <c r="AK15" s="312">
        <f>AJ15</f>
        <v>1768</v>
      </c>
      <c r="AL15" s="158"/>
      <c r="AM15" s="158"/>
      <c r="AN15" s="158"/>
      <c r="AO15" s="158"/>
      <c r="AP15" s="158"/>
      <c r="AQ15" s="313"/>
    </row>
    <row r="16" spans="1:43" s="94" customFormat="1" ht="79.8" customHeight="1">
      <c r="A16" s="314">
        <v>3</v>
      </c>
      <c r="B16" s="315" t="s">
        <v>687</v>
      </c>
      <c r="C16" s="305"/>
      <c r="D16" s="305"/>
      <c r="E16" s="305"/>
      <c r="F16" s="305">
        <f>F17</f>
        <v>10</v>
      </c>
      <c r="G16" s="305">
        <f>G17</f>
        <v>10</v>
      </c>
      <c r="H16" s="305"/>
      <c r="I16" s="305"/>
      <c r="J16" s="305"/>
      <c r="K16" s="305"/>
      <c r="L16" s="305">
        <f>L17</f>
        <v>10</v>
      </c>
      <c r="M16" s="305">
        <f>M17</f>
        <v>10</v>
      </c>
      <c r="N16" s="305"/>
      <c r="O16" s="305"/>
      <c r="P16" s="305"/>
      <c r="Q16" s="305"/>
      <c r="R16" s="305"/>
      <c r="S16" s="305"/>
      <c r="T16" s="305"/>
      <c r="U16" s="305">
        <f>U17</f>
        <v>150</v>
      </c>
      <c r="V16" s="305">
        <f>V17</f>
        <v>150</v>
      </c>
      <c r="W16" s="305"/>
      <c r="X16" s="305"/>
      <c r="Y16" s="305"/>
      <c r="Z16" s="305"/>
      <c r="AA16" s="305"/>
      <c r="AB16" s="305"/>
      <c r="AC16" s="305"/>
      <c r="AD16" s="305">
        <f>AD17</f>
        <v>150</v>
      </c>
      <c r="AE16" s="305">
        <f>AE17</f>
        <v>150</v>
      </c>
      <c r="AF16" s="305"/>
      <c r="AG16" s="305">
        <f>AG17</f>
        <v>150</v>
      </c>
      <c r="AH16" s="305">
        <f>AH17</f>
        <v>150</v>
      </c>
      <c r="AI16" s="305"/>
      <c r="AJ16" s="305">
        <f>AJ17</f>
        <v>100</v>
      </c>
      <c r="AK16" s="305">
        <f>AK17</f>
        <v>100</v>
      </c>
      <c r="AL16" s="305"/>
      <c r="AM16" s="305"/>
      <c r="AN16" s="305"/>
      <c r="AO16" s="305"/>
      <c r="AP16" s="305"/>
      <c r="AQ16" s="305"/>
    </row>
    <row r="17" spans="1:43" ht="67.8" customHeight="1">
      <c r="A17" s="307" t="s">
        <v>357</v>
      </c>
      <c r="B17" s="316" t="s">
        <v>688</v>
      </c>
      <c r="C17" s="158"/>
      <c r="D17" s="158"/>
      <c r="E17" s="158"/>
      <c r="F17" s="311">
        <v>10</v>
      </c>
      <c r="G17" s="311">
        <v>10</v>
      </c>
      <c r="H17" s="311"/>
      <c r="I17" s="311"/>
      <c r="J17" s="311"/>
      <c r="K17" s="311"/>
      <c r="L17" s="311">
        <v>10</v>
      </c>
      <c r="M17" s="311">
        <v>10</v>
      </c>
      <c r="N17" s="311"/>
      <c r="O17" s="311"/>
      <c r="P17" s="311"/>
      <c r="Q17" s="311"/>
      <c r="R17" s="311"/>
      <c r="S17" s="311"/>
      <c r="T17" s="311"/>
      <c r="U17" s="311">
        <v>150</v>
      </c>
      <c r="V17" s="311">
        <v>150</v>
      </c>
      <c r="W17" s="311"/>
      <c r="X17" s="311"/>
      <c r="Y17" s="311"/>
      <c r="Z17" s="311"/>
      <c r="AA17" s="311"/>
      <c r="AB17" s="311"/>
      <c r="AC17" s="311"/>
      <c r="AD17" s="311">
        <v>150</v>
      </c>
      <c r="AE17" s="311">
        <v>150</v>
      </c>
      <c r="AF17" s="311"/>
      <c r="AG17" s="311">
        <v>150</v>
      </c>
      <c r="AH17" s="311">
        <v>150</v>
      </c>
      <c r="AI17" s="311"/>
      <c r="AJ17" s="311">
        <v>100</v>
      </c>
      <c r="AK17" s="311">
        <v>100</v>
      </c>
      <c r="AL17" s="311"/>
      <c r="AM17" s="311"/>
      <c r="AN17" s="311"/>
      <c r="AO17" s="311"/>
      <c r="AP17" s="311"/>
      <c r="AQ17" s="311"/>
    </row>
    <row r="18" spans="1:43" ht="43.2" customHeight="1">
      <c r="A18" s="307" t="s">
        <v>682</v>
      </c>
      <c r="B18" s="309" t="s">
        <v>689</v>
      </c>
      <c r="C18" s="309"/>
      <c r="D18" s="309"/>
      <c r="E18" s="309"/>
      <c r="F18" s="309"/>
      <c r="G18" s="309"/>
      <c r="H18" s="309"/>
      <c r="I18" s="309"/>
      <c r="J18" s="309"/>
      <c r="K18" s="309"/>
      <c r="L18" s="309"/>
      <c r="M18" s="158"/>
      <c r="N18" s="158"/>
      <c r="O18" s="158"/>
      <c r="P18" s="158"/>
      <c r="Q18" s="158"/>
      <c r="R18" s="158"/>
      <c r="S18" s="158"/>
      <c r="T18" s="158"/>
      <c r="U18" s="311">
        <v>150</v>
      </c>
      <c r="V18" s="311">
        <v>150</v>
      </c>
      <c r="W18" s="158"/>
      <c r="X18" s="158"/>
      <c r="Y18" s="158"/>
      <c r="Z18" s="158"/>
      <c r="AA18" s="158"/>
      <c r="AB18" s="158"/>
      <c r="AC18" s="158"/>
      <c r="AD18" s="309">
        <v>150</v>
      </c>
      <c r="AE18" s="309">
        <v>150</v>
      </c>
      <c r="AF18" s="158"/>
      <c r="AG18" s="309">
        <v>150</v>
      </c>
      <c r="AH18" s="309">
        <v>150</v>
      </c>
      <c r="AI18" s="158"/>
      <c r="AJ18" s="309">
        <v>20</v>
      </c>
      <c r="AK18" s="309">
        <v>20</v>
      </c>
      <c r="AL18" s="158"/>
      <c r="AM18" s="158"/>
      <c r="AN18" s="158"/>
      <c r="AO18" s="158"/>
      <c r="AP18" s="317" t="s">
        <v>690</v>
      </c>
      <c r="AQ18" s="158"/>
    </row>
    <row r="19" spans="1:43" ht="43.2" customHeight="1">
      <c r="A19" s="307" t="s">
        <v>682</v>
      </c>
      <c r="B19" s="309" t="s">
        <v>691</v>
      </c>
      <c r="C19" s="309"/>
      <c r="D19" s="309"/>
      <c r="E19" s="309"/>
      <c r="F19" s="309"/>
      <c r="G19" s="309"/>
      <c r="H19" s="309"/>
      <c r="I19" s="309"/>
      <c r="J19" s="309"/>
      <c r="K19" s="309"/>
      <c r="L19" s="309"/>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309">
        <v>80</v>
      </c>
      <c r="AK19" s="309">
        <v>80</v>
      </c>
      <c r="AL19" s="158"/>
      <c r="AM19" s="158"/>
      <c r="AN19" s="158"/>
      <c r="AO19" s="158"/>
      <c r="AP19" s="309" t="s">
        <v>692</v>
      </c>
      <c r="AQ19" s="158"/>
    </row>
  </sheetData>
  <mergeCells count="34">
    <mergeCell ref="AD3:AD4"/>
    <mergeCell ref="AP6:AP11"/>
    <mergeCell ref="AG3:AG4"/>
    <mergeCell ref="AH3:AI3"/>
    <mergeCell ref="AJ3:AJ4"/>
    <mergeCell ref="AK3:AL3"/>
    <mergeCell ref="AM3:AM4"/>
    <mergeCell ref="AN3:AO3"/>
    <mergeCell ref="U3:U4"/>
    <mergeCell ref="V3:W3"/>
    <mergeCell ref="X3:X4"/>
    <mergeCell ref="AA3:AA4"/>
    <mergeCell ref="AB3:AC3"/>
    <mergeCell ref="M3:N3"/>
    <mergeCell ref="O3:O4"/>
    <mergeCell ref="P3:Q3"/>
    <mergeCell ref="R3:R4"/>
    <mergeCell ref="S3:T3"/>
    <mergeCell ref="L3:L4"/>
    <mergeCell ref="A1:AQ1"/>
    <mergeCell ref="A2:A4"/>
    <mergeCell ref="B2:B4"/>
    <mergeCell ref="C2:Q2"/>
    <mergeCell ref="R2:AF2"/>
    <mergeCell ref="AG2:AO2"/>
    <mergeCell ref="AP2:AP4"/>
    <mergeCell ref="AQ2:AQ4"/>
    <mergeCell ref="J3:K3"/>
    <mergeCell ref="C3:C4"/>
    <mergeCell ref="D3:E3"/>
    <mergeCell ref="F3:F4"/>
    <mergeCell ref="G3:H3"/>
    <mergeCell ref="I3:I4"/>
    <mergeCell ref="AE3:AF3"/>
  </mergeCells>
  <pageMargins left="0.47" right="0.28000000000000003" top="0.32" bottom="0.18" header="0.3" footer="0.17"/>
  <pageSetup paperSize="9" scale="65" orientation="landscape"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5025C-C046-4C0A-ACFF-F7AADF14AC09}">
  <dimension ref="A1:Y21"/>
  <sheetViews>
    <sheetView tabSelected="1" workbookViewId="0">
      <pane ySplit="4" topLeftCell="A13" activePane="bottomLeft" state="frozen"/>
      <selection pane="bottomLeft" activeCell="A13" sqref="A13:XFD13"/>
    </sheetView>
  </sheetViews>
  <sheetFormatPr defaultColWidth="8.69921875" defaultRowHeight="13.8"/>
  <cols>
    <col min="1" max="1" width="4.59765625" customWidth="1"/>
    <col min="2" max="2" width="13" customWidth="1"/>
    <col min="3" max="3" width="8.19921875" customWidth="1"/>
    <col min="4" max="15" width="7.296875" customWidth="1"/>
    <col min="16" max="16" width="7.796875" customWidth="1"/>
    <col min="17" max="18" width="7.296875" customWidth="1"/>
    <col min="19" max="19" width="7.296875" style="13" customWidth="1"/>
    <col min="20" max="22" width="7.296875" customWidth="1"/>
    <col min="23" max="23" width="4.296875" customWidth="1"/>
    <col min="24" max="24" width="3.69921875" customWidth="1"/>
    <col min="25" max="25" width="20.09765625" customWidth="1"/>
  </cols>
  <sheetData>
    <row r="1" spans="1:25" ht="18.600000000000001" customHeight="1">
      <c r="A1" s="336" t="s">
        <v>981</v>
      </c>
      <c r="B1" s="336"/>
      <c r="C1" s="336"/>
      <c r="D1" s="336"/>
      <c r="E1" s="336"/>
      <c r="F1" s="336"/>
      <c r="G1" s="336"/>
      <c r="H1" s="336"/>
      <c r="I1" s="336"/>
      <c r="J1" s="336"/>
      <c r="K1" s="336"/>
      <c r="L1" s="336"/>
      <c r="M1" s="336"/>
      <c r="N1" s="336"/>
      <c r="O1" s="336"/>
      <c r="P1" s="336"/>
      <c r="Q1" s="336"/>
      <c r="R1" s="336"/>
      <c r="S1" s="336"/>
      <c r="T1" s="336"/>
      <c r="U1" s="336"/>
      <c r="V1" s="336"/>
    </row>
    <row r="2" spans="1:25" ht="18" customHeight="1">
      <c r="A2" s="377" t="s">
        <v>885</v>
      </c>
      <c r="B2" s="377"/>
      <c r="C2" s="377"/>
      <c r="D2" s="377"/>
      <c r="E2" s="377"/>
      <c r="F2" s="377"/>
      <c r="G2" s="377"/>
      <c r="H2" s="377"/>
      <c r="I2" s="377"/>
      <c r="J2" s="377"/>
      <c r="K2" s="377"/>
      <c r="L2" s="377"/>
      <c r="M2" s="377"/>
      <c r="N2" s="377"/>
      <c r="O2" s="377"/>
      <c r="P2" s="377"/>
      <c r="Q2" s="377"/>
      <c r="R2" s="377"/>
      <c r="S2" s="377"/>
      <c r="T2" s="377"/>
      <c r="U2" s="377"/>
      <c r="V2" s="377"/>
    </row>
    <row r="3" spans="1:25" s="9" customFormat="1" ht="123" customHeight="1">
      <c r="A3" s="4" t="s">
        <v>0</v>
      </c>
      <c r="B3" s="4" t="s">
        <v>1</v>
      </c>
      <c r="C3" s="5" t="s">
        <v>886</v>
      </c>
      <c r="D3" s="6" t="s">
        <v>2</v>
      </c>
      <c r="E3" s="7" t="s">
        <v>3</v>
      </c>
      <c r="F3" s="7" t="s">
        <v>33</v>
      </c>
      <c r="G3" s="7" t="s">
        <v>4</v>
      </c>
      <c r="H3" s="7" t="s">
        <v>5</v>
      </c>
      <c r="I3" s="7" t="s">
        <v>6</v>
      </c>
      <c r="J3" s="7" t="s">
        <v>7</v>
      </c>
      <c r="K3" s="8" t="s">
        <v>8</v>
      </c>
      <c r="L3" s="7" t="s">
        <v>9</v>
      </c>
      <c r="M3" s="7" t="s">
        <v>10</v>
      </c>
      <c r="N3" s="7" t="s">
        <v>32</v>
      </c>
      <c r="O3" s="8" t="s">
        <v>37</v>
      </c>
      <c r="P3" s="7" t="s">
        <v>34</v>
      </c>
      <c r="Q3" s="7" t="s">
        <v>35</v>
      </c>
      <c r="R3" s="7" t="s">
        <v>11</v>
      </c>
      <c r="S3" s="7" t="s">
        <v>12</v>
      </c>
      <c r="T3" s="7" t="s">
        <v>36</v>
      </c>
      <c r="U3" s="7" t="s">
        <v>13</v>
      </c>
      <c r="V3" s="7" t="s">
        <v>38</v>
      </c>
    </row>
    <row r="4" spans="1:25" s="108" customFormat="1" ht="25.95" customHeight="1">
      <c r="A4" s="337" t="s">
        <v>14</v>
      </c>
      <c r="B4" s="337"/>
      <c r="C4" s="2">
        <f>SUM(C5:C20)/16</f>
        <v>13</v>
      </c>
      <c r="D4" s="1">
        <f t="shared" ref="D4:V4" si="0">SUM(D5:D20)</f>
        <v>16</v>
      </c>
      <c r="E4" s="1">
        <f t="shared" si="0"/>
        <v>8</v>
      </c>
      <c r="F4" s="1">
        <f t="shared" si="0"/>
        <v>16</v>
      </c>
      <c r="G4" s="1">
        <f t="shared" si="0"/>
        <v>16</v>
      </c>
      <c r="H4" s="1">
        <f t="shared" si="0"/>
        <v>9</v>
      </c>
      <c r="I4" s="1">
        <f t="shared" si="0"/>
        <v>6</v>
      </c>
      <c r="J4" s="1">
        <f t="shared" si="0"/>
        <v>16</v>
      </c>
      <c r="K4" s="1">
        <f t="shared" si="0"/>
        <v>14</v>
      </c>
      <c r="L4" s="1">
        <f t="shared" si="0"/>
        <v>9</v>
      </c>
      <c r="M4" s="1">
        <f t="shared" si="0"/>
        <v>4</v>
      </c>
      <c r="N4" s="1">
        <f t="shared" si="0"/>
        <v>4</v>
      </c>
      <c r="O4" s="1">
        <f t="shared" si="0"/>
        <v>8</v>
      </c>
      <c r="P4" s="1">
        <f t="shared" si="0"/>
        <v>9</v>
      </c>
      <c r="Q4" s="1">
        <f t="shared" si="0"/>
        <v>8</v>
      </c>
      <c r="R4" s="1">
        <f t="shared" si="0"/>
        <v>14</v>
      </c>
      <c r="S4" s="3">
        <f t="shared" si="0"/>
        <v>15</v>
      </c>
      <c r="T4" s="1">
        <f t="shared" si="0"/>
        <v>4</v>
      </c>
      <c r="U4" s="1">
        <f t="shared" si="0"/>
        <v>16</v>
      </c>
      <c r="V4" s="1">
        <f t="shared" si="0"/>
        <v>16</v>
      </c>
      <c r="Y4" s="109"/>
    </row>
    <row r="5" spans="1:25" ht="25.95" customHeight="1">
      <c r="A5" s="14">
        <v>1</v>
      </c>
      <c r="B5" s="15" t="s">
        <v>15</v>
      </c>
      <c r="C5" s="16">
        <f>SUM(D5:V5)</f>
        <v>19</v>
      </c>
      <c r="D5" s="16">
        <v>1</v>
      </c>
      <c r="E5" s="16">
        <v>1</v>
      </c>
      <c r="F5" s="16">
        <v>1</v>
      </c>
      <c r="G5" s="16">
        <v>1</v>
      </c>
      <c r="H5" s="16">
        <v>1</v>
      </c>
      <c r="I5" s="16">
        <v>1</v>
      </c>
      <c r="J5" s="16">
        <v>1</v>
      </c>
      <c r="K5" s="16">
        <v>1</v>
      </c>
      <c r="L5" s="16">
        <v>1</v>
      </c>
      <c r="M5" s="16">
        <v>1</v>
      </c>
      <c r="N5" s="16">
        <v>1</v>
      </c>
      <c r="O5" s="16">
        <v>1</v>
      </c>
      <c r="P5" s="16">
        <v>1</v>
      </c>
      <c r="Q5" s="16">
        <v>1</v>
      </c>
      <c r="R5" s="16">
        <v>1</v>
      </c>
      <c r="S5" s="16">
        <v>1</v>
      </c>
      <c r="T5" s="16">
        <v>1</v>
      </c>
      <c r="U5" s="16">
        <v>1</v>
      </c>
      <c r="V5" s="16">
        <v>1</v>
      </c>
      <c r="Y5" s="10"/>
    </row>
    <row r="6" spans="1:25" ht="25.95" customHeight="1">
      <c r="A6" s="14">
        <v>2</v>
      </c>
      <c r="B6" s="15" t="s">
        <v>16</v>
      </c>
      <c r="C6" s="16">
        <f>SUM(D6:V6)</f>
        <v>19</v>
      </c>
      <c r="D6" s="16">
        <v>1</v>
      </c>
      <c r="E6" s="16">
        <v>1</v>
      </c>
      <c r="F6" s="16">
        <v>1</v>
      </c>
      <c r="G6" s="16">
        <v>1</v>
      </c>
      <c r="H6" s="16">
        <v>1</v>
      </c>
      <c r="I6" s="16">
        <v>1</v>
      </c>
      <c r="J6" s="16">
        <v>1</v>
      </c>
      <c r="K6" s="16">
        <v>1</v>
      </c>
      <c r="L6" s="16">
        <v>1</v>
      </c>
      <c r="M6" s="16">
        <v>1</v>
      </c>
      <c r="N6" s="16">
        <v>1</v>
      </c>
      <c r="O6" s="16">
        <v>1</v>
      </c>
      <c r="P6" s="16">
        <v>1</v>
      </c>
      <c r="Q6" s="16">
        <v>1</v>
      </c>
      <c r="R6" s="16">
        <v>1</v>
      </c>
      <c r="S6" s="16">
        <v>1</v>
      </c>
      <c r="T6" s="16">
        <v>1</v>
      </c>
      <c r="U6" s="16">
        <v>1</v>
      </c>
      <c r="V6" s="16">
        <v>1</v>
      </c>
    </row>
    <row r="7" spans="1:25" ht="25.95" customHeight="1">
      <c r="A7" s="14">
        <v>3</v>
      </c>
      <c r="B7" s="15" t="s">
        <v>17</v>
      </c>
      <c r="C7" s="16">
        <f>SUM(D7:V7)</f>
        <v>19</v>
      </c>
      <c r="D7" s="16">
        <v>1</v>
      </c>
      <c r="E7" s="16">
        <v>1</v>
      </c>
      <c r="F7" s="16">
        <v>1</v>
      </c>
      <c r="G7" s="16">
        <v>1</v>
      </c>
      <c r="H7" s="16">
        <v>1</v>
      </c>
      <c r="I7" s="16">
        <v>1</v>
      </c>
      <c r="J7" s="16">
        <v>1</v>
      </c>
      <c r="K7" s="16">
        <v>1</v>
      </c>
      <c r="L7" s="16">
        <v>1</v>
      </c>
      <c r="M7" s="16">
        <v>1</v>
      </c>
      <c r="N7" s="16">
        <v>1</v>
      </c>
      <c r="O7" s="16">
        <v>1</v>
      </c>
      <c r="P7" s="16">
        <v>1</v>
      </c>
      <c r="Q7" s="16">
        <v>1</v>
      </c>
      <c r="R7" s="16">
        <v>1</v>
      </c>
      <c r="S7" s="16">
        <v>1</v>
      </c>
      <c r="T7" s="16">
        <v>1</v>
      </c>
      <c r="U7" s="16">
        <v>1</v>
      </c>
      <c r="V7" s="16">
        <v>1</v>
      </c>
    </row>
    <row r="8" spans="1:25" ht="25.95" customHeight="1">
      <c r="A8" s="14">
        <v>4</v>
      </c>
      <c r="B8" s="17" t="s">
        <v>18</v>
      </c>
      <c r="C8" s="16">
        <f>SUM(D8:V8)</f>
        <v>19</v>
      </c>
      <c r="D8" s="16">
        <v>1</v>
      </c>
      <c r="E8" s="16">
        <v>1</v>
      </c>
      <c r="F8" s="16">
        <v>1</v>
      </c>
      <c r="G8" s="16">
        <v>1</v>
      </c>
      <c r="H8" s="16">
        <v>1</v>
      </c>
      <c r="I8" s="16">
        <v>1</v>
      </c>
      <c r="J8" s="16">
        <v>1</v>
      </c>
      <c r="K8" s="16">
        <v>1</v>
      </c>
      <c r="L8" s="16">
        <v>1</v>
      </c>
      <c r="M8" s="16">
        <v>1</v>
      </c>
      <c r="N8" s="16">
        <v>1</v>
      </c>
      <c r="O8" s="16">
        <v>1</v>
      </c>
      <c r="P8" s="16">
        <v>1</v>
      </c>
      <c r="Q8" s="16">
        <v>1</v>
      </c>
      <c r="R8" s="16">
        <v>1</v>
      </c>
      <c r="S8" s="16">
        <v>1</v>
      </c>
      <c r="T8" s="16">
        <v>1</v>
      </c>
      <c r="U8" s="16">
        <v>1</v>
      </c>
      <c r="V8" s="16">
        <v>1</v>
      </c>
    </row>
    <row r="9" spans="1:25" ht="25.95" customHeight="1">
      <c r="A9" s="14">
        <v>5</v>
      </c>
      <c r="B9" s="17" t="s">
        <v>19</v>
      </c>
      <c r="C9" s="16">
        <f>SUM(D9:V9)</f>
        <v>14</v>
      </c>
      <c r="D9" s="16">
        <v>1</v>
      </c>
      <c r="E9" s="382">
        <v>1</v>
      </c>
      <c r="F9" s="16">
        <v>1</v>
      </c>
      <c r="G9" s="16">
        <v>1</v>
      </c>
      <c r="H9" s="16">
        <v>1</v>
      </c>
      <c r="I9" s="18">
        <v>0</v>
      </c>
      <c r="J9" s="16">
        <v>1</v>
      </c>
      <c r="K9" s="16">
        <v>1</v>
      </c>
      <c r="L9" s="16">
        <v>0</v>
      </c>
      <c r="M9" s="16">
        <v>0</v>
      </c>
      <c r="N9" s="16">
        <v>0</v>
      </c>
      <c r="O9" s="16">
        <v>1</v>
      </c>
      <c r="P9" s="382">
        <v>1</v>
      </c>
      <c r="Q9" s="16">
        <v>1</v>
      </c>
      <c r="R9" s="16">
        <v>1</v>
      </c>
      <c r="S9" s="18">
        <v>1</v>
      </c>
      <c r="T9" s="16">
        <v>0</v>
      </c>
      <c r="U9" s="16">
        <v>1</v>
      </c>
      <c r="V9" s="16">
        <v>1</v>
      </c>
    </row>
    <row r="10" spans="1:25" ht="25.95" customHeight="1">
      <c r="A10" s="14">
        <v>6</v>
      </c>
      <c r="B10" s="17" t="s">
        <v>20</v>
      </c>
      <c r="C10" s="16">
        <f t="shared" ref="C10:C20" si="1">SUM(D10:V10)</f>
        <v>14</v>
      </c>
      <c r="D10" s="16">
        <v>1</v>
      </c>
      <c r="E10" s="16">
        <v>0</v>
      </c>
      <c r="F10" s="16">
        <v>1</v>
      </c>
      <c r="G10" s="16">
        <v>1</v>
      </c>
      <c r="H10" s="16">
        <v>1</v>
      </c>
      <c r="I10" s="383">
        <v>1</v>
      </c>
      <c r="J10" s="16">
        <v>1</v>
      </c>
      <c r="K10" s="16">
        <v>1</v>
      </c>
      <c r="L10" s="16">
        <v>1</v>
      </c>
      <c r="M10" s="16">
        <v>0</v>
      </c>
      <c r="N10" s="16">
        <v>0</v>
      </c>
      <c r="O10" s="16">
        <v>1</v>
      </c>
      <c r="P10" s="16">
        <v>0</v>
      </c>
      <c r="Q10" s="382">
        <v>1</v>
      </c>
      <c r="R10" s="16">
        <v>1</v>
      </c>
      <c r="S10" s="18">
        <v>1</v>
      </c>
      <c r="T10" s="16">
        <v>0</v>
      </c>
      <c r="U10" s="16">
        <v>1</v>
      </c>
      <c r="V10" s="16">
        <v>1</v>
      </c>
    </row>
    <row r="11" spans="1:25" ht="25.95" customHeight="1">
      <c r="A11" s="14">
        <v>7</v>
      </c>
      <c r="B11" s="17" t="s">
        <v>21</v>
      </c>
      <c r="C11" s="16">
        <f t="shared" si="1"/>
        <v>12</v>
      </c>
      <c r="D11" s="16">
        <v>1</v>
      </c>
      <c r="E11" s="16">
        <v>0</v>
      </c>
      <c r="F11" s="16">
        <v>1</v>
      </c>
      <c r="G11" s="16">
        <v>1</v>
      </c>
      <c r="H11" s="16">
        <v>1</v>
      </c>
      <c r="I11" s="18">
        <v>0</v>
      </c>
      <c r="J11" s="16">
        <v>1</v>
      </c>
      <c r="K11" s="16">
        <v>1</v>
      </c>
      <c r="L11" s="16">
        <v>0</v>
      </c>
      <c r="M11" s="16">
        <v>0</v>
      </c>
      <c r="N11" s="16">
        <v>0</v>
      </c>
      <c r="O11" s="16">
        <v>0</v>
      </c>
      <c r="P11" s="382">
        <v>1</v>
      </c>
      <c r="Q11" s="16">
        <v>1</v>
      </c>
      <c r="R11" s="382">
        <v>1</v>
      </c>
      <c r="S11" s="18">
        <v>1</v>
      </c>
      <c r="T11" s="16">
        <v>0</v>
      </c>
      <c r="U11" s="16">
        <v>1</v>
      </c>
      <c r="V11" s="16">
        <v>1</v>
      </c>
    </row>
    <row r="12" spans="1:25" ht="25.95" customHeight="1">
      <c r="A12" s="14">
        <v>8</v>
      </c>
      <c r="B12" s="17" t="s">
        <v>22</v>
      </c>
      <c r="C12" s="16">
        <f t="shared" si="1"/>
        <v>10</v>
      </c>
      <c r="D12" s="16">
        <v>1</v>
      </c>
      <c r="E12" s="16">
        <v>0</v>
      </c>
      <c r="F12" s="16">
        <v>1</v>
      </c>
      <c r="G12" s="16">
        <v>1</v>
      </c>
      <c r="H12" s="19">
        <v>0</v>
      </c>
      <c r="I12" s="16">
        <v>0</v>
      </c>
      <c r="J12" s="16">
        <v>1</v>
      </c>
      <c r="K12" s="16">
        <v>1</v>
      </c>
      <c r="L12" s="382">
        <v>1</v>
      </c>
      <c r="M12" s="16">
        <v>0</v>
      </c>
      <c r="N12" s="16">
        <v>0</v>
      </c>
      <c r="O12" s="16">
        <v>0</v>
      </c>
      <c r="P12" s="16">
        <v>0</v>
      </c>
      <c r="Q12" s="16">
        <v>0</v>
      </c>
      <c r="R12" s="382">
        <v>1</v>
      </c>
      <c r="S12" s="18">
        <v>1</v>
      </c>
      <c r="T12" s="16">
        <v>0</v>
      </c>
      <c r="U12" s="382">
        <v>1</v>
      </c>
      <c r="V12" s="16">
        <v>1</v>
      </c>
    </row>
    <row r="13" spans="1:25" ht="25.95" customHeight="1">
      <c r="A13" s="14">
        <v>9</v>
      </c>
      <c r="B13" s="20" t="s">
        <v>23</v>
      </c>
      <c r="C13" s="16">
        <f t="shared" si="1"/>
        <v>12</v>
      </c>
      <c r="D13" s="16">
        <v>1</v>
      </c>
      <c r="E13" s="382">
        <v>1</v>
      </c>
      <c r="F13" s="18">
        <v>1</v>
      </c>
      <c r="G13" s="18">
        <v>1</v>
      </c>
      <c r="H13" s="18">
        <v>1</v>
      </c>
      <c r="I13" s="383">
        <v>1</v>
      </c>
      <c r="J13" s="18">
        <v>1</v>
      </c>
      <c r="K13" s="18">
        <v>1</v>
      </c>
      <c r="L13" s="383">
        <v>1</v>
      </c>
      <c r="M13" s="18">
        <v>0</v>
      </c>
      <c r="N13" s="18">
        <v>0</v>
      </c>
      <c r="O13" s="18">
        <v>0</v>
      </c>
      <c r="P13" s="16">
        <v>0</v>
      </c>
      <c r="Q13" s="16">
        <v>0</v>
      </c>
      <c r="R13" s="16">
        <v>0</v>
      </c>
      <c r="S13" s="18">
        <v>1</v>
      </c>
      <c r="T13" s="16">
        <v>0</v>
      </c>
      <c r="U13" s="383">
        <v>1</v>
      </c>
      <c r="V13" s="18">
        <v>1</v>
      </c>
    </row>
    <row r="14" spans="1:25" s="13" customFormat="1" ht="25.95" customHeight="1">
      <c r="A14" s="14">
        <v>10</v>
      </c>
      <c r="B14" s="20" t="s">
        <v>24</v>
      </c>
      <c r="C14" s="18">
        <f t="shared" si="1"/>
        <v>10</v>
      </c>
      <c r="D14" s="18">
        <v>1</v>
      </c>
      <c r="E14" s="18">
        <v>0</v>
      </c>
      <c r="F14" s="18">
        <v>1</v>
      </c>
      <c r="G14" s="18">
        <v>1</v>
      </c>
      <c r="H14" s="18">
        <v>1</v>
      </c>
      <c r="I14" s="18">
        <v>0</v>
      </c>
      <c r="J14" s="18">
        <v>1</v>
      </c>
      <c r="K14" s="383">
        <v>1</v>
      </c>
      <c r="L14" s="18">
        <v>0</v>
      </c>
      <c r="M14" s="18">
        <v>0</v>
      </c>
      <c r="N14" s="18">
        <v>0</v>
      </c>
      <c r="O14" s="18">
        <v>0</v>
      </c>
      <c r="P14" s="18">
        <v>0</v>
      </c>
      <c r="Q14" s="383">
        <v>1</v>
      </c>
      <c r="R14" s="18">
        <v>0</v>
      </c>
      <c r="S14" s="383">
        <v>1</v>
      </c>
      <c r="T14" s="18">
        <v>0</v>
      </c>
      <c r="U14" s="383">
        <v>1</v>
      </c>
      <c r="V14" s="18">
        <v>1</v>
      </c>
    </row>
    <row r="15" spans="1:25" s="13" customFormat="1" ht="25.95" customHeight="1">
      <c r="A15" s="14">
        <v>11</v>
      </c>
      <c r="B15" s="20" t="s">
        <v>25</v>
      </c>
      <c r="C15" s="18">
        <f t="shared" si="1"/>
        <v>10</v>
      </c>
      <c r="D15" s="18">
        <v>1</v>
      </c>
      <c r="E15" s="18">
        <v>0</v>
      </c>
      <c r="F15" s="18">
        <v>1</v>
      </c>
      <c r="G15" s="18">
        <v>1</v>
      </c>
      <c r="H15" s="18">
        <v>0</v>
      </c>
      <c r="I15" s="18">
        <v>0</v>
      </c>
      <c r="J15" s="18">
        <v>1</v>
      </c>
      <c r="K15" s="18">
        <v>1</v>
      </c>
      <c r="L15" s="18">
        <v>0</v>
      </c>
      <c r="M15" s="18">
        <v>0</v>
      </c>
      <c r="N15" s="18">
        <v>0</v>
      </c>
      <c r="O15" s="383">
        <v>1</v>
      </c>
      <c r="P15" s="18">
        <v>0</v>
      </c>
      <c r="Q15" s="18">
        <v>0</v>
      </c>
      <c r="R15" s="383">
        <v>1</v>
      </c>
      <c r="S15" s="23">
        <v>1</v>
      </c>
      <c r="T15" s="18">
        <v>0</v>
      </c>
      <c r="U15" s="18">
        <v>1</v>
      </c>
      <c r="V15" s="18">
        <v>1</v>
      </c>
    </row>
    <row r="16" spans="1:25" s="13" customFormat="1" ht="26.4" customHeight="1">
      <c r="A16" s="14">
        <v>12</v>
      </c>
      <c r="B16" s="20" t="s">
        <v>26</v>
      </c>
      <c r="C16" s="18">
        <f t="shared" si="1"/>
        <v>11</v>
      </c>
      <c r="D16" s="18">
        <v>1</v>
      </c>
      <c r="E16" s="18">
        <v>0</v>
      </c>
      <c r="F16" s="18">
        <v>1</v>
      </c>
      <c r="G16" s="18">
        <v>1</v>
      </c>
      <c r="H16" s="18">
        <v>0</v>
      </c>
      <c r="I16" s="18">
        <v>0</v>
      </c>
      <c r="J16" s="18">
        <v>1</v>
      </c>
      <c r="K16" s="18">
        <v>1</v>
      </c>
      <c r="L16" s="18">
        <v>0</v>
      </c>
      <c r="M16" s="18">
        <v>0</v>
      </c>
      <c r="N16" s="18">
        <v>0</v>
      </c>
      <c r="O16" s="18">
        <v>1</v>
      </c>
      <c r="P16" s="383">
        <v>1</v>
      </c>
      <c r="Q16" s="18">
        <v>0</v>
      </c>
      <c r="R16" s="383">
        <v>1</v>
      </c>
      <c r="S16" s="18">
        <v>1</v>
      </c>
      <c r="T16" s="18">
        <v>0</v>
      </c>
      <c r="U16" s="18">
        <v>1</v>
      </c>
      <c r="V16" s="18">
        <v>1</v>
      </c>
    </row>
    <row r="17" spans="1:22" ht="25.95" customHeight="1">
      <c r="A17" s="14">
        <v>13</v>
      </c>
      <c r="B17" s="21" t="s">
        <v>27</v>
      </c>
      <c r="C17" s="16">
        <f t="shared" si="1"/>
        <v>11</v>
      </c>
      <c r="D17" s="16">
        <v>1</v>
      </c>
      <c r="E17" s="382">
        <v>1</v>
      </c>
      <c r="F17" s="16">
        <v>1</v>
      </c>
      <c r="G17" s="16">
        <v>1</v>
      </c>
      <c r="H17" s="16">
        <v>0</v>
      </c>
      <c r="I17" s="16">
        <v>0</v>
      </c>
      <c r="J17" s="16">
        <v>1</v>
      </c>
      <c r="K17" s="16">
        <v>1</v>
      </c>
      <c r="L17" s="16">
        <v>0</v>
      </c>
      <c r="M17" s="16">
        <v>0</v>
      </c>
      <c r="N17" s="16">
        <v>0</v>
      </c>
      <c r="O17" s="16">
        <v>0</v>
      </c>
      <c r="P17" s="16">
        <v>1</v>
      </c>
      <c r="Q17" s="16">
        <v>0</v>
      </c>
      <c r="R17" s="382">
        <v>1</v>
      </c>
      <c r="S17" s="18">
        <v>1</v>
      </c>
      <c r="T17" s="16">
        <v>0</v>
      </c>
      <c r="U17" s="16">
        <v>1</v>
      </c>
      <c r="V17" s="18">
        <v>1</v>
      </c>
    </row>
    <row r="18" spans="1:22" ht="25.95" customHeight="1">
      <c r="A18" s="14">
        <v>14</v>
      </c>
      <c r="B18" s="17" t="s">
        <v>28</v>
      </c>
      <c r="C18" s="16">
        <f t="shared" si="1"/>
        <v>10</v>
      </c>
      <c r="D18" s="16">
        <v>1</v>
      </c>
      <c r="E18" s="382">
        <v>1</v>
      </c>
      <c r="F18" s="16">
        <v>1</v>
      </c>
      <c r="G18" s="16">
        <v>1</v>
      </c>
      <c r="H18" s="16">
        <v>0</v>
      </c>
      <c r="I18" s="16">
        <v>0</v>
      </c>
      <c r="J18" s="16">
        <v>1</v>
      </c>
      <c r="K18" s="16">
        <v>0</v>
      </c>
      <c r="L18" s="382">
        <v>1</v>
      </c>
      <c r="M18" s="16">
        <v>0</v>
      </c>
      <c r="N18" s="16">
        <v>0</v>
      </c>
      <c r="O18" s="16">
        <v>0</v>
      </c>
      <c r="P18" s="16">
        <v>0</v>
      </c>
      <c r="Q18" s="16">
        <v>0</v>
      </c>
      <c r="R18" s="382">
        <v>1</v>
      </c>
      <c r="S18" s="18">
        <v>1</v>
      </c>
      <c r="T18" s="16">
        <v>0</v>
      </c>
      <c r="U18" s="16">
        <v>1</v>
      </c>
      <c r="V18" s="16">
        <v>1</v>
      </c>
    </row>
    <row r="19" spans="1:22" ht="25.95" customHeight="1">
      <c r="A19" s="14">
        <v>15</v>
      </c>
      <c r="B19" s="17" t="s">
        <v>29</v>
      </c>
      <c r="C19" s="16">
        <f t="shared" si="1"/>
        <v>9</v>
      </c>
      <c r="D19" s="16">
        <v>1</v>
      </c>
      <c r="E19" s="16">
        <v>0</v>
      </c>
      <c r="F19" s="16">
        <v>1</v>
      </c>
      <c r="G19" s="16">
        <v>1</v>
      </c>
      <c r="H19" s="16">
        <v>0</v>
      </c>
      <c r="I19" s="16">
        <v>0</v>
      </c>
      <c r="J19" s="16">
        <v>1</v>
      </c>
      <c r="K19" s="16">
        <v>0</v>
      </c>
      <c r="L19" s="382">
        <v>1</v>
      </c>
      <c r="M19" s="16">
        <v>0</v>
      </c>
      <c r="N19" s="16">
        <v>0</v>
      </c>
      <c r="O19" s="16">
        <v>0</v>
      </c>
      <c r="P19" s="16">
        <v>1</v>
      </c>
      <c r="Q19" s="16">
        <v>0</v>
      </c>
      <c r="R19" s="382">
        <v>1</v>
      </c>
      <c r="S19" s="18">
        <v>0</v>
      </c>
      <c r="T19" s="16">
        <v>0</v>
      </c>
      <c r="U19" s="382">
        <v>1</v>
      </c>
      <c r="V19" s="16">
        <v>1</v>
      </c>
    </row>
    <row r="20" spans="1:22" ht="25.95" customHeight="1">
      <c r="A20" s="14">
        <v>16</v>
      </c>
      <c r="B20" s="21" t="s">
        <v>30</v>
      </c>
      <c r="C20" s="16">
        <f t="shared" si="1"/>
        <v>9</v>
      </c>
      <c r="D20" s="16">
        <v>1</v>
      </c>
      <c r="E20" s="16">
        <v>0</v>
      </c>
      <c r="F20" s="16">
        <v>1</v>
      </c>
      <c r="G20" s="16">
        <v>1</v>
      </c>
      <c r="H20" s="16">
        <v>0</v>
      </c>
      <c r="I20" s="16">
        <v>0</v>
      </c>
      <c r="J20" s="16">
        <v>1</v>
      </c>
      <c r="K20" s="16">
        <v>1</v>
      </c>
      <c r="L20" s="16">
        <v>0</v>
      </c>
      <c r="M20" s="16">
        <v>0</v>
      </c>
      <c r="N20" s="16">
        <v>0</v>
      </c>
      <c r="O20" s="16">
        <v>0</v>
      </c>
      <c r="P20" s="16">
        <v>0</v>
      </c>
      <c r="Q20" s="16">
        <v>0</v>
      </c>
      <c r="R20" s="382">
        <v>1</v>
      </c>
      <c r="S20" s="18">
        <v>1</v>
      </c>
      <c r="T20" s="16">
        <v>0</v>
      </c>
      <c r="U20" s="382">
        <v>1</v>
      </c>
      <c r="V20" s="16">
        <v>1</v>
      </c>
    </row>
    <row r="21" spans="1:22" s="384" customFormat="1" ht="27" customHeight="1">
      <c r="A21" s="384" t="s">
        <v>980</v>
      </c>
      <c r="S21" s="385"/>
    </row>
  </sheetData>
  <mergeCells count="3">
    <mergeCell ref="A1:V1"/>
    <mergeCell ref="A4:B4"/>
    <mergeCell ref="A2:V2"/>
  </mergeCells>
  <pageMargins left="0.48" right="0.27" top="0.46" bottom="0.27" header="0.3" footer="0.3"/>
  <pageSetup paperSize="9" scale="80" orientation="landscape"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C5E1D-EEE9-449F-83C4-E91A17285356}">
  <dimension ref="A1:R183"/>
  <sheetViews>
    <sheetView zoomScale="70" zoomScaleNormal="70" workbookViewId="0">
      <pane ySplit="4" topLeftCell="A115" activePane="bottomLeft" state="frozen"/>
      <selection pane="bottomLeft" activeCell="U3" sqref="U3"/>
    </sheetView>
  </sheetViews>
  <sheetFormatPr defaultColWidth="9.09765625" defaultRowHeight="13.8"/>
  <cols>
    <col min="1" max="1" width="4" style="105" customWidth="1"/>
    <col min="2" max="2" width="17.59765625" style="105" customWidth="1"/>
    <col min="3" max="3" width="6.8984375" style="105" customWidth="1"/>
    <col min="4" max="6" width="6.296875" style="105" customWidth="1"/>
    <col min="7" max="7" width="6.69921875" style="105" customWidth="1"/>
    <col min="8" max="8" width="8.59765625" style="105" customWidth="1"/>
    <col min="9" max="9" width="7" style="105" customWidth="1"/>
    <col min="10" max="10" width="7.3984375" style="105" customWidth="1"/>
    <col min="11" max="11" width="6.8984375" style="105" customWidth="1"/>
    <col min="12" max="12" width="6.69921875" style="105" customWidth="1"/>
    <col min="13" max="13" width="7.59765625" style="105" customWidth="1"/>
    <col min="14" max="14" width="6.8984375" style="105" customWidth="1"/>
    <col min="15" max="15" width="7.296875" style="105" customWidth="1"/>
    <col min="16" max="16" width="6.59765625" style="105" customWidth="1"/>
    <col min="17" max="17" width="7.19921875" style="105" customWidth="1"/>
    <col min="18" max="18" width="7.09765625" style="318" customWidth="1"/>
    <col min="19" max="253" width="9.09765625" style="105"/>
    <col min="254" max="254" width="5.09765625" style="105" customWidth="1"/>
    <col min="255" max="255" width="21.296875" style="105" customWidth="1"/>
    <col min="256" max="256" width="9.296875" style="105" customWidth="1"/>
    <col min="257" max="259" width="6.296875" style="105" customWidth="1"/>
    <col min="260" max="260" width="6.09765625" style="105" customWidth="1"/>
    <col min="261" max="261" width="9.09765625" style="105"/>
    <col min="262" max="262" width="7" style="105" customWidth="1"/>
    <col min="263" max="263" width="7.3984375" style="105" customWidth="1"/>
    <col min="264" max="264" width="6.8984375" style="105" customWidth="1"/>
    <col min="265" max="265" width="6.69921875" style="105" customWidth="1"/>
    <col min="266" max="266" width="7.59765625" style="105" customWidth="1"/>
    <col min="267" max="267" width="6.8984375" style="105" customWidth="1"/>
    <col min="268" max="268" width="7.296875" style="105" customWidth="1"/>
    <col min="269" max="269" width="8" style="105" customWidth="1"/>
    <col min="270" max="270" width="8.09765625" style="105" customWidth="1"/>
    <col min="271" max="271" width="6.19921875" style="105" customWidth="1"/>
    <col min="272" max="509" width="9.09765625" style="105"/>
    <col min="510" max="510" width="5.09765625" style="105" customWidth="1"/>
    <col min="511" max="511" width="21.296875" style="105" customWidth="1"/>
    <col min="512" max="512" width="9.296875" style="105" customWidth="1"/>
    <col min="513" max="515" width="6.296875" style="105" customWidth="1"/>
    <col min="516" max="516" width="6.09765625" style="105" customWidth="1"/>
    <col min="517" max="517" width="9.09765625" style="105"/>
    <col min="518" max="518" width="7" style="105" customWidth="1"/>
    <col min="519" max="519" width="7.3984375" style="105" customWidth="1"/>
    <col min="520" max="520" width="6.8984375" style="105" customWidth="1"/>
    <col min="521" max="521" width="6.69921875" style="105" customWidth="1"/>
    <col min="522" max="522" width="7.59765625" style="105" customWidth="1"/>
    <col min="523" max="523" width="6.8984375" style="105" customWidth="1"/>
    <col min="524" max="524" width="7.296875" style="105" customWidth="1"/>
    <col min="525" max="525" width="8" style="105" customWidth="1"/>
    <col min="526" max="526" width="8.09765625" style="105" customWidth="1"/>
    <col min="527" max="527" width="6.19921875" style="105" customWidth="1"/>
    <col min="528" max="765" width="9.09765625" style="105"/>
    <col min="766" max="766" width="5.09765625" style="105" customWidth="1"/>
    <col min="767" max="767" width="21.296875" style="105" customWidth="1"/>
    <col min="768" max="768" width="9.296875" style="105" customWidth="1"/>
    <col min="769" max="771" width="6.296875" style="105" customWidth="1"/>
    <col min="772" max="772" width="6.09765625" style="105" customWidth="1"/>
    <col min="773" max="773" width="9.09765625" style="105"/>
    <col min="774" max="774" width="7" style="105" customWidth="1"/>
    <col min="775" max="775" width="7.3984375" style="105" customWidth="1"/>
    <col min="776" max="776" width="6.8984375" style="105" customWidth="1"/>
    <col min="777" max="777" width="6.69921875" style="105" customWidth="1"/>
    <col min="778" max="778" width="7.59765625" style="105" customWidth="1"/>
    <col min="779" max="779" width="6.8984375" style="105" customWidth="1"/>
    <col min="780" max="780" width="7.296875" style="105" customWidth="1"/>
    <col min="781" max="781" width="8" style="105" customWidth="1"/>
    <col min="782" max="782" width="8.09765625" style="105" customWidth="1"/>
    <col min="783" max="783" width="6.19921875" style="105" customWidth="1"/>
    <col min="784" max="1021" width="9.09765625" style="105"/>
    <col min="1022" max="1022" width="5.09765625" style="105" customWidth="1"/>
    <col min="1023" max="1023" width="21.296875" style="105" customWidth="1"/>
    <col min="1024" max="1024" width="9.296875" style="105" customWidth="1"/>
    <col min="1025" max="1027" width="6.296875" style="105" customWidth="1"/>
    <col min="1028" max="1028" width="6.09765625" style="105" customWidth="1"/>
    <col min="1029" max="1029" width="9.09765625" style="105"/>
    <col min="1030" max="1030" width="7" style="105" customWidth="1"/>
    <col min="1031" max="1031" width="7.3984375" style="105" customWidth="1"/>
    <col min="1032" max="1032" width="6.8984375" style="105" customWidth="1"/>
    <col min="1033" max="1033" width="6.69921875" style="105" customWidth="1"/>
    <col min="1034" max="1034" width="7.59765625" style="105" customWidth="1"/>
    <col min="1035" max="1035" width="6.8984375" style="105" customWidth="1"/>
    <col min="1036" max="1036" width="7.296875" style="105" customWidth="1"/>
    <col min="1037" max="1037" width="8" style="105" customWidth="1"/>
    <col min="1038" max="1038" width="8.09765625" style="105" customWidth="1"/>
    <col min="1039" max="1039" width="6.19921875" style="105" customWidth="1"/>
    <col min="1040" max="1277" width="9.09765625" style="105"/>
    <col min="1278" max="1278" width="5.09765625" style="105" customWidth="1"/>
    <col min="1279" max="1279" width="21.296875" style="105" customWidth="1"/>
    <col min="1280" max="1280" width="9.296875" style="105" customWidth="1"/>
    <col min="1281" max="1283" width="6.296875" style="105" customWidth="1"/>
    <col min="1284" max="1284" width="6.09765625" style="105" customWidth="1"/>
    <col min="1285" max="1285" width="9.09765625" style="105"/>
    <col min="1286" max="1286" width="7" style="105" customWidth="1"/>
    <col min="1287" max="1287" width="7.3984375" style="105" customWidth="1"/>
    <col min="1288" max="1288" width="6.8984375" style="105" customWidth="1"/>
    <col min="1289" max="1289" width="6.69921875" style="105" customWidth="1"/>
    <col min="1290" max="1290" width="7.59765625" style="105" customWidth="1"/>
    <col min="1291" max="1291" width="6.8984375" style="105" customWidth="1"/>
    <col min="1292" max="1292" width="7.296875" style="105" customWidth="1"/>
    <col min="1293" max="1293" width="8" style="105" customWidth="1"/>
    <col min="1294" max="1294" width="8.09765625" style="105" customWidth="1"/>
    <col min="1295" max="1295" width="6.19921875" style="105" customWidth="1"/>
    <col min="1296" max="1533" width="9.09765625" style="105"/>
    <col min="1534" max="1534" width="5.09765625" style="105" customWidth="1"/>
    <col min="1535" max="1535" width="21.296875" style="105" customWidth="1"/>
    <col min="1536" max="1536" width="9.296875" style="105" customWidth="1"/>
    <col min="1537" max="1539" width="6.296875" style="105" customWidth="1"/>
    <col min="1540" max="1540" width="6.09765625" style="105" customWidth="1"/>
    <col min="1541" max="1541" width="9.09765625" style="105"/>
    <col min="1542" max="1542" width="7" style="105" customWidth="1"/>
    <col min="1543" max="1543" width="7.3984375" style="105" customWidth="1"/>
    <col min="1544" max="1544" width="6.8984375" style="105" customWidth="1"/>
    <col min="1545" max="1545" width="6.69921875" style="105" customWidth="1"/>
    <col min="1546" max="1546" width="7.59765625" style="105" customWidth="1"/>
    <col min="1547" max="1547" width="6.8984375" style="105" customWidth="1"/>
    <col min="1548" max="1548" width="7.296875" style="105" customWidth="1"/>
    <col min="1549" max="1549" width="8" style="105" customWidth="1"/>
    <col min="1550" max="1550" width="8.09765625" style="105" customWidth="1"/>
    <col min="1551" max="1551" width="6.19921875" style="105" customWidth="1"/>
    <col min="1552" max="1789" width="9.09765625" style="105"/>
    <col min="1790" max="1790" width="5.09765625" style="105" customWidth="1"/>
    <col min="1791" max="1791" width="21.296875" style="105" customWidth="1"/>
    <col min="1792" max="1792" width="9.296875" style="105" customWidth="1"/>
    <col min="1793" max="1795" width="6.296875" style="105" customWidth="1"/>
    <col min="1796" max="1796" width="6.09765625" style="105" customWidth="1"/>
    <col min="1797" max="1797" width="9.09765625" style="105"/>
    <col min="1798" max="1798" width="7" style="105" customWidth="1"/>
    <col min="1799" max="1799" width="7.3984375" style="105" customWidth="1"/>
    <col min="1800" max="1800" width="6.8984375" style="105" customWidth="1"/>
    <col min="1801" max="1801" width="6.69921875" style="105" customWidth="1"/>
    <col min="1802" max="1802" width="7.59765625" style="105" customWidth="1"/>
    <col min="1803" max="1803" width="6.8984375" style="105" customWidth="1"/>
    <col min="1804" max="1804" width="7.296875" style="105" customWidth="1"/>
    <col min="1805" max="1805" width="8" style="105" customWidth="1"/>
    <col min="1806" max="1806" width="8.09765625" style="105" customWidth="1"/>
    <col min="1807" max="1807" width="6.19921875" style="105" customWidth="1"/>
    <col min="1808" max="2045" width="9.09765625" style="105"/>
    <col min="2046" max="2046" width="5.09765625" style="105" customWidth="1"/>
    <col min="2047" max="2047" width="21.296875" style="105" customWidth="1"/>
    <col min="2048" max="2048" width="9.296875" style="105" customWidth="1"/>
    <col min="2049" max="2051" width="6.296875" style="105" customWidth="1"/>
    <col min="2052" max="2052" width="6.09765625" style="105" customWidth="1"/>
    <col min="2053" max="2053" width="9.09765625" style="105"/>
    <col min="2054" max="2054" width="7" style="105" customWidth="1"/>
    <col min="2055" max="2055" width="7.3984375" style="105" customWidth="1"/>
    <col min="2056" max="2056" width="6.8984375" style="105" customWidth="1"/>
    <col min="2057" max="2057" width="6.69921875" style="105" customWidth="1"/>
    <col min="2058" max="2058" width="7.59765625" style="105" customWidth="1"/>
    <col min="2059" max="2059" width="6.8984375" style="105" customWidth="1"/>
    <col min="2060" max="2060" width="7.296875" style="105" customWidth="1"/>
    <col min="2061" max="2061" width="8" style="105" customWidth="1"/>
    <col min="2062" max="2062" width="8.09765625" style="105" customWidth="1"/>
    <col min="2063" max="2063" width="6.19921875" style="105" customWidth="1"/>
    <col min="2064" max="2301" width="9.09765625" style="105"/>
    <col min="2302" max="2302" width="5.09765625" style="105" customWidth="1"/>
    <col min="2303" max="2303" width="21.296875" style="105" customWidth="1"/>
    <col min="2304" max="2304" width="9.296875" style="105" customWidth="1"/>
    <col min="2305" max="2307" width="6.296875" style="105" customWidth="1"/>
    <col min="2308" max="2308" width="6.09765625" style="105" customWidth="1"/>
    <col min="2309" max="2309" width="9.09765625" style="105"/>
    <col min="2310" max="2310" width="7" style="105" customWidth="1"/>
    <col min="2311" max="2311" width="7.3984375" style="105" customWidth="1"/>
    <col min="2312" max="2312" width="6.8984375" style="105" customWidth="1"/>
    <col min="2313" max="2313" width="6.69921875" style="105" customWidth="1"/>
    <col min="2314" max="2314" width="7.59765625" style="105" customWidth="1"/>
    <col min="2315" max="2315" width="6.8984375" style="105" customWidth="1"/>
    <col min="2316" max="2316" width="7.296875" style="105" customWidth="1"/>
    <col min="2317" max="2317" width="8" style="105" customWidth="1"/>
    <col min="2318" max="2318" width="8.09765625" style="105" customWidth="1"/>
    <col min="2319" max="2319" width="6.19921875" style="105" customWidth="1"/>
    <col min="2320" max="2557" width="9.09765625" style="105"/>
    <col min="2558" max="2558" width="5.09765625" style="105" customWidth="1"/>
    <col min="2559" max="2559" width="21.296875" style="105" customWidth="1"/>
    <col min="2560" max="2560" width="9.296875" style="105" customWidth="1"/>
    <col min="2561" max="2563" width="6.296875" style="105" customWidth="1"/>
    <col min="2564" max="2564" width="6.09765625" style="105" customWidth="1"/>
    <col min="2565" max="2565" width="9.09765625" style="105"/>
    <col min="2566" max="2566" width="7" style="105" customWidth="1"/>
    <col min="2567" max="2567" width="7.3984375" style="105" customWidth="1"/>
    <col min="2568" max="2568" width="6.8984375" style="105" customWidth="1"/>
    <col min="2569" max="2569" width="6.69921875" style="105" customWidth="1"/>
    <col min="2570" max="2570" width="7.59765625" style="105" customWidth="1"/>
    <col min="2571" max="2571" width="6.8984375" style="105" customWidth="1"/>
    <col min="2572" max="2572" width="7.296875" style="105" customWidth="1"/>
    <col min="2573" max="2573" width="8" style="105" customWidth="1"/>
    <col min="2574" max="2574" width="8.09765625" style="105" customWidth="1"/>
    <col min="2575" max="2575" width="6.19921875" style="105" customWidth="1"/>
    <col min="2576" max="2813" width="9.09765625" style="105"/>
    <col min="2814" max="2814" width="5.09765625" style="105" customWidth="1"/>
    <col min="2815" max="2815" width="21.296875" style="105" customWidth="1"/>
    <col min="2816" max="2816" width="9.296875" style="105" customWidth="1"/>
    <col min="2817" max="2819" width="6.296875" style="105" customWidth="1"/>
    <col min="2820" max="2820" width="6.09765625" style="105" customWidth="1"/>
    <col min="2821" max="2821" width="9.09765625" style="105"/>
    <col min="2822" max="2822" width="7" style="105" customWidth="1"/>
    <col min="2823" max="2823" width="7.3984375" style="105" customWidth="1"/>
    <col min="2824" max="2824" width="6.8984375" style="105" customWidth="1"/>
    <col min="2825" max="2825" width="6.69921875" style="105" customWidth="1"/>
    <col min="2826" max="2826" width="7.59765625" style="105" customWidth="1"/>
    <col min="2827" max="2827" width="6.8984375" style="105" customWidth="1"/>
    <col min="2828" max="2828" width="7.296875" style="105" customWidth="1"/>
    <col min="2829" max="2829" width="8" style="105" customWidth="1"/>
    <col min="2830" max="2830" width="8.09765625" style="105" customWidth="1"/>
    <col min="2831" max="2831" width="6.19921875" style="105" customWidth="1"/>
    <col min="2832" max="3069" width="9.09765625" style="105"/>
    <col min="3070" max="3070" width="5.09765625" style="105" customWidth="1"/>
    <col min="3071" max="3071" width="21.296875" style="105" customWidth="1"/>
    <col min="3072" max="3072" width="9.296875" style="105" customWidth="1"/>
    <col min="3073" max="3075" width="6.296875" style="105" customWidth="1"/>
    <col min="3076" max="3076" width="6.09765625" style="105" customWidth="1"/>
    <col min="3077" max="3077" width="9.09765625" style="105"/>
    <col min="3078" max="3078" width="7" style="105" customWidth="1"/>
    <col min="3079" max="3079" width="7.3984375" style="105" customWidth="1"/>
    <col min="3080" max="3080" width="6.8984375" style="105" customWidth="1"/>
    <col min="3081" max="3081" width="6.69921875" style="105" customWidth="1"/>
    <col min="3082" max="3082" width="7.59765625" style="105" customWidth="1"/>
    <col min="3083" max="3083" width="6.8984375" style="105" customWidth="1"/>
    <col min="3084" max="3084" width="7.296875" style="105" customWidth="1"/>
    <col min="3085" max="3085" width="8" style="105" customWidth="1"/>
    <col min="3086" max="3086" width="8.09765625" style="105" customWidth="1"/>
    <col min="3087" max="3087" width="6.19921875" style="105" customWidth="1"/>
    <col min="3088" max="3325" width="9.09765625" style="105"/>
    <col min="3326" max="3326" width="5.09765625" style="105" customWidth="1"/>
    <col min="3327" max="3327" width="21.296875" style="105" customWidth="1"/>
    <col min="3328" max="3328" width="9.296875" style="105" customWidth="1"/>
    <col min="3329" max="3331" width="6.296875" style="105" customWidth="1"/>
    <col min="3332" max="3332" width="6.09765625" style="105" customWidth="1"/>
    <col min="3333" max="3333" width="9.09765625" style="105"/>
    <col min="3334" max="3334" width="7" style="105" customWidth="1"/>
    <col min="3335" max="3335" width="7.3984375" style="105" customWidth="1"/>
    <col min="3336" max="3336" width="6.8984375" style="105" customWidth="1"/>
    <col min="3337" max="3337" width="6.69921875" style="105" customWidth="1"/>
    <col min="3338" max="3338" width="7.59765625" style="105" customWidth="1"/>
    <col min="3339" max="3339" width="6.8984375" style="105" customWidth="1"/>
    <col min="3340" max="3340" width="7.296875" style="105" customWidth="1"/>
    <col min="3341" max="3341" width="8" style="105" customWidth="1"/>
    <col min="3342" max="3342" width="8.09765625" style="105" customWidth="1"/>
    <col min="3343" max="3343" width="6.19921875" style="105" customWidth="1"/>
    <col min="3344" max="3581" width="9.09765625" style="105"/>
    <col min="3582" max="3582" width="5.09765625" style="105" customWidth="1"/>
    <col min="3583" max="3583" width="21.296875" style="105" customWidth="1"/>
    <col min="3584" max="3584" width="9.296875" style="105" customWidth="1"/>
    <col min="3585" max="3587" width="6.296875" style="105" customWidth="1"/>
    <col min="3588" max="3588" width="6.09765625" style="105" customWidth="1"/>
    <col min="3589" max="3589" width="9.09765625" style="105"/>
    <col min="3590" max="3590" width="7" style="105" customWidth="1"/>
    <col min="3591" max="3591" width="7.3984375" style="105" customWidth="1"/>
    <col min="3592" max="3592" width="6.8984375" style="105" customWidth="1"/>
    <col min="3593" max="3593" width="6.69921875" style="105" customWidth="1"/>
    <col min="3594" max="3594" width="7.59765625" style="105" customWidth="1"/>
    <col min="3595" max="3595" width="6.8984375" style="105" customWidth="1"/>
    <col min="3596" max="3596" width="7.296875" style="105" customWidth="1"/>
    <col min="3597" max="3597" width="8" style="105" customWidth="1"/>
    <col min="3598" max="3598" width="8.09765625" style="105" customWidth="1"/>
    <col min="3599" max="3599" width="6.19921875" style="105" customWidth="1"/>
    <col min="3600" max="3837" width="9.09765625" style="105"/>
    <col min="3838" max="3838" width="5.09765625" style="105" customWidth="1"/>
    <col min="3839" max="3839" width="21.296875" style="105" customWidth="1"/>
    <col min="3840" max="3840" width="9.296875" style="105" customWidth="1"/>
    <col min="3841" max="3843" width="6.296875" style="105" customWidth="1"/>
    <col min="3844" max="3844" width="6.09765625" style="105" customWidth="1"/>
    <col min="3845" max="3845" width="9.09765625" style="105"/>
    <col min="3846" max="3846" width="7" style="105" customWidth="1"/>
    <col min="3847" max="3847" width="7.3984375" style="105" customWidth="1"/>
    <col min="3848" max="3848" width="6.8984375" style="105" customWidth="1"/>
    <col min="3849" max="3849" width="6.69921875" style="105" customWidth="1"/>
    <col min="3850" max="3850" width="7.59765625" style="105" customWidth="1"/>
    <col min="3851" max="3851" width="6.8984375" style="105" customWidth="1"/>
    <col min="3852" max="3852" width="7.296875" style="105" customWidth="1"/>
    <col min="3853" max="3853" width="8" style="105" customWidth="1"/>
    <col min="3854" max="3854" width="8.09765625" style="105" customWidth="1"/>
    <col min="3855" max="3855" width="6.19921875" style="105" customWidth="1"/>
    <col min="3856" max="4093" width="9.09765625" style="105"/>
    <col min="4094" max="4094" width="5.09765625" style="105" customWidth="1"/>
    <col min="4095" max="4095" width="21.296875" style="105" customWidth="1"/>
    <col min="4096" max="4096" width="9.296875" style="105" customWidth="1"/>
    <col min="4097" max="4099" width="6.296875" style="105" customWidth="1"/>
    <col min="4100" max="4100" width="6.09765625" style="105" customWidth="1"/>
    <col min="4101" max="4101" width="9.09765625" style="105"/>
    <col min="4102" max="4102" width="7" style="105" customWidth="1"/>
    <col min="4103" max="4103" width="7.3984375" style="105" customWidth="1"/>
    <col min="4104" max="4104" width="6.8984375" style="105" customWidth="1"/>
    <col min="4105" max="4105" width="6.69921875" style="105" customWidth="1"/>
    <col min="4106" max="4106" width="7.59765625" style="105" customWidth="1"/>
    <col min="4107" max="4107" width="6.8984375" style="105" customWidth="1"/>
    <col min="4108" max="4108" width="7.296875" style="105" customWidth="1"/>
    <col min="4109" max="4109" width="8" style="105" customWidth="1"/>
    <col min="4110" max="4110" width="8.09765625" style="105" customWidth="1"/>
    <col min="4111" max="4111" width="6.19921875" style="105" customWidth="1"/>
    <col min="4112" max="4349" width="9.09765625" style="105"/>
    <col min="4350" max="4350" width="5.09765625" style="105" customWidth="1"/>
    <col min="4351" max="4351" width="21.296875" style="105" customWidth="1"/>
    <col min="4352" max="4352" width="9.296875" style="105" customWidth="1"/>
    <col min="4353" max="4355" width="6.296875" style="105" customWidth="1"/>
    <col min="4356" max="4356" width="6.09765625" style="105" customWidth="1"/>
    <col min="4357" max="4357" width="9.09765625" style="105"/>
    <col min="4358" max="4358" width="7" style="105" customWidth="1"/>
    <col min="4359" max="4359" width="7.3984375" style="105" customWidth="1"/>
    <col min="4360" max="4360" width="6.8984375" style="105" customWidth="1"/>
    <col min="4361" max="4361" width="6.69921875" style="105" customWidth="1"/>
    <col min="4362" max="4362" width="7.59765625" style="105" customWidth="1"/>
    <col min="4363" max="4363" width="6.8984375" style="105" customWidth="1"/>
    <col min="4364" max="4364" width="7.296875" style="105" customWidth="1"/>
    <col min="4365" max="4365" width="8" style="105" customWidth="1"/>
    <col min="4366" max="4366" width="8.09765625" style="105" customWidth="1"/>
    <col min="4367" max="4367" width="6.19921875" style="105" customWidth="1"/>
    <col min="4368" max="4605" width="9.09765625" style="105"/>
    <col min="4606" max="4606" width="5.09765625" style="105" customWidth="1"/>
    <col min="4607" max="4607" width="21.296875" style="105" customWidth="1"/>
    <col min="4608" max="4608" width="9.296875" style="105" customWidth="1"/>
    <col min="4609" max="4611" width="6.296875" style="105" customWidth="1"/>
    <col min="4612" max="4612" width="6.09765625" style="105" customWidth="1"/>
    <col min="4613" max="4613" width="9.09765625" style="105"/>
    <col min="4614" max="4614" width="7" style="105" customWidth="1"/>
    <col min="4615" max="4615" width="7.3984375" style="105" customWidth="1"/>
    <col min="4616" max="4616" width="6.8984375" style="105" customWidth="1"/>
    <col min="4617" max="4617" width="6.69921875" style="105" customWidth="1"/>
    <col min="4618" max="4618" width="7.59765625" style="105" customWidth="1"/>
    <col min="4619" max="4619" width="6.8984375" style="105" customWidth="1"/>
    <col min="4620" max="4620" width="7.296875" style="105" customWidth="1"/>
    <col min="4621" max="4621" width="8" style="105" customWidth="1"/>
    <col min="4622" max="4622" width="8.09765625" style="105" customWidth="1"/>
    <col min="4623" max="4623" width="6.19921875" style="105" customWidth="1"/>
    <col min="4624" max="4861" width="9.09765625" style="105"/>
    <col min="4862" max="4862" width="5.09765625" style="105" customWidth="1"/>
    <col min="4863" max="4863" width="21.296875" style="105" customWidth="1"/>
    <col min="4864" max="4864" width="9.296875" style="105" customWidth="1"/>
    <col min="4865" max="4867" width="6.296875" style="105" customWidth="1"/>
    <col min="4868" max="4868" width="6.09765625" style="105" customWidth="1"/>
    <col min="4869" max="4869" width="9.09765625" style="105"/>
    <col min="4870" max="4870" width="7" style="105" customWidth="1"/>
    <col min="4871" max="4871" width="7.3984375" style="105" customWidth="1"/>
    <col min="4872" max="4872" width="6.8984375" style="105" customWidth="1"/>
    <col min="4873" max="4873" width="6.69921875" style="105" customWidth="1"/>
    <col min="4874" max="4874" width="7.59765625" style="105" customWidth="1"/>
    <col min="4875" max="4875" width="6.8984375" style="105" customWidth="1"/>
    <col min="4876" max="4876" width="7.296875" style="105" customWidth="1"/>
    <col min="4877" max="4877" width="8" style="105" customWidth="1"/>
    <col min="4878" max="4878" width="8.09765625" style="105" customWidth="1"/>
    <col min="4879" max="4879" width="6.19921875" style="105" customWidth="1"/>
    <col min="4880" max="5117" width="9.09765625" style="105"/>
    <col min="5118" max="5118" width="5.09765625" style="105" customWidth="1"/>
    <col min="5119" max="5119" width="21.296875" style="105" customWidth="1"/>
    <col min="5120" max="5120" width="9.296875" style="105" customWidth="1"/>
    <col min="5121" max="5123" width="6.296875" style="105" customWidth="1"/>
    <col min="5124" max="5124" width="6.09765625" style="105" customWidth="1"/>
    <col min="5125" max="5125" width="9.09765625" style="105"/>
    <col min="5126" max="5126" width="7" style="105" customWidth="1"/>
    <col min="5127" max="5127" width="7.3984375" style="105" customWidth="1"/>
    <col min="5128" max="5128" width="6.8984375" style="105" customWidth="1"/>
    <col min="5129" max="5129" width="6.69921875" style="105" customWidth="1"/>
    <col min="5130" max="5130" width="7.59765625" style="105" customWidth="1"/>
    <col min="5131" max="5131" width="6.8984375" style="105" customWidth="1"/>
    <col min="5132" max="5132" width="7.296875" style="105" customWidth="1"/>
    <col min="5133" max="5133" width="8" style="105" customWidth="1"/>
    <col min="5134" max="5134" width="8.09765625" style="105" customWidth="1"/>
    <col min="5135" max="5135" width="6.19921875" style="105" customWidth="1"/>
    <col min="5136" max="5373" width="9.09765625" style="105"/>
    <col min="5374" max="5374" width="5.09765625" style="105" customWidth="1"/>
    <col min="5375" max="5375" width="21.296875" style="105" customWidth="1"/>
    <col min="5376" max="5376" width="9.296875" style="105" customWidth="1"/>
    <col min="5377" max="5379" width="6.296875" style="105" customWidth="1"/>
    <col min="5380" max="5380" width="6.09765625" style="105" customWidth="1"/>
    <col min="5381" max="5381" width="9.09765625" style="105"/>
    <col min="5382" max="5382" width="7" style="105" customWidth="1"/>
    <col min="5383" max="5383" width="7.3984375" style="105" customWidth="1"/>
    <col min="5384" max="5384" width="6.8984375" style="105" customWidth="1"/>
    <col min="5385" max="5385" width="6.69921875" style="105" customWidth="1"/>
    <col min="5386" max="5386" width="7.59765625" style="105" customWidth="1"/>
    <col min="5387" max="5387" width="6.8984375" style="105" customWidth="1"/>
    <col min="5388" max="5388" width="7.296875" style="105" customWidth="1"/>
    <col min="5389" max="5389" width="8" style="105" customWidth="1"/>
    <col min="5390" max="5390" width="8.09765625" style="105" customWidth="1"/>
    <col min="5391" max="5391" width="6.19921875" style="105" customWidth="1"/>
    <col min="5392" max="5629" width="9.09765625" style="105"/>
    <col min="5630" max="5630" width="5.09765625" style="105" customWidth="1"/>
    <col min="5631" max="5631" width="21.296875" style="105" customWidth="1"/>
    <col min="5632" max="5632" width="9.296875" style="105" customWidth="1"/>
    <col min="5633" max="5635" width="6.296875" style="105" customWidth="1"/>
    <col min="5636" max="5636" width="6.09765625" style="105" customWidth="1"/>
    <col min="5637" max="5637" width="9.09765625" style="105"/>
    <col min="5638" max="5638" width="7" style="105" customWidth="1"/>
    <col min="5639" max="5639" width="7.3984375" style="105" customWidth="1"/>
    <col min="5640" max="5640" width="6.8984375" style="105" customWidth="1"/>
    <col min="5641" max="5641" width="6.69921875" style="105" customWidth="1"/>
    <col min="5642" max="5642" width="7.59765625" style="105" customWidth="1"/>
    <col min="5643" max="5643" width="6.8984375" style="105" customWidth="1"/>
    <col min="5644" max="5644" width="7.296875" style="105" customWidth="1"/>
    <col min="5645" max="5645" width="8" style="105" customWidth="1"/>
    <col min="5646" max="5646" width="8.09765625" style="105" customWidth="1"/>
    <col min="5647" max="5647" width="6.19921875" style="105" customWidth="1"/>
    <col min="5648" max="5885" width="9.09765625" style="105"/>
    <col min="5886" max="5886" width="5.09765625" style="105" customWidth="1"/>
    <col min="5887" max="5887" width="21.296875" style="105" customWidth="1"/>
    <col min="5888" max="5888" width="9.296875" style="105" customWidth="1"/>
    <col min="5889" max="5891" width="6.296875" style="105" customWidth="1"/>
    <col min="5892" max="5892" width="6.09765625" style="105" customWidth="1"/>
    <col min="5893" max="5893" width="9.09765625" style="105"/>
    <col min="5894" max="5894" width="7" style="105" customWidth="1"/>
    <col min="5895" max="5895" width="7.3984375" style="105" customWidth="1"/>
    <col min="5896" max="5896" width="6.8984375" style="105" customWidth="1"/>
    <col min="5897" max="5897" width="6.69921875" style="105" customWidth="1"/>
    <col min="5898" max="5898" width="7.59765625" style="105" customWidth="1"/>
    <col min="5899" max="5899" width="6.8984375" style="105" customWidth="1"/>
    <col min="5900" max="5900" width="7.296875" style="105" customWidth="1"/>
    <col min="5901" max="5901" width="8" style="105" customWidth="1"/>
    <col min="5902" max="5902" width="8.09765625" style="105" customWidth="1"/>
    <col min="5903" max="5903" width="6.19921875" style="105" customWidth="1"/>
    <col min="5904" max="6141" width="9.09765625" style="105"/>
    <col min="6142" max="6142" width="5.09765625" style="105" customWidth="1"/>
    <col min="6143" max="6143" width="21.296875" style="105" customWidth="1"/>
    <col min="6144" max="6144" width="9.296875" style="105" customWidth="1"/>
    <col min="6145" max="6147" width="6.296875" style="105" customWidth="1"/>
    <col min="6148" max="6148" width="6.09765625" style="105" customWidth="1"/>
    <col min="6149" max="6149" width="9.09765625" style="105"/>
    <col min="6150" max="6150" width="7" style="105" customWidth="1"/>
    <col min="6151" max="6151" width="7.3984375" style="105" customWidth="1"/>
    <col min="6152" max="6152" width="6.8984375" style="105" customWidth="1"/>
    <col min="6153" max="6153" width="6.69921875" style="105" customWidth="1"/>
    <col min="6154" max="6154" width="7.59765625" style="105" customWidth="1"/>
    <col min="6155" max="6155" width="6.8984375" style="105" customWidth="1"/>
    <col min="6156" max="6156" width="7.296875" style="105" customWidth="1"/>
    <col min="6157" max="6157" width="8" style="105" customWidth="1"/>
    <col min="6158" max="6158" width="8.09765625" style="105" customWidth="1"/>
    <col min="6159" max="6159" width="6.19921875" style="105" customWidth="1"/>
    <col min="6160" max="6397" width="9.09765625" style="105"/>
    <col min="6398" max="6398" width="5.09765625" style="105" customWidth="1"/>
    <col min="6399" max="6399" width="21.296875" style="105" customWidth="1"/>
    <col min="6400" max="6400" width="9.296875" style="105" customWidth="1"/>
    <col min="6401" max="6403" width="6.296875" style="105" customWidth="1"/>
    <col min="6404" max="6404" width="6.09765625" style="105" customWidth="1"/>
    <col min="6405" max="6405" width="9.09765625" style="105"/>
    <col min="6406" max="6406" width="7" style="105" customWidth="1"/>
    <col min="6407" max="6407" width="7.3984375" style="105" customWidth="1"/>
    <col min="6408" max="6408" width="6.8984375" style="105" customWidth="1"/>
    <col min="6409" max="6409" width="6.69921875" style="105" customWidth="1"/>
    <col min="6410" max="6410" width="7.59765625" style="105" customWidth="1"/>
    <col min="6411" max="6411" width="6.8984375" style="105" customWidth="1"/>
    <col min="6412" max="6412" width="7.296875" style="105" customWidth="1"/>
    <col min="6413" max="6413" width="8" style="105" customWidth="1"/>
    <col min="6414" max="6414" width="8.09765625" style="105" customWidth="1"/>
    <col min="6415" max="6415" width="6.19921875" style="105" customWidth="1"/>
    <col min="6416" max="6653" width="9.09765625" style="105"/>
    <col min="6654" max="6654" width="5.09765625" style="105" customWidth="1"/>
    <col min="6655" max="6655" width="21.296875" style="105" customWidth="1"/>
    <col min="6656" max="6656" width="9.296875" style="105" customWidth="1"/>
    <col min="6657" max="6659" width="6.296875" style="105" customWidth="1"/>
    <col min="6660" max="6660" width="6.09765625" style="105" customWidth="1"/>
    <col min="6661" max="6661" width="9.09765625" style="105"/>
    <col min="6662" max="6662" width="7" style="105" customWidth="1"/>
    <col min="6663" max="6663" width="7.3984375" style="105" customWidth="1"/>
    <col min="6664" max="6664" width="6.8984375" style="105" customWidth="1"/>
    <col min="6665" max="6665" width="6.69921875" style="105" customWidth="1"/>
    <col min="6666" max="6666" width="7.59765625" style="105" customWidth="1"/>
    <col min="6667" max="6667" width="6.8984375" style="105" customWidth="1"/>
    <col min="6668" max="6668" width="7.296875" style="105" customWidth="1"/>
    <col min="6669" max="6669" width="8" style="105" customWidth="1"/>
    <col min="6670" max="6670" width="8.09765625" style="105" customWidth="1"/>
    <col min="6671" max="6671" width="6.19921875" style="105" customWidth="1"/>
    <col min="6672" max="6909" width="9.09765625" style="105"/>
    <col min="6910" max="6910" width="5.09765625" style="105" customWidth="1"/>
    <col min="6911" max="6911" width="21.296875" style="105" customWidth="1"/>
    <col min="6912" max="6912" width="9.296875" style="105" customWidth="1"/>
    <col min="6913" max="6915" width="6.296875" style="105" customWidth="1"/>
    <col min="6916" max="6916" width="6.09765625" style="105" customWidth="1"/>
    <col min="6917" max="6917" width="9.09765625" style="105"/>
    <col min="6918" max="6918" width="7" style="105" customWidth="1"/>
    <col min="6919" max="6919" width="7.3984375" style="105" customWidth="1"/>
    <col min="6920" max="6920" width="6.8984375" style="105" customWidth="1"/>
    <col min="6921" max="6921" width="6.69921875" style="105" customWidth="1"/>
    <col min="6922" max="6922" width="7.59765625" style="105" customWidth="1"/>
    <col min="6923" max="6923" width="6.8984375" style="105" customWidth="1"/>
    <col min="6924" max="6924" width="7.296875" style="105" customWidth="1"/>
    <col min="6925" max="6925" width="8" style="105" customWidth="1"/>
    <col min="6926" max="6926" width="8.09765625" style="105" customWidth="1"/>
    <col min="6927" max="6927" width="6.19921875" style="105" customWidth="1"/>
    <col min="6928" max="7165" width="9.09765625" style="105"/>
    <col min="7166" max="7166" width="5.09765625" style="105" customWidth="1"/>
    <col min="7167" max="7167" width="21.296875" style="105" customWidth="1"/>
    <col min="7168" max="7168" width="9.296875" style="105" customWidth="1"/>
    <col min="7169" max="7171" width="6.296875" style="105" customWidth="1"/>
    <col min="7172" max="7172" width="6.09765625" style="105" customWidth="1"/>
    <col min="7173" max="7173" width="9.09765625" style="105"/>
    <col min="7174" max="7174" width="7" style="105" customWidth="1"/>
    <col min="7175" max="7175" width="7.3984375" style="105" customWidth="1"/>
    <col min="7176" max="7176" width="6.8984375" style="105" customWidth="1"/>
    <col min="7177" max="7177" width="6.69921875" style="105" customWidth="1"/>
    <col min="7178" max="7178" width="7.59765625" style="105" customWidth="1"/>
    <col min="7179" max="7179" width="6.8984375" style="105" customWidth="1"/>
    <col min="7180" max="7180" width="7.296875" style="105" customWidth="1"/>
    <col min="7181" max="7181" width="8" style="105" customWidth="1"/>
    <col min="7182" max="7182" width="8.09765625" style="105" customWidth="1"/>
    <col min="7183" max="7183" width="6.19921875" style="105" customWidth="1"/>
    <col min="7184" max="7421" width="9.09765625" style="105"/>
    <col min="7422" max="7422" width="5.09765625" style="105" customWidth="1"/>
    <col min="7423" max="7423" width="21.296875" style="105" customWidth="1"/>
    <col min="7424" max="7424" width="9.296875" style="105" customWidth="1"/>
    <col min="7425" max="7427" width="6.296875" style="105" customWidth="1"/>
    <col min="7428" max="7428" width="6.09765625" style="105" customWidth="1"/>
    <col min="7429" max="7429" width="9.09765625" style="105"/>
    <col min="7430" max="7430" width="7" style="105" customWidth="1"/>
    <col min="7431" max="7431" width="7.3984375" style="105" customWidth="1"/>
    <col min="7432" max="7432" width="6.8984375" style="105" customWidth="1"/>
    <col min="7433" max="7433" width="6.69921875" style="105" customWidth="1"/>
    <col min="7434" max="7434" width="7.59765625" style="105" customWidth="1"/>
    <col min="7435" max="7435" width="6.8984375" style="105" customWidth="1"/>
    <col min="7436" max="7436" width="7.296875" style="105" customWidth="1"/>
    <col min="7437" max="7437" width="8" style="105" customWidth="1"/>
    <col min="7438" max="7438" width="8.09765625" style="105" customWidth="1"/>
    <col min="7439" max="7439" width="6.19921875" style="105" customWidth="1"/>
    <col min="7440" max="7677" width="9.09765625" style="105"/>
    <col min="7678" max="7678" width="5.09765625" style="105" customWidth="1"/>
    <col min="7679" max="7679" width="21.296875" style="105" customWidth="1"/>
    <col min="7680" max="7680" width="9.296875" style="105" customWidth="1"/>
    <col min="7681" max="7683" width="6.296875" style="105" customWidth="1"/>
    <col min="7684" max="7684" width="6.09765625" style="105" customWidth="1"/>
    <col min="7685" max="7685" width="9.09765625" style="105"/>
    <col min="7686" max="7686" width="7" style="105" customWidth="1"/>
    <col min="7687" max="7687" width="7.3984375" style="105" customWidth="1"/>
    <col min="7688" max="7688" width="6.8984375" style="105" customWidth="1"/>
    <col min="7689" max="7689" width="6.69921875" style="105" customWidth="1"/>
    <col min="7690" max="7690" width="7.59765625" style="105" customWidth="1"/>
    <col min="7691" max="7691" width="6.8984375" style="105" customWidth="1"/>
    <col min="7692" max="7692" width="7.296875" style="105" customWidth="1"/>
    <col min="7693" max="7693" width="8" style="105" customWidth="1"/>
    <col min="7694" max="7694" width="8.09765625" style="105" customWidth="1"/>
    <col min="7695" max="7695" width="6.19921875" style="105" customWidth="1"/>
    <col min="7696" max="7933" width="9.09765625" style="105"/>
    <col min="7934" max="7934" width="5.09765625" style="105" customWidth="1"/>
    <col min="7935" max="7935" width="21.296875" style="105" customWidth="1"/>
    <col min="7936" max="7936" width="9.296875" style="105" customWidth="1"/>
    <col min="7937" max="7939" width="6.296875" style="105" customWidth="1"/>
    <col min="7940" max="7940" width="6.09765625" style="105" customWidth="1"/>
    <col min="7941" max="7941" width="9.09765625" style="105"/>
    <col min="7942" max="7942" width="7" style="105" customWidth="1"/>
    <col min="7943" max="7943" width="7.3984375" style="105" customWidth="1"/>
    <col min="7944" max="7944" width="6.8984375" style="105" customWidth="1"/>
    <col min="7945" max="7945" width="6.69921875" style="105" customWidth="1"/>
    <col min="7946" max="7946" width="7.59765625" style="105" customWidth="1"/>
    <col min="7947" max="7947" width="6.8984375" style="105" customWidth="1"/>
    <col min="7948" max="7948" width="7.296875" style="105" customWidth="1"/>
    <col min="7949" max="7949" width="8" style="105" customWidth="1"/>
    <col min="7950" max="7950" width="8.09765625" style="105" customWidth="1"/>
    <col min="7951" max="7951" width="6.19921875" style="105" customWidth="1"/>
    <col min="7952" max="8189" width="9.09765625" style="105"/>
    <col min="8190" max="8190" width="5.09765625" style="105" customWidth="1"/>
    <col min="8191" max="8191" width="21.296875" style="105" customWidth="1"/>
    <col min="8192" max="8192" width="9.296875" style="105" customWidth="1"/>
    <col min="8193" max="8195" width="6.296875" style="105" customWidth="1"/>
    <col min="8196" max="8196" width="6.09765625" style="105" customWidth="1"/>
    <col min="8197" max="8197" width="9.09765625" style="105"/>
    <col min="8198" max="8198" width="7" style="105" customWidth="1"/>
    <col min="8199" max="8199" width="7.3984375" style="105" customWidth="1"/>
    <col min="8200" max="8200" width="6.8984375" style="105" customWidth="1"/>
    <col min="8201" max="8201" width="6.69921875" style="105" customWidth="1"/>
    <col min="8202" max="8202" width="7.59765625" style="105" customWidth="1"/>
    <col min="8203" max="8203" width="6.8984375" style="105" customWidth="1"/>
    <col min="8204" max="8204" width="7.296875" style="105" customWidth="1"/>
    <col min="8205" max="8205" width="8" style="105" customWidth="1"/>
    <col min="8206" max="8206" width="8.09765625" style="105" customWidth="1"/>
    <col min="8207" max="8207" width="6.19921875" style="105" customWidth="1"/>
    <col min="8208" max="8445" width="9.09765625" style="105"/>
    <col min="8446" max="8446" width="5.09765625" style="105" customWidth="1"/>
    <col min="8447" max="8447" width="21.296875" style="105" customWidth="1"/>
    <col min="8448" max="8448" width="9.296875" style="105" customWidth="1"/>
    <col min="8449" max="8451" width="6.296875" style="105" customWidth="1"/>
    <col min="8452" max="8452" width="6.09765625" style="105" customWidth="1"/>
    <col min="8453" max="8453" width="9.09765625" style="105"/>
    <col min="8454" max="8454" width="7" style="105" customWidth="1"/>
    <col min="8455" max="8455" width="7.3984375" style="105" customWidth="1"/>
    <col min="8456" max="8456" width="6.8984375" style="105" customWidth="1"/>
    <col min="8457" max="8457" width="6.69921875" style="105" customWidth="1"/>
    <col min="8458" max="8458" width="7.59765625" style="105" customWidth="1"/>
    <col min="8459" max="8459" width="6.8984375" style="105" customWidth="1"/>
    <col min="8460" max="8460" width="7.296875" style="105" customWidth="1"/>
    <col min="8461" max="8461" width="8" style="105" customWidth="1"/>
    <col min="8462" max="8462" width="8.09765625" style="105" customWidth="1"/>
    <col min="8463" max="8463" width="6.19921875" style="105" customWidth="1"/>
    <col min="8464" max="8701" width="9.09765625" style="105"/>
    <col min="8702" max="8702" width="5.09765625" style="105" customWidth="1"/>
    <col min="8703" max="8703" width="21.296875" style="105" customWidth="1"/>
    <col min="8704" max="8704" width="9.296875" style="105" customWidth="1"/>
    <col min="8705" max="8707" width="6.296875" style="105" customWidth="1"/>
    <col min="8708" max="8708" width="6.09765625" style="105" customWidth="1"/>
    <col min="8709" max="8709" width="9.09765625" style="105"/>
    <col min="8710" max="8710" width="7" style="105" customWidth="1"/>
    <col min="8711" max="8711" width="7.3984375" style="105" customWidth="1"/>
    <col min="8712" max="8712" width="6.8984375" style="105" customWidth="1"/>
    <col min="8713" max="8713" width="6.69921875" style="105" customWidth="1"/>
    <col min="8714" max="8714" width="7.59765625" style="105" customWidth="1"/>
    <col min="8715" max="8715" width="6.8984375" style="105" customWidth="1"/>
    <col min="8716" max="8716" width="7.296875" style="105" customWidth="1"/>
    <col min="8717" max="8717" width="8" style="105" customWidth="1"/>
    <col min="8718" max="8718" width="8.09765625" style="105" customWidth="1"/>
    <col min="8719" max="8719" width="6.19921875" style="105" customWidth="1"/>
    <col min="8720" max="8957" width="9.09765625" style="105"/>
    <col min="8958" max="8958" width="5.09765625" style="105" customWidth="1"/>
    <col min="8959" max="8959" width="21.296875" style="105" customWidth="1"/>
    <col min="8960" max="8960" width="9.296875" style="105" customWidth="1"/>
    <col min="8961" max="8963" width="6.296875" style="105" customWidth="1"/>
    <col min="8964" max="8964" width="6.09765625" style="105" customWidth="1"/>
    <col min="8965" max="8965" width="9.09765625" style="105"/>
    <col min="8966" max="8966" width="7" style="105" customWidth="1"/>
    <col min="8967" max="8967" width="7.3984375" style="105" customWidth="1"/>
    <col min="8968" max="8968" width="6.8984375" style="105" customWidth="1"/>
    <col min="8969" max="8969" width="6.69921875" style="105" customWidth="1"/>
    <col min="8970" max="8970" width="7.59765625" style="105" customWidth="1"/>
    <col min="8971" max="8971" width="6.8984375" style="105" customWidth="1"/>
    <col min="8972" max="8972" width="7.296875" style="105" customWidth="1"/>
    <col min="8973" max="8973" width="8" style="105" customWidth="1"/>
    <col min="8974" max="8974" width="8.09765625" style="105" customWidth="1"/>
    <col min="8975" max="8975" width="6.19921875" style="105" customWidth="1"/>
    <col min="8976" max="9213" width="9.09765625" style="105"/>
    <col min="9214" max="9214" width="5.09765625" style="105" customWidth="1"/>
    <col min="9215" max="9215" width="21.296875" style="105" customWidth="1"/>
    <col min="9216" max="9216" width="9.296875" style="105" customWidth="1"/>
    <col min="9217" max="9219" width="6.296875" style="105" customWidth="1"/>
    <col min="9220" max="9220" width="6.09765625" style="105" customWidth="1"/>
    <col min="9221" max="9221" width="9.09765625" style="105"/>
    <col min="9222" max="9222" width="7" style="105" customWidth="1"/>
    <col min="9223" max="9223" width="7.3984375" style="105" customWidth="1"/>
    <col min="9224" max="9224" width="6.8984375" style="105" customWidth="1"/>
    <col min="9225" max="9225" width="6.69921875" style="105" customWidth="1"/>
    <col min="9226" max="9226" width="7.59765625" style="105" customWidth="1"/>
    <col min="9227" max="9227" width="6.8984375" style="105" customWidth="1"/>
    <col min="9228" max="9228" width="7.296875" style="105" customWidth="1"/>
    <col min="9229" max="9229" width="8" style="105" customWidth="1"/>
    <col min="9230" max="9230" width="8.09765625" style="105" customWidth="1"/>
    <col min="9231" max="9231" width="6.19921875" style="105" customWidth="1"/>
    <col min="9232" max="9469" width="9.09765625" style="105"/>
    <col min="9470" max="9470" width="5.09765625" style="105" customWidth="1"/>
    <col min="9471" max="9471" width="21.296875" style="105" customWidth="1"/>
    <col min="9472" max="9472" width="9.296875" style="105" customWidth="1"/>
    <col min="9473" max="9475" width="6.296875" style="105" customWidth="1"/>
    <col min="9476" max="9476" width="6.09765625" style="105" customWidth="1"/>
    <col min="9477" max="9477" width="9.09765625" style="105"/>
    <col min="9478" max="9478" width="7" style="105" customWidth="1"/>
    <col min="9479" max="9479" width="7.3984375" style="105" customWidth="1"/>
    <col min="9480" max="9480" width="6.8984375" style="105" customWidth="1"/>
    <col min="9481" max="9481" width="6.69921875" style="105" customWidth="1"/>
    <col min="9482" max="9482" width="7.59765625" style="105" customWidth="1"/>
    <col min="9483" max="9483" width="6.8984375" style="105" customWidth="1"/>
    <col min="9484" max="9484" width="7.296875" style="105" customWidth="1"/>
    <col min="9485" max="9485" width="8" style="105" customWidth="1"/>
    <col min="9486" max="9486" width="8.09765625" style="105" customWidth="1"/>
    <col min="9487" max="9487" width="6.19921875" style="105" customWidth="1"/>
    <col min="9488" max="9725" width="9.09765625" style="105"/>
    <col min="9726" max="9726" width="5.09765625" style="105" customWidth="1"/>
    <col min="9727" max="9727" width="21.296875" style="105" customWidth="1"/>
    <col min="9728" max="9728" width="9.296875" style="105" customWidth="1"/>
    <col min="9729" max="9731" width="6.296875" style="105" customWidth="1"/>
    <col min="9732" max="9732" width="6.09765625" style="105" customWidth="1"/>
    <col min="9733" max="9733" width="9.09765625" style="105"/>
    <col min="9734" max="9734" width="7" style="105" customWidth="1"/>
    <col min="9735" max="9735" width="7.3984375" style="105" customWidth="1"/>
    <col min="9736" max="9736" width="6.8984375" style="105" customWidth="1"/>
    <col min="9737" max="9737" width="6.69921875" style="105" customWidth="1"/>
    <col min="9738" max="9738" width="7.59765625" style="105" customWidth="1"/>
    <col min="9739" max="9739" width="6.8984375" style="105" customWidth="1"/>
    <col min="9740" max="9740" width="7.296875" style="105" customWidth="1"/>
    <col min="9741" max="9741" width="8" style="105" customWidth="1"/>
    <col min="9742" max="9742" width="8.09765625" style="105" customWidth="1"/>
    <col min="9743" max="9743" width="6.19921875" style="105" customWidth="1"/>
    <col min="9744" max="9981" width="9.09765625" style="105"/>
    <col min="9982" max="9982" width="5.09765625" style="105" customWidth="1"/>
    <col min="9983" max="9983" width="21.296875" style="105" customWidth="1"/>
    <col min="9984" max="9984" width="9.296875" style="105" customWidth="1"/>
    <col min="9985" max="9987" width="6.296875" style="105" customWidth="1"/>
    <col min="9988" max="9988" width="6.09765625" style="105" customWidth="1"/>
    <col min="9989" max="9989" width="9.09765625" style="105"/>
    <col min="9990" max="9990" width="7" style="105" customWidth="1"/>
    <col min="9991" max="9991" width="7.3984375" style="105" customWidth="1"/>
    <col min="9992" max="9992" width="6.8984375" style="105" customWidth="1"/>
    <col min="9993" max="9993" width="6.69921875" style="105" customWidth="1"/>
    <col min="9994" max="9994" width="7.59765625" style="105" customWidth="1"/>
    <col min="9995" max="9995" width="6.8984375" style="105" customWidth="1"/>
    <col min="9996" max="9996" width="7.296875" style="105" customWidth="1"/>
    <col min="9997" max="9997" width="8" style="105" customWidth="1"/>
    <col min="9998" max="9998" width="8.09765625" style="105" customWidth="1"/>
    <col min="9999" max="9999" width="6.19921875" style="105" customWidth="1"/>
    <col min="10000" max="10237" width="9.09765625" style="105"/>
    <col min="10238" max="10238" width="5.09765625" style="105" customWidth="1"/>
    <col min="10239" max="10239" width="21.296875" style="105" customWidth="1"/>
    <col min="10240" max="10240" width="9.296875" style="105" customWidth="1"/>
    <col min="10241" max="10243" width="6.296875" style="105" customWidth="1"/>
    <col min="10244" max="10244" width="6.09765625" style="105" customWidth="1"/>
    <col min="10245" max="10245" width="9.09765625" style="105"/>
    <col min="10246" max="10246" width="7" style="105" customWidth="1"/>
    <col min="10247" max="10247" width="7.3984375" style="105" customWidth="1"/>
    <col min="10248" max="10248" width="6.8984375" style="105" customWidth="1"/>
    <col min="10249" max="10249" width="6.69921875" style="105" customWidth="1"/>
    <col min="10250" max="10250" width="7.59765625" style="105" customWidth="1"/>
    <col min="10251" max="10251" width="6.8984375" style="105" customWidth="1"/>
    <col min="10252" max="10252" width="7.296875" style="105" customWidth="1"/>
    <col min="10253" max="10253" width="8" style="105" customWidth="1"/>
    <col min="10254" max="10254" width="8.09765625" style="105" customWidth="1"/>
    <col min="10255" max="10255" width="6.19921875" style="105" customWidth="1"/>
    <col min="10256" max="10493" width="9.09765625" style="105"/>
    <col min="10494" max="10494" width="5.09765625" style="105" customWidth="1"/>
    <col min="10495" max="10495" width="21.296875" style="105" customWidth="1"/>
    <col min="10496" max="10496" width="9.296875" style="105" customWidth="1"/>
    <col min="10497" max="10499" width="6.296875" style="105" customWidth="1"/>
    <col min="10500" max="10500" width="6.09765625" style="105" customWidth="1"/>
    <col min="10501" max="10501" width="9.09765625" style="105"/>
    <col min="10502" max="10502" width="7" style="105" customWidth="1"/>
    <col min="10503" max="10503" width="7.3984375" style="105" customWidth="1"/>
    <col min="10504" max="10504" width="6.8984375" style="105" customWidth="1"/>
    <col min="10505" max="10505" width="6.69921875" style="105" customWidth="1"/>
    <col min="10506" max="10506" width="7.59765625" style="105" customWidth="1"/>
    <col min="10507" max="10507" width="6.8984375" style="105" customWidth="1"/>
    <col min="10508" max="10508" width="7.296875" style="105" customWidth="1"/>
    <col min="10509" max="10509" width="8" style="105" customWidth="1"/>
    <col min="10510" max="10510" width="8.09765625" style="105" customWidth="1"/>
    <col min="10511" max="10511" width="6.19921875" style="105" customWidth="1"/>
    <col min="10512" max="10749" width="9.09765625" style="105"/>
    <col min="10750" max="10750" width="5.09765625" style="105" customWidth="1"/>
    <col min="10751" max="10751" width="21.296875" style="105" customWidth="1"/>
    <col min="10752" max="10752" width="9.296875" style="105" customWidth="1"/>
    <col min="10753" max="10755" width="6.296875" style="105" customWidth="1"/>
    <col min="10756" max="10756" width="6.09765625" style="105" customWidth="1"/>
    <col min="10757" max="10757" width="9.09765625" style="105"/>
    <col min="10758" max="10758" width="7" style="105" customWidth="1"/>
    <col min="10759" max="10759" width="7.3984375" style="105" customWidth="1"/>
    <col min="10760" max="10760" width="6.8984375" style="105" customWidth="1"/>
    <col min="10761" max="10761" width="6.69921875" style="105" customWidth="1"/>
    <col min="10762" max="10762" width="7.59765625" style="105" customWidth="1"/>
    <col min="10763" max="10763" width="6.8984375" style="105" customWidth="1"/>
    <col min="10764" max="10764" width="7.296875" style="105" customWidth="1"/>
    <col min="10765" max="10765" width="8" style="105" customWidth="1"/>
    <col min="10766" max="10766" width="8.09765625" style="105" customWidth="1"/>
    <col min="10767" max="10767" width="6.19921875" style="105" customWidth="1"/>
    <col min="10768" max="11005" width="9.09765625" style="105"/>
    <col min="11006" max="11006" width="5.09765625" style="105" customWidth="1"/>
    <col min="11007" max="11007" width="21.296875" style="105" customWidth="1"/>
    <col min="11008" max="11008" width="9.296875" style="105" customWidth="1"/>
    <col min="11009" max="11011" width="6.296875" style="105" customWidth="1"/>
    <col min="11012" max="11012" width="6.09765625" style="105" customWidth="1"/>
    <col min="11013" max="11013" width="9.09765625" style="105"/>
    <col min="11014" max="11014" width="7" style="105" customWidth="1"/>
    <col min="11015" max="11015" width="7.3984375" style="105" customWidth="1"/>
    <col min="11016" max="11016" width="6.8984375" style="105" customWidth="1"/>
    <col min="11017" max="11017" width="6.69921875" style="105" customWidth="1"/>
    <col min="11018" max="11018" width="7.59765625" style="105" customWidth="1"/>
    <col min="11019" max="11019" width="6.8984375" style="105" customWidth="1"/>
    <col min="11020" max="11020" width="7.296875" style="105" customWidth="1"/>
    <col min="11021" max="11021" width="8" style="105" customWidth="1"/>
    <col min="11022" max="11022" width="8.09765625" style="105" customWidth="1"/>
    <col min="11023" max="11023" width="6.19921875" style="105" customWidth="1"/>
    <col min="11024" max="11261" width="9.09765625" style="105"/>
    <col min="11262" max="11262" width="5.09765625" style="105" customWidth="1"/>
    <col min="11263" max="11263" width="21.296875" style="105" customWidth="1"/>
    <col min="11264" max="11264" width="9.296875" style="105" customWidth="1"/>
    <col min="11265" max="11267" width="6.296875" style="105" customWidth="1"/>
    <col min="11268" max="11268" width="6.09765625" style="105" customWidth="1"/>
    <col min="11269" max="11269" width="9.09765625" style="105"/>
    <col min="11270" max="11270" width="7" style="105" customWidth="1"/>
    <col min="11271" max="11271" width="7.3984375" style="105" customWidth="1"/>
    <col min="11272" max="11272" width="6.8984375" style="105" customWidth="1"/>
    <col min="11273" max="11273" width="6.69921875" style="105" customWidth="1"/>
    <col min="11274" max="11274" width="7.59765625" style="105" customWidth="1"/>
    <col min="11275" max="11275" width="6.8984375" style="105" customWidth="1"/>
    <col min="11276" max="11276" width="7.296875" style="105" customWidth="1"/>
    <col min="11277" max="11277" width="8" style="105" customWidth="1"/>
    <col min="11278" max="11278" width="8.09765625" style="105" customWidth="1"/>
    <col min="11279" max="11279" width="6.19921875" style="105" customWidth="1"/>
    <col min="11280" max="11517" width="9.09765625" style="105"/>
    <col min="11518" max="11518" width="5.09765625" style="105" customWidth="1"/>
    <col min="11519" max="11519" width="21.296875" style="105" customWidth="1"/>
    <col min="11520" max="11520" width="9.296875" style="105" customWidth="1"/>
    <col min="11521" max="11523" width="6.296875" style="105" customWidth="1"/>
    <col min="11524" max="11524" width="6.09765625" style="105" customWidth="1"/>
    <col min="11525" max="11525" width="9.09765625" style="105"/>
    <col min="11526" max="11526" width="7" style="105" customWidth="1"/>
    <col min="11527" max="11527" width="7.3984375" style="105" customWidth="1"/>
    <col min="11528" max="11528" width="6.8984375" style="105" customWidth="1"/>
    <col min="11529" max="11529" width="6.69921875" style="105" customWidth="1"/>
    <col min="11530" max="11530" width="7.59765625" style="105" customWidth="1"/>
    <col min="11531" max="11531" width="6.8984375" style="105" customWidth="1"/>
    <col min="11532" max="11532" width="7.296875" style="105" customWidth="1"/>
    <col min="11533" max="11533" width="8" style="105" customWidth="1"/>
    <col min="11534" max="11534" width="8.09765625" style="105" customWidth="1"/>
    <col min="11535" max="11535" width="6.19921875" style="105" customWidth="1"/>
    <col min="11536" max="11773" width="9.09765625" style="105"/>
    <col min="11774" max="11774" width="5.09765625" style="105" customWidth="1"/>
    <col min="11775" max="11775" width="21.296875" style="105" customWidth="1"/>
    <col min="11776" max="11776" width="9.296875" style="105" customWidth="1"/>
    <col min="11777" max="11779" width="6.296875" style="105" customWidth="1"/>
    <col min="11780" max="11780" width="6.09765625" style="105" customWidth="1"/>
    <col min="11781" max="11781" width="9.09765625" style="105"/>
    <col min="11782" max="11782" width="7" style="105" customWidth="1"/>
    <col min="11783" max="11783" width="7.3984375" style="105" customWidth="1"/>
    <col min="11784" max="11784" width="6.8984375" style="105" customWidth="1"/>
    <col min="11785" max="11785" width="6.69921875" style="105" customWidth="1"/>
    <col min="11786" max="11786" width="7.59765625" style="105" customWidth="1"/>
    <col min="11787" max="11787" width="6.8984375" style="105" customWidth="1"/>
    <col min="11788" max="11788" width="7.296875" style="105" customWidth="1"/>
    <col min="11789" max="11789" width="8" style="105" customWidth="1"/>
    <col min="11790" max="11790" width="8.09765625" style="105" customWidth="1"/>
    <col min="11791" max="11791" width="6.19921875" style="105" customWidth="1"/>
    <col min="11792" max="12029" width="9.09765625" style="105"/>
    <col min="12030" max="12030" width="5.09765625" style="105" customWidth="1"/>
    <col min="12031" max="12031" width="21.296875" style="105" customWidth="1"/>
    <col min="12032" max="12032" width="9.296875" style="105" customWidth="1"/>
    <col min="12033" max="12035" width="6.296875" style="105" customWidth="1"/>
    <col min="12036" max="12036" width="6.09765625" style="105" customWidth="1"/>
    <col min="12037" max="12037" width="9.09765625" style="105"/>
    <col min="12038" max="12038" width="7" style="105" customWidth="1"/>
    <col min="12039" max="12039" width="7.3984375" style="105" customWidth="1"/>
    <col min="12040" max="12040" width="6.8984375" style="105" customWidth="1"/>
    <col min="12041" max="12041" width="6.69921875" style="105" customWidth="1"/>
    <col min="12042" max="12042" width="7.59765625" style="105" customWidth="1"/>
    <col min="12043" max="12043" width="6.8984375" style="105" customWidth="1"/>
    <col min="12044" max="12044" width="7.296875" style="105" customWidth="1"/>
    <col min="12045" max="12045" width="8" style="105" customWidth="1"/>
    <col min="12046" max="12046" width="8.09765625" style="105" customWidth="1"/>
    <col min="12047" max="12047" width="6.19921875" style="105" customWidth="1"/>
    <col min="12048" max="12285" width="9.09765625" style="105"/>
    <col min="12286" max="12286" width="5.09765625" style="105" customWidth="1"/>
    <col min="12287" max="12287" width="21.296875" style="105" customWidth="1"/>
    <col min="12288" max="12288" width="9.296875" style="105" customWidth="1"/>
    <col min="12289" max="12291" width="6.296875" style="105" customWidth="1"/>
    <col min="12292" max="12292" width="6.09765625" style="105" customWidth="1"/>
    <col min="12293" max="12293" width="9.09765625" style="105"/>
    <col min="12294" max="12294" width="7" style="105" customWidth="1"/>
    <col min="12295" max="12295" width="7.3984375" style="105" customWidth="1"/>
    <col min="12296" max="12296" width="6.8984375" style="105" customWidth="1"/>
    <col min="12297" max="12297" width="6.69921875" style="105" customWidth="1"/>
    <col min="12298" max="12298" width="7.59765625" style="105" customWidth="1"/>
    <col min="12299" max="12299" width="6.8984375" style="105" customWidth="1"/>
    <col min="12300" max="12300" width="7.296875" style="105" customWidth="1"/>
    <col min="12301" max="12301" width="8" style="105" customWidth="1"/>
    <col min="12302" max="12302" width="8.09765625" style="105" customWidth="1"/>
    <col min="12303" max="12303" width="6.19921875" style="105" customWidth="1"/>
    <col min="12304" max="12541" width="9.09765625" style="105"/>
    <col min="12542" max="12542" width="5.09765625" style="105" customWidth="1"/>
    <col min="12543" max="12543" width="21.296875" style="105" customWidth="1"/>
    <col min="12544" max="12544" width="9.296875" style="105" customWidth="1"/>
    <col min="12545" max="12547" width="6.296875" style="105" customWidth="1"/>
    <col min="12548" max="12548" width="6.09765625" style="105" customWidth="1"/>
    <col min="12549" max="12549" width="9.09765625" style="105"/>
    <col min="12550" max="12550" width="7" style="105" customWidth="1"/>
    <col min="12551" max="12551" width="7.3984375" style="105" customWidth="1"/>
    <col min="12552" max="12552" width="6.8984375" style="105" customWidth="1"/>
    <col min="12553" max="12553" width="6.69921875" style="105" customWidth="1"/>
    <col min="12554" max="12554" width="7.59765625" style="105" customWidth="1"/>
    <col min="12555" max="12555" width="6.8984375" style="105" customWidth="1"/>
    <col min="12556" max="12556" width="7.296875" style="105" customWidth="1"/>
    <col min="12557" max="12557" width="8" style="105" customWidth="1"/>
    <col min="12558" max="12558" width="8.09765625" style="105" customWidth="1"/>
    <col min="12559" max="12559" width="6.19921875" style="105" customWidth="1"/>
    <col min="12560" max="12797" width="9.09765625" style="105"/>
    <col min="12798" max="12798" width="5.09765625" style="105" customWidth="1"/>
    <col min="12799" max="12799" width="21.296875" style="105" customWidth="1"/>
    <col min="12800" max="12800" width="9.296875" style="105" customWidth="1"/>
    <col min="12801" max="12803" width="6.296875" style="105" customWidth="1"/>
    <col min="12804" max="12804" width="6.09765625" style="105" customWidth="1"/>
    <col min="12805" max="12805" width="9.09765625" style="105"/>
    <col min="12806" max="12806" width="7" style="105" customWidth="1"/>
    <col min="12807" max="12807" width="7.3984375" style="105" customWidth="1"/>
    <col min="12808" max="12808" width="6.8984375" style="105" customWidth="1"/>
    <col min="12809" max="12809" width="6.69921875" style="105" customWidth="1"/>
    <col min="12810" max="12810" width="7.59765625" style="105" customWidth="1"/>
    <col min="12811" max="12811" width="6.8984375" style="105" customWidth="1"/>
    <col min="12812" max="12812" width="7.296875" style="105" customWidth="1"/>
    <col min="12813" max="12813" width="8" style="105" customWidth="1"/>
    <col min="12814" max="12814" width="8.09765625" style="105" customWidth="1"/>
    <col min="12815" max="12815" width="6.19921875" style="105" customWidth="1"/>
    <col min="12816" max="13053" width="9.09765625" style="105"/>
    <col min="13054" max="13054" width="5.09765625" style="105" customWidth="1"/>
    <col min="13055" max="13055" width="21.296875" style="105" customWidth="1"/>
    <col min="13056" max="13056" width="9.296875" style="105" customWidth="1"/>
    <col min="13057" max="13059" width="6.296875" style="105" customWidth="1"/>
    <col min="13060" max="13060" width="6.09765625" style="105" customWidth="1"/>
    <col min="13061" max="13061" width="9.09765625" style="105"/>
    <col min="13062" max="13062" width="7" style="105" customWidth="1"/>
    <col min="13063" max="13063" width="7.3984375" style="105" customWidth="1"/>
    <col min="13064" max="13064" width="6.8984375" style="105" customWidth="1"/>
    <col min="13065" max="13065" width="6.69921875" style="105" customWidth="1"/>
    <col min="13066" max="13066" width="7.59765625" style="105" customWidth="1"/>
    <col min="13067" max="13067" width="6.8984375" style="105" customWidth="1"/>
    <col min="13068" max="13068" width="7.296875" style="105" customWidth="1"/>
    <col min="13069" max="13069" width="8" style="105" customWidth="1"/>
    <col min="13070" max="13070" width="8.09765625" style="105" customWidth="1"/>
    <col min="13071" max="13071" width="6.19921875" style="105" customWidth="1"/>
    <col min="13072" max="13309" width="9.09765625" style="105"/>
    <col min="13310" max="13310" width="5.09765625" style="105" customWidth="1"/>
    <col min="13311" max="13311" width="21.296875" style="105" customWidth="1"/>
    <col min="13312" max="13312" width="9.296875" style="105" customWidth="1"/>
    <col min="13313" max="13315" width="6.296875" style="105" customWidth="1"/>
    <col min="13316" max="13316" width="6.09765625" style="105" customWidth="1"/>
    <col min="13317" max="13317" width="9.09765625" style="105"/>
    <col min="13318" max="13318" width="7" style="105" customWidth="1"/>
    <col min="13319" max="13319" width="7.3984375" style="105" customWidth="1"/>
    <col min="13320" max="13320" width="6.8984375" style="105" customWidth="1"/>
    <col min="13321" max="13321" width="6.69921875" style="105" customWidth="1"/>
    <col min="13322" max="13322" width="7.59765625" style="105" customWidth="1"/>
    <col min="13323" max="13323" width="6.8984375" style="105" customWidth="1"/>
    <col min="13324" max="13324" width="7.296875" style="105" customWidth="1"/>
    <col min="13325" max="13325" width="8" style="105" customWidth="1"/>
    <col min="13326" max="13326" width="8.09765625" style="105" customWidth="1"/>
    <col min="13327" max="13327" width="6.19921875" style="105" customWidth="1"/>
    <col min="13328" max="13565" width="9.09765625" style="105"/>
    <col min="13566" max="13566" width="5.09765625" style="105" customWidth="1"/>
    <col min="13567" max="13567" width="21.296875" style="105" customWidth="1"/>
    <col min="13568" max="13568" width="9.296875" style="105" customWidth="1"/>
    <col min="13569" max="13571" width="6.296875" style="105" customWidth="1"/>
    <col min="13572" max="13572" width="6.09765625" style="105" customWidth="1"/>
    <col min="13573" max="13573" width="9.09765625" style="105"/>
    <col min="13574" max="13574" width="7" style="105" customWidth="1"/>
    <col min="13575" max="13575" width="7.3984375" style="105" customWidth="1"/>
    <col min="13576" max="13576" width="6.8984375" style="105" customWidth="1"/>
    <col min="13577" max="13577" width="6.69921875" style="105" customWidth="1"/>
    <col min="13578" max="13578" width="7.59765625" style="105" customWidth="1"/>
    <col min="13579" max="13579" width="6.8984375" style="105" customWidth="1"/>
    <col min="13580" max="13580" width="7.296875" style="105" customWidth="1"/>
    <col min="13581" max="13581" width="8" style="105" customWidth="1"/>
    <col min="13582" max="13582" width="8.09765625" style="105" customWidth="1"/>
    <col min="13583" max="13583" width="6.19921875" style="105" customWidth="1"/>
    <col min="13584" max="13821" width="9.09765625" style="105"/>
    <col min="13822" max="13822" width="5.09765625" style="105" customWidth="1"/>
    <col min="13823" max="13823" width="21.296875" style="105" customWidth="1"/>
    <col min="13824" max="13824" width="9.296875" style="105" customWidth="1"/>
    <col min="13825" max="13827" width="6.296875" style="105" customWidth="1"/>
    <col min="13828" max="13828" width="6.09765625" style="105" customWidth="1"/>
    <col min="13829" max="13829" width="9.09765625" style="105"/>
    <col min="13830" max="13830" width="7" style="105" customWidth="1"/>
    <col min="13831" max="13831" width="7.3984375" style="105" customWidth="1"/>
    <col min="13832" max="13832" width="6.8984375" style="105" customWidth="1"/>
    <col min="13833" max="13833" width="6.69921875" style="105" customWidth="1"/>
    <col min="13834" max="13834" width="7.59765625" style="105" customWidth="1"/>
    <col min="13835" max="13835" width="6.8984375" style="105" customWidth="1"/>
    <col min="13836" max="13836" width="7.296875" style="105" customWidth="1"/>
    <col min="13837" max="13837" width="8" style="105" customWidth="1"/>
    <col min="13838" max="13838" width="8.09765625" style="105" customWidth="1"/>
    <col min="13839" max="13839" width="6.19921875" style="105" customWidth="1"/>
    <col min="13840" max="14077" width="9.09765625" style="105"/>
    <col min="14078" max="14078" width="5.09765625" style="105" customWidth="1"/>
    <col min="14079" max="14079" width="21.296875" style="105" customWidth="1"/>
    <col min="14080" max="14080" width="9.296875" style="105" customWidth="1"/>
    <col min="14081" max="14083" width="6.296875" style="105" customWidth="1"/>
    <col min="14084" max="14084" width="6.09765625" style="105" customWidth="1"/>
    <col min="14085" max="14085" width="9.09765625" style="105"/>
    <col min="14086" max="14086" width="7" style="105" customWidth="1"/>
    <col min="14087" max="14087" width="7.3984375" style="105" customWidth="1"/>
    <col min="14088" max="14088" width="6.8984375" style="105" customWidth="1"/>
    <col min="14089" max="14089" width="6.69921875" style="105" customWidth="1"/>
    <col min="14090" max="14090" width="7.59765625" style="105" customWidth="1"/>
    <col min="14091" max="14091" width="6.8984375" style="105" customWidth="1"/>
    <col min="14092" max="14092" width="7.296875" style="105" customWidth="1"/>
    <col min="14093" max="14093" width="8" style="105" customWidth="1"/>
    <col min="14094" max="14094" width="8.09765625" style="105" customWidth="1"/>
    <col min="14095" max="14095" width="6.19921875" style="105" customWidth="1"/>
    <col min="14096" max="14333" width="9.09765625" style="105"/>
    <col min="14334" max="14334" width="5.09765625" style="105" customWidth="1"/>
    <col min="14335" max="14335" width="21.296875" style="105" customWidth="1"/>
    <col min="14336" max="14336" width="9.296875" style="105" customWidth="1"/>
    <col min="14337" max="14339" width="6.296875" style="105" customWidth="1"/>
    <col min="14340" max="14340" width="6.09765625" style="105" customWidth="1"/>
    <col min="14341" max="14341" width="9.09765625" style="105"/>
    <col min="14342" max="14342" width="7" style="105" customWidth="1"/>
    <col min="14343" max="14343" width="7.3984375" style="105" customWidth="1"/>
    <col min="14344" max="14344" width="6.8984375" style="105" customWidth="1"/>
    <col min="14345" max="14345" width="6.69921875" style="105" customWidth="1"/>
    <col min="14346" max="14346" width="7.59765625" style="105" customWidth="1"/>
    <col min="14347" max="14347" width="6.8984375" style="105" customWidth="1"/>
    <col min="14348" max="14348" width="7.296875" style="105" customWidth="1"/>
    <col min="14349" max="14349" width="8" style="105" customWidth="1"/>
    <col min="14350" max="14350" width="8.09765625" style="105" customWidth="1"/>
    <col min="14351" max="14351" width="6.19921875" style="105" customWidth="1"/>
    <col min="14352" max="14589" width="9.09765625" style="105"/>
    <col min="14590" max="14590" width="5.09765625" style="105" customWidth="1"/>
    <col min="14591" max="14591" width="21.296875" style="105" customWidth="1"/>
    <col min="14592" max="14592" width="9.296875" style="105" customWidth="1"/>
    <col min="14593" max="14595" width="6.296875" style="105" customWidth="1"/>
    <col min="14596" max="14596" width="6.09765625" style="105" customWidth="1"/>
    <col min="14597" max="14597" width="9.09765625" style="105"/>
    <col min="14598" max="14598" width="7" style="105" customWidth="1"/>
    <col min="14599" max="14599" width="7.3984375" style="105" customWidth="1"/>
    <col min="14600" max="14600" width="6.8984375" style="105" customWidth="1"/>
    <col min="14601" max="14601" width="6.69921875" style="105" customWidth="1"/>
    <col min="14602" max="14602" width="7.59765625" style="105" customWidth="1"/>
    <col min="14603" max="14603" width="6.8984375" style="105" customWidth="1"/>
    <col min="14604" max="14604" width="7.296875" style="105" customWidth="1"/>
    <col min="14605" max="14605" width="8" style="105" customWidth="1"/>
    <col min="14606" max="14606" width="8.09765625" style="105" customWidth="1"/>
    <col min="14607" max="14607" width="6.19921875" style="105" customWidth="1"/>
    <col min="14608" max="14845" width="9.09765625" style="105"/>
    <col min="14846" max="14846" width="5.09765625" style="105" customWidth="1"/>
    <col min="14847" max="14847" width="21.296875" style="105" customWidth="1"/>
    <col min="14848" max="14848" width="9.296875" style="105" customWidth="1"/>
    <col min="14849" max="14851" width="6.296875" style="105" customWidth="1"/>
    <col min="14852" max="14852" width="6.09765625" style="105" customWidth="1"/>
    <col min="14853" max="14853" width="9.09765625" style="105"/>
    <col min="14854" max="14854" width="7" style="105" customWidth="1"/>
    <col min="14855" max="14855" width="7.3984375" style="105" customWidth="1"/>
    <col min="14856" max="14856" width="6.8984375" style="105" customWidth="1"/>
    <col min="14857" max="14857" width="6.69921875" style="105" customWidth="1"/>
    <col min="14858" max="14858" width="7.59765625" style="105" customWidth="1"/>
    <col min="14859" max="14859" width="6.8984375" style="105" customWidth="1"/>
    <col min="14860" max="14860" width="7.296875" style="105" customWidth="1"/>
    <col min="14861" max="14861" width="8" style="105" customWidth="1"/>
    <col min="14862" max="14862" width="8.09765625" style="105" customWidth="1"/>
    <col min="14863" max="14863" width="6.19921875" style="105" customWidth="1"/>
    <col min="14864" max="15101" width="9.09765625" style="105"/>
    <col min="15102" max="15102" width="5.09765625" style="105" customWidth="1"/>
    <col min="15103" max="15103" width="21.296875" style="105" customWidth="1"/>
    <col min="15104" max="15104" width="9.296875" style="105" customWidth="1"/>
    <col min="15105" max="15107" width="6.296875" style="105" customWidth="1"/>
    <col min="15108" max="15108" width="6.09765625" style="105" customWidth="1"/>
    <col min="15109" max="15109" width="9.09765625" style="105"/>
    <col min="15110" max="15110" width="7" style="105" customWidth="1"/>
    <col min="15111" max="15111" width="7.3984375" style="105" customWidth="1"/>
    <col min="15112" max="15112" width="6.8984375" style="105" customWidth="1"/>
    <col min="15113" max="15113" width="6.69921875" style="105" customWidth="1"/>
    <col min="15114" max="15114" width="7.59765625" style="105" customWidth="1"/>
    <col min="15115" max="15115" width="6.8984375" style="105" customWidth="1"/>
    <col min="15116" max="15116" width="7.296875" style="105" customWidth="1"/>
    <col min="15117" max="15117" width="8" style="105" customWidth="1"/>
    <col min="15118" max="15118" width="8.09765625" style="105" customWidth="1"/>
    <col min="15119" max="15119" width="6.19921875" style="105" customWidth="1"/>
    <col min="15120" max="15357" width="9.09765625" style="105"/>
    <col min="15358" max="15358" width="5.09765625" style="105" customWidth="1"/>
    <col min="15359" max="15359" width="21.296875" style="105" customWidth="1"/>
    <col min="15360" max="15360" width="9.296875" style="105" customWidth="1"/>
    <col min="15361" max="15363" width="6.296875" style="105" customWidth="1"/>
    <col min="15364" max="15364" width="6.09765625" style="105" customWidth="1"/>
    <col min="15365" max="15365" width="9.09765625" style="105"/>
    <col min="15366" max="15366" width="7" style="105" customWidth="1"/>
    <col min="15367" max="15367" width="7.3984375" style="105" customWidth="1"/>
    <col min="15368" max="15368" width="6.8984375" style="105" customWidth="1"/>
    <col min="15369" max="15369" width="6.69921875" style="105" customWidth="1"/>
    <col min="15370" max="15370" width="7.59765625" style="105" customWidth="1"/>
    <col min="15371" max="15371" width="6.8984375" style="105" customWidth="1"/>
    <col min="15372" max="15372" width="7.296875" style="105" customWidth="1"/>
    <col min="15373" max="15373" width="8" style="105" customWidth="1"/>
    <col min="15374" max="15374" width="8.09765625" style="105" customWidth="1"/>
    <col min="15375" max="15375" width="6.19921875" style="105" customWidth="1"/>
    <col min="15376" max="15613" width="9.09765625" style="105"/>
    <col min="15614" max="15614" width="5.09765625" style="105" customWidth="1"/>
    <col min="15615" max="15615" width="21.296875" style="105" customWidth="1"/>
    <col min="15616" max="15616" width="9.296875" style="105" customWidth="1"/>
    <col min="15617" max="15619" width="6.296875" style="105" customWidth="1"/>
    <col min="15620" max="15620" width="6.09765625" style="105" customWidth="1"/>
    <col min="15621" max="15621" width="9.09765625" style="105"/>
    <col min="15622" max="15622" width="7" style="105" customWidth="1"/>
    <col min="15623" max="15623" width="7.3984375" style="105" customWidth="1"/>
    <col min="15624" max="15624" width="6.8984375" style="105" customWidth="1"/>
    <col min="15625" max="15625" width="6.69921875" style="105" customWidth="1"/>
    <col min="15626" max="15626" width="7.59765625" style="105" customWidth="1"/>
    <col min="15627" max="15627" width="6.8984375" style="105" customWidth="1"/>
    <col min="15628" max="15628" width="7.296875" style="105" customWidth="1"/>
    <col min="15629" max="15629" width="8" style="105" customWidth="1"/>
    <col min="15630" max="15630" width="8.09765625" style="105" customWidth="1"/>
    <col min="15631" max="15631" width="6.19921875" style="105" customWidth="1"/>
    <col min="15632" max="15869" width="9.09765625" style="105"/>
    <col min="15870" max="15870" width="5.09765625" style="105" customWidth="1"/>
    <col min="15871" max="15871" width="21.296875" style="105" customWidth="1"/>
    <col min="15872" max="15872" width="9.296875" style="105" customWidth="1"/>
    <col min="15873" max="15875" width="6.296875" style="105" customWidth="1"/>
    <col min="15876" max="15876" width="6.09765625" style="105" customWidth="1"/>
    <col min="15877" max="15877" width="9.09765625" style="105"/>
    <col min="15878" max="15878" width="7" style="105" customWidth="1"/>
    <col min="15879" max="15879" width="7.3984375" style="105" customWidth="1"/>
    <col min="15880" max="15880" width="6.8984375" style="105" customWidth="1"/>
    <col min="15881" max="15881" width="6.69921875" style="105" customWidth="1"/>
    <col min="15882" max="15882" width="7.59765625" style="105" customWidth="1"/>
    <col min="15883" max="15883" width="6.8984375" style="105" customWidth="1"/>
    <col min="15884" max="15884" width="7.296875" style="105" customWidth="1"/>
    <col min="15885" max="15885" width="8" style="105" customWidth="1"/>
    <col min="15886" max="15886" width="8.09765625" style="105" customWidth="1"/>
    <col min="15887" max="15887" width="6.19921875" style="105" customWidth="1"/>
    <col min="15888" max="16125" width="9.09765625" style="105"/>
    <col min="16126" max="16126" width="5.09765625" style="105" customWidth="1"/>
    <col min="16127" max="16127" width="21.296875" style="105" customWidth="1"/>
    <col min="16128" max="16128" width="9.296875" style="105" customWidth="1"/>
    <col min="16129" max="16131" width="6.296875" style="105" customWidth="1"/>
    <col min="16132" max="16132" width="6.09765625" style="105" customWidth="1"/>
    <col min="16133" max="16133" width="9.09765625" style="105"/>
    <col min="16134" max="16134" width="7" style="105" customWidth="1"/>
    <col min="16135" max="16135" width="7.3984375" style="105" customWidth="1"/>
    <col min="16136" max="16136" width="6.8984375" style="105" customWidth="1"/>
    <col min="16137" max="16137" width="6.69921875" style="105" customWidth="1"/>
    <col min="16138" max="16138" width="7.59765625" style="105" customWidth="1"/>
    <col min="16139" max="16139" width="6.8984375" style="105" customWidth="1"/>
    <col min="16140" max="16140" width="7.296875" style="105" customWidth="1"/>
    <col min="16141" max="16141" width="8" style="105" customWidth="1"/>
    <col min="16142" max="16142" width="8.09765625" style="105" customWidth="1"/>
    <col min="16143" max="16143" width="6.19921875" style="105" customWidth="1"/>
    <col min="16144" max="16384" width="9.09765625" style="105"/>
  </cols>
  <sheetData>
    <row r="1" spans="1:18">
      <c r="A1" s="378" t="s">
        <v>861</v>
      </c>
      <c r="B1" s="378"/>
      <c r="C1" s="378"/>
      <c r="D1" s="378"/>
      <c r="E1" s="378"/>
      <c r="F1" s="98"/>
    </row>
    <row r="2" spans="1:18" ht="28.2" customHeight="1">
      <c r="A2" s="379" t="s">
        <v>902</v>
      </c>
      <c r="B2" s="379"/>
      <c r="C2" s="379"/>
      <c r="D2" s="379"/>
      <c r="E2" s="379"/>
      <c r="F2" s="379"/>
      <c r="G2" s="379"/>
      <c r="H2" s="379"/>
      <c r="I2" s="379"/>
      <c r="J2" s="379"/>
      <c r="K2" s="379"/>
      <c r="L2" s="379"/>
      <c r="M2" s="379"/>
      <c r="N2" s="379"/>
      <c r="O2" s="379"/>
      <c r="P2" s="379"/>
      <c r="Q2" s="379"/>
      <c r="R2" s="379"/>
    </row>
    <row r="3" spans="1:18" s="318" customFormat="1" ht="141" customHeight="1">
      <c r="A3" s="100" t="s">
        <v>0</v>
      </c>
      <c r="B3" s="102" t="s">
        <v>693</v>
      </c>
      <c r="C3" s="102" t="s">
        <v>887</v>
      </c>
      <c r="D3" s="102" t="s">
        <v>896</v>
      </c>
      <c r="E3" s="102" t="s">
        <v>897</v>
      </c>
      <c r="F3" s="102" t="s">
        <v>898</v>
      </c>
      <c r="G3" s="102" t="s">
        <v>888</v>
      </c>
      <c r="H3" s="102" t="s">
        <v>899</v>
      </c>
      <c r="I3" s="102" t="s">
        <v>889</v>
      </c>
      <c r="J3" s="102" t="s">
        <v>900</v>
      </c>
      <c r="K3" s="102" t="s">
        <v>901</v>
      </c>
      <c r="L3" s="102" t="s">
        <v>890</v>
      </c>
      <c r="M3" s="102" t="s">
        <v>891</v>
      </c>
      <c r="N3" s="102" t="s">
        <v>892</v>
      </c>
      <c r="O3" s="102" t="s">
        <v>893</v>
      </c>
      <c r="P3" s="102" t="s">
        <v>894</v>
      </c>
      <c r="Q3" s="102" t="s">
        <v>895</v>
      </c>
      <c r="R3" s="102" t="s">
        <v>694</v>
      </c>
    </row>
    <row r="4" spans="1:18" s="325" customFormat="1">
      <c r="A4" s="356" t="s">
        <v>695</v>
      </c>
      <c r="B4" s="356"/>
      <c r="C4" s="323">
        <f t="shared" ref="C4:R4" si="0">C5+C17+C26+C37+C55+C66+C76+C98+C108+C122+C133+C147+C153+C160+C165+C173</f>
        <v>163</v>
      </c>
      <c r="D4" s="323">
        <f t="shared" si="0"/>
        <v>70</v>
      </c>
      <c r="E4" s="323">
        <f t="shared" si="0"/>
        <v>156</v>
      </c>
      <c r="F4" s="323">
        <f t="shared" si="0"/>
        <v>64</v>
      </c>
      <c r="G4" s="323">
        <f t="shared" si="0"/>
        <v>150</v>
      </c>
      <c r="H4" s="323">
        <f t="shared" si="0"/>
        <v>83</v>
      </c>
      <c r="I4" s="323">
        <f t="shared" si="0"/>
        <v>43</v>
      </c>
      <c r="J4" s="323">
        <f t="shared" si="0"/>
        <v>12</v>
      </c>
      <c r="K4" s="323">
        <f t="shared" si="0"/>
        <v>8</v>
      </c>
      <c r="L4" s="323">
        <f t="shared" si="0"/>
        <v>106</v>
      </c>
      <c r="M4" s="323">
        <f t="shared" si="0"/>
        <v>72</v>
      </c>
      <c r="N4" s="323">
        <f t="shared" si="0"/>
        <v>32</v>
      </c>
      <c r="O4" s="323">
        <f t="shared" si="0"/>
        <v>22</v>
      </c>
      <c r="P4" s="323">
        <f t="shared" si="0"/>
        <v>155</v>
      </c>
      <c r="Q4" s="323">
        <f t="shared" si="0"/>
        <v>158</v>
      </c>
      <c r="R4" s="324">
        <f t="shared" si="0"/>
        <v>1294</v>
      </c>
    </row>
    <row r="5" spans="1:18" ht="15.6" customHeight="1">
      <c r="A5" s="102" t="s">
        <v>328</v>
      </c>
      <c r="B5" s="102" t="s">
        <v>47</v>
      </c>
      <c r="C5" s="319">
        <f>SUM(C6:C16)</f>
        <v>11</v>
      </c>
      <c r="D5" s="319">
        <f t="shared" ref="D5:Q5" si="1">SUM(D6:D16)</f>
        <v>11</v>
      </c>
      <c r="E5" s="319">
        <f t="shared" si="1"/>
        <v>11</v>
      </c>
      <c r="F5" s="319">
        <f t="shared" si="1"/>
        <v>11</v>
      </c>
      <c r="G5" s="319">
        <f t="shared" si="1"/>
        <v>11</v>
      </c>
      <c r="H5" s="319">
        <f t="shared" si="1"/>
        <v>11</v>
      </c>
      <c r="I5" s="319">
        <f t="shared" si="1"/>
        <v>11</v>
      </c>
      <c r="J5" s="319">
        <f t="shared" si="1"/>
        <v>5</v>
      </c>
      <c r="K5" s="319">
        <f t="shared" si="1"/>
        <v>4</v>
      </c>
      <c r="L5" s="319">
        <f t="shared" si="1"/>
        <v>11</v>
      </c>
      <c r="M5" s="319">
        <f t="shared" si="1"/>
        <v>11</v>
      </c>
      <c r="N5" s="319">
        <f t="shared" si="1"/>
        <v>11</v>
      </c>
      <c r="O5" s="319">
        <f t="shared" si="1"/>
        <v>10</v>
      </c>
      <c r="P5" s="319">
        <f t="shared" si="1"/>
        <v>11</v>
      </c>
      <c r="Q5" s="319">
        <f t="shared" si="1"/>
        <v>11</v>
      </c>
      <c r="R5" s="319">
        <f t="shared" ref="R5:R66" si="2">SUM(C5:Q5)</f>
        <v>151</v>
      </c>
    </row>
    <row r="6" spans="1:18" ht="15.6" customHeight="1">
      <c r="A6" s="97">
        <v>1</v>
      </c>
      <c r="B6" s="104" t="s">
        <v>696</v>
      </c>
      <c r="C6" s="97">
        <v>1</v>
      </c>
      <c r="D6" s="97">
        <v>1</v>
      </c>
      <c r="E6" s="97">
        <v>1</v>
      </c>
      <c r="F6" s="97">
        <v>1</v>
      </c>
      <c r="G6" s="97">
        <v>1</v>
      </c>
      <c r="H6" s="97">
        <v>1</v>
      </c>
      <c r="I6" s="97">
        <v>1</v>
      </c>
      <c r="J6" s="97">
        <v>1</v>
      </c>
      <c r="K6" s="97">
        <v>1</v>
      </c>
      <c r="L6" s="97">
        <v>1</v>
      </c>
      <c r="M6" s="97">
        <v>1</v>
      </c>
      <c r="N6" s="97">
        <v>1</v>
      </c>
      <c r="O6" s="97">
        <v>1</v>
      </c>
      <c r="P6" s="97">
        <v>1</v>
      </c>
      <c r="Q6" s="97">
        <v>1</v>
      </c>
      <c r="R6" s="160">
        <f t="shared" si="2"/>
        <v>15</v>
      </c>
    </row>
    <row r="7" spans="1:18" ht="15.6" customHeight="1">
      <c r="A7" s="97">
        <v>2</v>
      </c>
      <c r="B7" s="104" t="s">
        <v>697</v>
      </c>
      <c r="C7" s="97">
        <v>1</v>
      </c>
      <c r="D7" s="97">
        <v>1</v>
      </c>
      <c r="E7" s="97">
        <v>1</v>
      </c>
      <c r="F7" s="97">
        <v>1</v>
      </c>
      <c r="G7" s="97">
        <v>1</v>
      </c>
      <c r="H7" s="97">
        <v>1</v>
      </c>
      <c r="I7" s="97">
        <v>1</v>
      </c>
      <c r="J7" s="97">
        <v>1</v>
      </c>
      <c r="K7" s="97">
        <v>1</v>
      </c>
      <c r="L7" s="97">
        <v>1</v>
      </c>
      <c r="M7" s="97">
        <v>1</v>
      </c>
      <c r="N7" s="97">
        <v>1</v>
      </c>
      <c r="O7" s="97">
        <v>1</v>
      </c>
      <c r="P7" s="97">
        <v>1</v>
      </c>
      <c r="Q7" s="97">
        <v>1</v>
      </c>
      <c r="R7" s="160">
        <f t="shared" si="2"/>
        <v>15</v>
      </c>
    </row>
    <row r="8" spans="1:18" ht="15" customHeight="1">
      <c r="A8" s="97">
        <v>3</v>
      </c>
      <c r="B8" s="104" t="s">
        <v>698</v>
      </c>
      <c r="C8" s="97">
        <v>1</v>
      </c>
      <c r="D8" s="97">
        <v>1</v>
      </c>
      <c r="E8" s="97">
        <v>1</v>
      </c>
      <c r="F8" s="97">
        <v>1</v>
      </c>
      <c r="G8" s="97">
        <v>1</v>
      </c>
      <c r="H8" s="97">
        <v>1</v>
      </c>
      <c r="I8" s="97">
        <v>1</v>
      </c>
      <c r="J8" s="97">
        <v>0</v>
      </c>
      <c r="K8" s="97">
        <v>0</v>
      </c>
      <c r="L8" s="97">
        <v>1</v>
      </c>
      <c r="M8" s="97">
        <v>1</v>
      </c>
      <c r="N8" s="97">
        <v>1</v>
      </c>
      <c r="O8" s="97">
        <v>1</v>
      </c>
      <c r="P8" s="97">
        <v>1</v>
      </c>
      <c r="Q8" s="97">
        <v>1</v>
      </c>
      <c r="R8" s="160">
        <f t="shared" si="2"/>
        <v>13</v>
      </c>
    </row>
    <row r="9" spans="1:18" ht="15" customHeight="1">
      <c r="A9" s="97">
        <v>4</v>
      </c>
      <c r="B9" s="104" t="s">
        <v>699</v>
      </c>
      <c r="C9" s="97">
        <v>1</v>
      </c>
      <c r="D9" s="97">
        <v>1</v>
      </c>
      <c r="E9" s="97">
        <v>1</v>
      </c>
      <c r="F9" s="97">
        <v>1</v>
      </c>
      <c r="G9" s="97">
        <v>1</v>
      </c>
      <c r="H9" s="97">
        <v>1</v>
      </c>
      <c r="I9" s="97">
        <v>1</v>
      </c>
      <c r="J9" s="97">
        <v>1</v>
      </c>
      <c r="K9" s="97">
        <v>1</v>
      </c>
      <c r="L9" s="97">
        <v>1</v>
      </c>
      <c r="M9" s="97">
        <v>1</v>
      </c>
      <c r="N9" s="97">
        <v>1</v>
      </c>
      <c r="O9" s="97">
        <v>1</v>
      </c>
      <c r="P9" s="97">
        <v>1</v>
      </c>
      <c r="Q9" s="97">
        <v>1</v>
      </c>
      <c r="R9" s="160">
        <f t="shared" si="2"/>
        <v>15</v>
      </c>
    </row>
    <row r="10" spans="1:18" ht="15" customHeight="1">
      <c r="A10" s="97">
        <v>5</v>
      </c>
      <c r="B10" s="104" t="s">
        <v>700</v>
      </c>
      <c r="C10" s="97">
        <v>1</v>
      </c>
      <c r="D10" s="97">
        <v>1</v>
      </c>
      <c r="E10" s="97">
        <v>1</v>
      </c>
      <c r="F10" s="97">
        <v>1</v>
      </c>
      <c r="G10" s="97">
        <v>1</v>
      </c>
      <c r="H10" s="97">
        <v>1</v>
      </c>
      <c r="I10" s="97">
        <v>1</v>
      </c>
      <c r="J10" s="97">
        <v>1</v>
      </c>
      <c r="K10" s="97">
        <v>0</v>
      </c>
      <c r="L10" s="97">
        <v>1</v>
      </c>
      <c r="M10" s="97">
        <v>1</v>
      </c>
      <c r="N10" s="97">
        <v>1</v>
      </c>
      <c r="O10" s="97">
        <v>1</v>
      </c>
      <c r="P10" s="97">
        <v>1</v>
      </c>
      <c r="Q10" s="97">
        <v>1</v>
      </c>
      <c r="R10" s="160">
        <f t="shared" si="2"/>
        <v>14</v>
      </c>
    </row>
    <row r="11" spans="1:18" ht="15" customHeight="1">
      <c r="A11" s="97">
        <v>6</v>
      </c>
      <c r="B11" s="104" t="s">
        <v>701</v>
      </c>
      <c r="C11" s="97">
        <v>1</v>
      </c>
      <c r="D11" s="97">
        <v>1</v>
      </c>
      <c r="E11" s="97">
        <v>1</v>
      </c>
      <c r="F11" s="97">
        <v>1</v>
      </c>
      <c r="G11" s="97">
        <v>1</v>
      </c>
      <c r="H11" s="97">
        <v>1</v>
      </c>
      <c r="I11" s="97">
        <v>1</v>
      </c>
      <c r="J11" s="97">
        <v>0</v>
      </c>
      <c r="K11" s="97">
        <v>1</v>
      </c>
      <c r="L11" s="97">
        <v>1</v>
      </c>
      <c r="M11" s="97">
        <v>1</v>
      </c>
      <c r="N11" s="97">
        <v>1</v>
      </c>
      <c r="O11" s="97">
        <v>1</v>
      </c>
      <c r="P11" s="97">
        <v>1</v>
      </c>
      <c r="Q11" s="97">
        <v>1</v>
      </c>
      <c r="R11" s="160">
        <f t="shared" si="2"/>
        <v>14</v>
      </c>
    </row>
    <row r="12" spans="1:18" ht="15" customHeight="1">
      <c r="A12" s="97">
        <v>7</v>
      </c>
      <c r="B12" s="104" t="s">
        <v>702</v>
      </c>
      <c r="C12" s="97">
        <v>1</v>
      </c>
      <c r="D12" s="97">
        <v>1</v>
      </c>
      <c r="E12" s="97">
        <v>1</v>
      </c>
      <c r="F12" s="97">
        <v>1</v>
      </c>
      <c r="G12" s="97">
        <v>1</v>
      </c>
      <c r="H12" s="97">
        <v>1</v>
      </c>
      <c r="I12" s="97">
        <v>1</v>
      </c>
      <c r="J12" s="97">
        <v>0</v>
      </c>
      <c r="K12" s="97">
        <v>0</v>
      </c>
      <c r="L12" s="97">
        <v>1</v>
      </c>
      <c r="M12" s="97">
        <v>1</v>
      </c>
      <c r="N12" s="97">
        <v>1</v>
      </c>
      <c r="O12" s="97">
        <v>1</v>
      </c>
      <c r="P12" s="97">
        <v>1</v>
      </c>
      <c r="Q12" s="97">
        <v>1</v>
      </c>
      <c r="R12" s="160">
        <f t="shared" si="2"/>
        <v>13</v>
      </c>
    </row>
    <row r="13" spans="1:18" ht="15" customHeight="1">
      <c r="A13" s="97">
        <v>8</v>
      </c>
      <c r="B13" s="104" t="s">
        <v>703</v>
      </c>
      <c r="C13" s="97">
        <v>1</v>
      </c>
      <c r="D13" s="97">
        <v>1</v>
      </c>
      <c r="E13" s="97">
        <v>1</v>
      </c>
      <c r="F13" s="97">
        <v>1</v>
      </c>
      <c r="G13" s="97">
        <v>1</v>
      </c>
      <c r="H13" s="97">
        <v>1</v>
      </c>
      <c r="I13" s="97">
        <v>1</v>
      </c>
      <c r="J13" s="97">
        <v>0</v>
      </c>
      <c r="K13" s="97">
        <v>0</v>
      </c>
      <c r="L13" s="97">
        <v>1</v>
      </c>
      <c r="M13" s="97">
        <v>1</v>
      </c>
      <c r="N13" s="97">
        <v>1</v>
      </c>
      <c r="O13" s="97">
        <v>1</v>
      </c>
      <c r="P13" s="97">
        <v>1</v>
      </c>
      <c r="Q13" s="97">
        <v>1</v>
      </c>
      <c r="R13" s="160">
        <f t="shared" si="2"/>
        <v>13</v>
      </c>
    </row>
    <row r="14" spans="1:18" ht="15" customHeight="1">
      <c r="A14" s="97">
        <v>9</v>
      </c>
      <c r="B14" s="104" t="s">
        <v>704</v>
      </c>
      <c r="C14" s="97">
        <v>1</v>
      </c>
      <c r="D14" s="97">
        <v>1</v>
      </c>
      <c r="E14" s="97">
        <v>1</v>
      </c>
      <c r="F14" s="97">
        <v>1</v>
      </c>
      <c r="G14" s="97">
        <v>1</v>
      </c>
      <c r="H14" s="97">
        <v>1</v>
      </c>
      <c r="I14" s="97">
        <v>1</v>
      </c>
      <c r="J14" s="97">
        <v>0</v>
      </c>
      <c r="K14" s="97">
        <v>0</v>
      </c>
      <c r="L14" s="97">
        <v>1</v>
      </c>
      <c r="M14" s="97">
        <v>1</v>
      </c>
      <c r="N14" s="97">
        <v>1</v>
      </c>
      <c r="O14" s="97">
        <v>0</v>
      </c>
      <c r="P14" s="97">
        <v>1</v>
      </c>
      <c r="Q14" s="97">
        <v>1</v>
      </c>
      <c r="R14" s="160">
        <f t="shared" si="2"/>
        <v>12</v>
      </c>
    </row>
    <row r="15" spans="1:18" ht="15" customHeight="1">
      <c r="A15" s="97">
        <v>10</v>
      </c>
      <c r="B15" s="104" t="s">
        <v>705</v>
      </c>
      <c r="C15" s="97">
        <v>1</v>
      </c>
      <c r="D15" s="97">
        <v>1</v>
      </c>
      <c r="E15" s="97">
        <v>1</v>
      </c>
      <c r="F15" s="97">
        <v>1</v>
      </c>
      <c r="G15" s="97">
        <v>1</v>
      </c>
      <c r="H15" s="97">
        <v>1</v>
      </c>
      <c r="I15" s="97">
        <v>1</v>
      </c>
      <c r="J15" s="97">
        <v>1</v>
      </c>
      <c r="K15" s="97">
        <v>0</v>
      </c>
      <c r="L15" s="97">
        <v>1</v>
      </c>
      <c r="M15" s="97">
        <v>1</v>
      </c>
      <c r="N15" s="97">
        <v>1</v>
      </c>
      <c r="O15" s="97">
        <v>1</v>
      </c>
      <c r="P15" s="97">
        <v>1</v>
      </c>
      <c r="Q15" s="97">
        <v>1</v>
      </c>
      <c r="R15" s="160">
        <f t="shared" si="2"/>
        <v>14</v>
      </c>
    </row>
    <row r="16" spans="1:18" ht="15" customHeight="1">
      <c r="A16" s="97">
        <v>11</v>
      </c>
      <c r="B16" s="104" t="s">
        <v>706</v>
      </c>
      <c r="C16" s="97">
        <v>1</v>
      </c>
      <c r="D16" s="97">
        <v>1</v>
      </c>
      <c r="E16" s="97">
        <v>1</v>
      </c>
      <c r="F16" s="97">
        <v>1</v>
      </c>
      <c r="G16" s="97">
        <v>1</v>
      </c>
      <c r="H16" s="97">
        <v>1</v>
      </c>
      <c r="I16" s="97">
        <v>1</v>
      </c>
      <c r="J16" s="97">
        <v>0</v>
      </c>
      <c r="K16" s="97">
        <v>0</v>
      </c>
      <c r="L16" s="97">
        <v>1</v>
      </c>
      <c r="M16" s="97">
        <v>1</v>
      </c>
      <c r="N16" s="97">
        <v>1</v>
      </c>
      <c r="O16" s="97">
        <v>1</v>
      </c>
      <c r="P16" s="97">
        <v>1</v>
      </c>
      <c r="Q16" s="97">
        <v>1</v>
      </c>
      <c r="R16" s="160">
        <f t="shared" si="2"/>
        <v>13</v>
      </c>
    </row>
    <row r="17" spans="1:18" ht="15" customHeight="1">
      <c r="A17" s="102" t="s">
        <v>331</v>
      </c>
      <c r="B17" s="102" t="s">
        <v>51</v>
      </c>
      <c r="C17" s="319">
        <f t="shared" ref="C17:Q17" si="3">SUM(C18:C25)</f>
        <v>8</v>
      </c>
      <c r="D17" s="319">
        <f t="shared" si="3"/>
        <v>3</v>
      </c>
      <c r="E17" s="319">
        <f t="shared" si="3"/>
        <v>8</v>
      </c>
      <c r="F17" s="319">
        <f t="shared" si="3"/>
        <v>7</v>
      </c>
      <c r="G17" s="319">
        <f t="shared" si="3"/>
        <v>8</v>
      </c>
      <c r="H17" s="319">
        <f t="shared" si="3"/>
        <v>8</v>
      </c>
      <c r="I17" s="319">
        <f t="shared" si="3"/>
        <v>8</v>
      </c>
      <c r="J17" s="319">
        <f t="shared" si="3"/>
        <v>0</v>
      </c>
      <c r="K17" s="319">
        <f t="shared" si="3"/>
        <v>0</v>
      </c>
      <c r="L17" s="319">
        <f t="shared" si="3"/>
        <v>8</v>
      </c>
      <c r="M17" s="319">
        <f t="shared" si="3"/>
        <v>5</v>
      </c>
      <c r="N17" s="319">
        <f t="shared" si="3"/>
        <v>8</v>
      </c>
      <c r="O17" s="319">
        <f t="shared" si="3"/>
        <v>1</v>
      </c>
      <c r="P17" s="319">
        <f t="shared" si="3"/>
        <v>8</v>
      </c>
      <c r="Q17" s="319">
        <f t="shared" si="3"/>
        <v>8</v>
      </c>
      <c r="R17" s="319">
        <f t="shared" si="2"/>
        <v>88</v>
      </c>
    </row>
    <row r="18" spans="1:18" ht="15" customHeight="1">
      <c r="A18" s="97">
        <v>12</v>
      </c>
      <c r="B18" s="104" t="s">
        <v>707</v>
      </c>
      <c r="C18" s="160">
        <v>1</v>
      </c>
      <c r="D18" s="160">
        <v>0</v>
      </c>
      <c r="E18" s="160">
        <v>1</v>
      </c>
      <c r="F18" s="160">
        <v>1</v>
      </c>
      <c r="G18" s="160">
        <v>1</v>
      </c>
      <c r="H18" s="160">
        <v>1</v>
      </c>
      <c r="I18" s="160">
        <v>1</v>
      </c>
      <c r="J18" s="160">
        <v>0</v>
      </c>
      <c r="K18" s="160">
        <v>0</v>
      </c>
      <c r="L18" s="160">
        <v>1</v>
      </c>
      <c r="M18" s="160">
        <v>1</v>
      </c>
      <c r="N18" s="160">
        <v>1</v>
      </c>
      <c r="O18" s="160">
        <v>0</v>
      </c>
      <c r="P18" s="160">
        <v>1</v>
      </c>
      <c r="Q18" s="160">
        <v>1</v>
      </c>
      <c r="R18" s="160">
        <v>11</v>
      </c>
    </row>
    <row r="19" spans="1:18" ht="15" customHeight="1">
      <c r="A19" s="97">
        <v>13</v>
      </c>
      <c r="B19" s="104" t="s">
        <v>708</v>
      </c>
      <c r="C19" s="160">
        <v>1</v>
      </c>
      <c r="D19" s="160">
        <v>0</v>
      </c>
      <c r="E19" s="160">
        <v>1</v>
      </c>
      <c r="F19" s="160">
        <v>1</v>
      </c>
      <c r="G19" s="160">
        <v>1</v>
      </c>
      <c r="H19" s="160">
        <v>1</v>
      </c>
      <c r="I19" s="160">
        <v>1</v>
      </c>
      <c r="J19" s="160">
        <v>0</v>
      </c>
      <c r="K19" s="160">
        <v>0</v>
      </c>
      <c r="L19" s="160">
        <v>1</v>
      </c>
      <c r="M19" s="160">
        <v>1</v>
      </c>
      <c r="N19" s="160">
        <v>1</v>
      </c>
      <c r="O19" s="160">
        <v>1</v>
      </c>
      <c r="P19" s="160">
        <v>1</v>
      </c>
      <c r="Q19" s="160">
        <v>1</v>
      </c>
      <c r="R19" s="160">
        <f t="shared" si="2"/>
        <v>12</v>
      </c>
    </row>
    <row r="20" spans="1:18" ht="15" customHeight="1">
      <c r="A20" s="97">
        <v>14</v>
      </c>
      <c r="B20" s="104" t="s">
        <v>709</v>
      </c>
      <c r="C20" s="160">
        <v>1</v>
      </c>
      <c r="D20" s="160">
        <v>1</v>
      </c>
      <c r="E20" s="160">
        <v>1</v>
      </c>
      <c r="F20" s="160">
        <v>1</v>
      </c>
      <c r="G20" s="160">
        <v>1</v>
      </c>
      <c r="H20" s="160">
        <v>1</v>
      </c>
      <c r="I20" s="160">
        <v>1</v>
      </c>
      <c r="J20" s="160">
        <v>0</v>
      </c>
      <c r="K20" s="160">
        <v>0</v>
      </c>
      <c r="L20" s="160">
        <v>1</v>
      </c>
      <c r="M20" s="160"/>
      <c r="N20" s="160">
        <v>1</v>
      </c>
      <c r="O20" s="160">
        <v>0</v>
      </c>
      <c r="P20" s="160">
        <v>1</v>
      </c>
      <c r="Q20" s="160">
        <v>1</v>
      </c>
      <c r="R20" s="160">
        <f t="shared" si="2"/>
        <v>11</v>
      </c>
    </row>
    <row r="21" spans="1:18" ht="15" customHeight="1">
      <c r="A21" s="97">
        <v>15</v>
      </c>
      <c r="B21" s="104" t="s">
        <v>710</v>
      </c>
      <c r="C21" s="160">
        <v>1</v>
      </c>
      <c r="D21" s="160">
        <v>1</v>
      </c>
      <c r="E21" s="160">
        <v>1</v>
      </c>
      <c r="F21" s="160">
        <v>0</v>
      </c>
      <c r="G21" s="160">
        <v>1</v>
      </c>
      <c r="H21" s="160">
        <v>1</v>
      </c>
      <c r="I21" s="160">
        <v>1</v>
      </c>
      <c r="J21" s="160">
        <v>0</v>
      </c>
      <c r="K21" s="160">
        <v>0</v>
      </c>
      <c r="L21" s="160">
        <v>1</v>
      </c>
      <c r="M21" s="160">
        <v>1</v>
      </c>
      <c r="N21" s="160">
        <v>1</v>
      </c>
      <c r="O21" s="160">
        <v>0</v>
      </c>
      <c r="P21" s="160">
        <v>1</v>
      </c>
      <c r="Q21" s="160">
        <v>1</v>
      </c>
      <c r="R21" s="160">
        <f t="shared" si="2"/>
        <v>11</v>
      </c>
    </row>
    <row r="22" spans="1:18" ht="15" customHeight="1">
      <c r="A22" s="97">
        <v>16</v>
      </c>
      <c r="B22" s="104" t="s">
        <v>711</v>
      </c>
      <c r="C22" s="160">
        <v>1</v>
      </c>
      <c r="D22" s="160">
        <v>1</v>
      </c>
      <c r="E22" s="160">
        <v>1</v>
      </c>
      <c r="F22" s="160">
        <v>1</v>
      </c>
      <c r="G22" s="160">
        <v>1</v>
      </c>
      <c r="H22" s="160">
        <v>1</v>
      </c>
      <c r="I22" s="160">
        <v>1</v>
      </c>
      <c r="J22" s="160">
        <v>0</v>
      </c>
      <c r="K22" s="160">
        <v>0</v>
      </c>
      <c r="L22" s="160">
        <v>1</v>
      </c>
      <c r="M22" s="160">
        <v>0</v>
      </c>
      <c r="N22" s="160">
        <v>1</v>
      </c>
      <c r="O22" s="160">
        <v>0</v>
      </c>
      <c r="P22" s="160">
        <v>1</v>
      </c>
      <c r="Q22" s="160">
        <v>1</v>
      </c>
      <c r="R22" s="160">
        <f t="shared" si="2"/>
        <v>11</v>
      </c>
    </row>
    <row r="23" spans="1:18" ht="15" customHeight="1">
      <c r="A23" s="97">
        <v>17</v>
      </c>
      <c r="B23" s="104" t="s">
        <v>862</v>
      </c>
      <c r="C23" s="160">
        <v>1</v>
      </c>
      <c r="D23" s="160">
        <v>0</v>
      </c>
      <c r="E23" s="160">
        <v>1</v>
      </c>
      <c r="F23" s="160">
        <v>1</v>
      </c>
      <c r="G23" s="160">
        <v>1</v>
      </c>
      <c r="H23" s="160">
        <v>1</v>
      </c>
      <c r="I23" s="160">
        <v>1</v>
      </c>
      <c r="J23" s="160">
        <v>0</v>
      </c>
      <c r="K23" s="160">
        <v>0</v>
      </c>
      <c r="L23" s="160">
        <v>1</v>
      </c>
      <c r="M23" s="160">
        <v>0</v>
      </c>
      <c r="N23" s="160">
        <v>1</v>
      </c>
      <c r="O23" s="160">
        <v>0</v>
      </c>
      <c r="P23" s="160">
        <v>1</v>
      </c>
      <c r="Q23" s="160">
        <v>1</v>
      </c>
      <c r="R23" s="160">
        <f t="shared" si="2"/>
        <v>10</v>
      </c>
    </row>
    <row r="24" spans="1:18" ht="15" customHeight="1">
      <c r="A24" s="97">
        <v>18</v>
      </c>
      <c r="B24" s="104" t="s">
        <v>712</v>
      </c>
      <c r="C24" s="160">
        <v>1</v>
      </c>
      <c r="D24" s="160">
        <v>0</v>
      </c>
      <c r="E24" s="160">
        <v>1</v>
      </c>
      <c r="F24" s="160">
        <v>1</v>
      </c>
      <c r="G24" s="160">
        <v>1</v>
      </c>
      <c r="H24" s="160">
        <v>1</v>
      </c>
      <c r="I24" s="160">
        <v>1</v>
      </c>
      <c r="J24" s="160">
        <v>0</v>
      </c>
      <c r="K24" s="160">
        <v>0</v>
      </c>
      <c r="L24" s="160">
        <v>1</v>
      </c>
      <c r="M24" s="160">
        <v>1</v>
      </c>
      <c r="N24" s="160">
        <v>1</v>
      </c>
      <c r="O24" s="160">
        <v>0</v>
      </c>
      <c r="P24" s="160">
        <v>1</v>
      </c>
      <c r="Q24" s="160">
        <v>1</v>
      </c>
      <c r="R24" s="160">
        <f t="shared" si="2"/>
        <v>11</v>
      </c>
    </row>
    <row r="25" spans="1:18" ht="15" customHeight="1">
      <c r="A25" s="97">
        <v>19</v>
      </c>
      <c r="B25" s="104" t="s">
        <v>863</v>
      </c>
      <c r="C25" s="160">
        <v>1</v>
      </c>
      <c r="D25" s="160">
        <v>0</v>
      </c>
      <c r="E25" s="160">
        <v>1</v>
      </c>
      <c r="F25" s="160">
        <v>1</v>
      </c>
      <c r="G25" s="160">
        <v>1</v>
      </c>
      <c r="H25" s="160">
        <v>1</v>
      </c>
      <c r="I25" s="160">
        <v>1</v>
      </c>
      <c r="J25" s="160">
        <v>0</v>
      </c>
      <c r="K25" s="160">
        <v>0</v>
      </c>
      <c r="L25" s="160">
        <v>1</v>
      </c>
      <c r="M25" s="160">
        <v>1</v>
      </c>
      <c r="N25" s="160">
        <v>1</v>
      </c>
      <c r="O25" s="160">
        <v>0</v>
      </c>
      <c r="P25" s="160">
        <v>1</v>
      </c>
      <c r="Q25" s="160">
        <v>1</v>
      </c>
      <c r="R25" s="160">
        <f t="shared" si="2"/>
        <v>11</v>
      </c>
    </row>
    <row r="26" spans="1:18" ht="15" customHeight="1">
      <c r="A26" s="102" t="s">
        <v>336</v>
      </c>
      <c r="B26" s="102" t="s">
        <v>54</v>
      </c>
      <c r="C26" s="319">
        <f>SUM(C27:C36)</f>
        <v>10</v>
      </c>
      <c r="D26" s="319">
        <f t="shared" ref="D26:Q26" si="4">SUM(D27:D36)</f>
        <v>0</v>
      </c>
      <c r="E26" s="319">
        <f t="shared" si="4"/>
        <v>10</v>
      </c>
      <c r="F26" s="319">
        <f t="shared" si="4"/>
        <v>10</v>
      </c>
      <c r="G26" s="319">
        <f t="shared" si="4"/>
        <v>10</v>
      </c>
      <c r="H26" s="319">
        <f t="shared" si="4"/>
        <v>5</v>
      </c>
      <c r="I26" s="319">
        <f t="shared" si="4"/>
        <v>0</v>
      </c>
      <c r="J26" s="319">
        <f t="shared" si="4"/>
        <v>0</v>
      </c>
      <c r="K26" s="319">
        <f t="shared" si="4"/>
        <v>0</v>
      </c>
      <c r="L26" s="319">
        <f t="shared" si="4"/>
        <v>0</v>
      </c>
      <c r="M26" s="319">
        <f t="shared" si="4"/>
        <v>0</v>
      </c>
      <c r="N26" s="319">
        <f t="shared" si="4"/>
        <v>0</v>
      </c>
      <c r="O26" s="319">
        <f t="shared" si="4"/>
        <v>0</v>
      </c>
      <c r="P26" s="319">
        <f t="shared" si="4"/>
        <v>10</v>
      </c>
      <c r="Q26" s="319">
        <f t="shared" si="4"/>
        <v>10</v>
      </c>
      <c r="R26" s="319">
        <f t="shared" si="2"/>
        <v>65</v>
      </c>
    </row>
    <row r="27" spans="1:18" ht="15" customHeight="1">
      <c r="A27" s="97">
        <v>20</v>
      </c>
      <c r="B27" s="104" t="s">
        <v>713</v>
      </c>
      <c r="C27" s="160">
        <v>1</v>
      </c>
      <c r="D27" s="160">
        <v>0</v>
      </c>
      <c r="E27" s="160">
        <v>1</v>
      </c>
      <c r="F27" s="160">
        <v>1</v>
      </c>
      <c r="G27" s="160">
        <v>1</v>
      </c>
      <c r="H27" s="160">
        <v>1</v>
      </c>
      <c r="I27" s="160">
        <v>0</v>
      </c>
      <c r="J27" s="160">
        <v>0</v>
      </c>
      <c r="K27" s="160">
        <v>0</v>
      </c>
      <c r="L27" s="160">
        <v>0</v>
      </c>
      <c r="M27" s="160">
        <v>0</v>
      </c>
      <c r="N27" s="160">
        <v>0</v>
      </c>
      <c r="O27" s="160">
        <v>0</v>
      </c>
      <c r="P27" s="160">
        <v>1</v>
      </c>
      <c r="Q27" s="160">
        <v>1</v>
      </c>
      <c r="R27" s="160">
        <f t="shared" si="2"/>
        <v>7</v>
      </c>
    </row>
    <row r="28" spans="1:18" ht="15" customHeight="1">
      <c r="A28" s="97">
        <v>21</v>
      </c>
      <c r="B28" s="104" t="s">
        <v>714</v>
      </c>
      <c r="C28" s="160">
        <v>1</v>
      </c>
      <c r="D28" s="160">
        <v>0</v>
      </c>
      <c r="E28" s="160">
        <v>1</v>
      </c>
      <c r="F28" s="160">
        <v>1</v>
      </c>
      <c r="G28" s="160">
        <v>1</v>
      </c>
      <c r="H28" s="160">
        <v>1</v>
      </c>
      <c r="I28" s="160">
        <v>0</v>
      </c>
      <c r="J28" s="160">
        <v>0</v>
      </c>
      <c r="K28" s="160">
        <v>0</v>
      </c>
      <c r="L28" s="160">
        <v>0</v>
      </c>
      <c r="M28" s="160">
        <v>0</v>
      </c>
      <c r="N28" s="160">
        <v>0</v>
      </c>
      <c r="O28" s="160">
        <v>0</v>
      </c>
      <c r="P28" s="160">
        <v>1</v>
      </c>
      <c r="Q28" s="160">
        <v>1</v>
      </c>
      <c r="R28" s="160">
        <f t="shared" si="2"/>
        <v>7</v>
      </c>
    </row>
    <row r="29" spans="1:18" ht="15" customHeight="1">
      <c r="A29" s="97">
        <v>22</v>
      </c>
      <c r="B29" s="104" t="s">
        <v>715</v>
      </c>
      <c r="C29" s="160">
        <v>1</v>
      </c>
      <c r="D29" s="160">
        <v>0</v>
      </c>
      <c r="E29" s="160">
        <v>1</v>
      </c>
      <c r="F29" s="160">
        <v>1</v>
      </c>
      <c r="G29" s="160">
        <v>1</v>
      </c>
      <c r="H29" s="160">
        <v>1</v>
      </c>
      <c r="I29" s="160">
        <v>0</v>
      </c>
      <c r="J29" s="160">
        <v>0</v>
      </c>
      <c r="K29" s="160">
        <v>0</v>
      </c>
      <c r="L29" s="160">
        <v>0</v>
      </c>
      <c r="M29" s="160">
        <v>0</v>
      </c>
      <c r="N29" s="160">
        <v>0</v>
      </c>
      <c r="O29" s="160">
        <v>0</v>
      </c>
      <c r="P29" s="160">
        <v>1</v>
      </c>
      <c r="Q29" s="160">
        <v>1</v>
      </c>
      <c r="R29" s="160">
        <f t="shared" si="2"/>
        <v>7</v>
      </c>
    </row>
    <row r="30" spans="1:18" ht="15" customHeight="1">
      <c r="A30" s="97">
        <v>23</v>
      </c>
      <c r="B30" s="104" t="s">
        <v>716</v>
      </c>
      <c r="C30" s="160">
        <v>1</v>
      </c>
      <c r="D30" s="160">
        <v>0</v>
      </c>
      <c r="E30" s="160">
        <v>1</v>
      </c>
      <c r="F30" s="160">
        <v>1</v>
      </c>
      <c r="G30" s="160">
        <v>1</v>
      </c>
      <c r="H30" s="160">
        <v>1</v>
      </c>
      <c r="I30" s="160">
        <v>0</v>
      </c>
      <c r="J30" s="160">
        <v>0</v>
      </c>
      <c r="K30" s="160">
        <v>0</v>
      </c>
      <c r="L30" s="160">
        <v>0</v>
      </c>
      <c r="M30" s="160">
        <v>0</v>
      </c>
      <c r="N30" s="160">
        <v>0</v>
      </c>
      <c r="O30" s="160">
        <v>0</v>
      </c>
      <c r="P30" s="160">
        <v>1</v>
      </c>
      <c r="Q30" s="160">
        <v>1</v>
      </c>
      <c r="R30" s="160">
        <f t="shared" si="2"/>
        <v>7</v>
      </c>
    </row>
    <row r="31" spans="1:18" ht="15" customHeight="1">
      <c r="A31" s="97">
        <v>24</v>
      </c>
      <c r="B31" s="104" t="s">
        <v>717</v>
      </c>
      <c r="C31" s="160">
        <v>1</v>
      </c>
      <c r="D31" s="160">
        <v>0</v>
      </c>
      <c r="E31" s="160">
        <v>1</v>
      </c>
      <c r="F31" s="160">
        <v>1</v>
      </c>
      <c r="G31" s="160">
        <v>1</v>
      </c>
      <c r="H31" s="160">
        <v>1</v>
      </c>
      <c r="I31" s="160">
        <v>0</v>
      </c>
      <c r="J31" s="160">
        <v>0</v>
      </c>
      <c r="K31" s="160">
        <v>0</v>
      </c>
      <c r="L31" s="160">
        <v>0</v>
      </c>
      <c r="M31" s="160">
        <v>0</v>
      </c>
      <c r="N31" s="160">
        <v>0</v>
      </c>
      <c r="O31" s="160">
        <v>0</v>
      </c>
      <c r="P31" s="160">
        <v>1</v>
      </c>
      <c r="Q31" s="160">
        <v>1</v>
      </c>
      <c r="R31" s="160">
        <f t="shared" si="2"/>
        <v>7</v>
      </c>
    </row>
    <row r="32" spans="1:18" ht="15" customHeight="1">
      <c r="A32" s="97">
        <v>25</v>
      </c>
      <c r="B32" s="104" t="s">
        <v>718</v>
      </c>
      <c r="C32" s="160">
        <v>1</v>
      </c>
      <c r="D32" s="160">
        <v>0</v>
      </c>
      <c r="E32" s="160">
        <v>1</v>
      </c>
      <c r="F32" s="160">
        <v>1</v>
      </c>
      <c r="G32" s="160">
        <v>1</v>
      </c>
      <c r="H32" s="160">
        <v>0</v>
      </c>
      <c r="I32" s="160">
        <v>0</v>
      </c>
      <c r="J32" s="160">
        <v>0</v>
      </c>
      <c r="K32" s="160">
        <v>0</v>
      </c>
      <c r="L32" s="160">
        <v>0</v>
      </c>
      <c r="M32" s="160">
        <v>0</v>
      </c>
      <c r="N32" s="160">
        <v>0</v>
      </c>
      <c r="O32" s="160">
        <v>0</v>
      </c>
      <c r="P32" s="160">
        <v>1</v>
      </c>
      <c r="Q32" s="160">
        <v>1</v>
      </c>
      <c r="R32" s="160">
        <f t="shared" si="2"/>
        <v>6</v>
      </c>
    </row>
    <row r="33" spans="1:18" ht="15" customHeight="1">
      <c r="A33" s="97">
        <v>26</v>
      </c>
      <c r="B33" s="104" t="s">
        <v>719</v>
      </c>
      <c r="C33" s="160">
        <v>1</v>
      </c>
      <c r="D33" s="160">
        <v>0</v>
      </c>
      <c r="E33" s="160">
        <v>1</v>
      </c>
      <c r="F33" s="160">
        <v>1</v>
      </c>
      <c r="G33" s="160">
        <v>1</v>
      </c>
      <c r="H33" s="160">
        <v>0</v>
      </c>
      <c r="I33" s="160">
        <v>0</v>
      </c>
      <c r="J33" s="160">
        <v>0</v>
      </c>
      <c r="K33" s="160">
        <v>0</v>
      </c>
      <c r="L33" s="160">
        <v>0</v>
      </c>
      <c r="M33" s="160">
        <v>0</v>
      </c>
      <c r="N33" s="160">
        <v>0</v>
      </c>
      <c r="O33" s="160">
        <v>0</v>
      </c>
      <c r="P33" s="160">
        <v>1</v>
      </c>
      <c r="Q33" s="160">
        <v>1</v>
      </c>
      <c r="R33" s="160">
        <f t="shared" si="2"/>
        <v>6</v>
      </c>
    </row>
    <row r="34" spans="1:18" ht="15" customHeight="1">
      <c r="A34" s="97">
        <v>27</v>
      </c>
      <c r="B34" s="104" t="s">
        <v>720</v>
      </c>
      <c r="C34" s="160">
        <v>1</v>
      </c>
      <c r="D34" s="160">
        <v>0</v>
      </c>
      <c r="E34" s="160">
        <v>1</v>
      </c>
      <c r="F34" s="160">
        <v>1</v>
      </c>
      <c r="G34" s="160">
        <v>1</v>
      </c>
      <c r="H34" s="160">
        <v>0</v>
      </c>
      <c r="I34" s="160">
        <v>0</v>
      </c>
      <c r="J34" s="160">
        <v>0</v>
      </c>
      <c r="K34" s="160">
        <v>0</v>
      </c>
      <c r="L34" s="160">
        <v>0</v>
      </c>
      <c r="M34" s="160">
        <v>0</v>
      </c>
      <c r="N34" s="160">
        <v>0</v>
      </c>
      <c r="O34" s="160">
        <v>0</v>
      </c>
      <c r="P34" s="160">
        <v>1</v>
      </c>
      <c r="Q34" s="160">
        <v>1</v>
      </c>
      <c r="R34" s="160">
        <f t="shared" si="2"/>
        <v>6</v>
      </c>
    </row>
    <row r="35" spans="1:18" ht="15" customHeight="1">
      <c r="A35" s="97">
        <v>28</v>
      </c>
      <c r="B35" s="104" t="s">
        <v>721</v>
      </c>
      <c r="C35" s="160">
        <v>1</v>
      </c>
      <c r="D35" s="160">
        <v>0</v>
      </c>
      <c r="E35" s="160">
        <v>1</v>
      </c>
      <c r="F35" s="160">
        <v>1</v>
      </c>
      <c r="G35" s="160">
        <v>1</v>
      </c>
      <c r="H35" s="160">
        <v>0</v>
      </c>
      <c r="I35" s="160">
        <v>0</v>
      </c>
      <c r="J35" s="160">
        <v>0</v>
      </c>
      <c r="K35" s="160">
        <v>0</v>
      </c>
      <c r="L35" s="160">
        <v>0</v>
      </c>
      <c r="M35" s="160">
        <v>0</v>
      </c>
      <c r="N35" s="160">
        <v>0</v>
      </c>
      <c r="O35" s="160">
        <v>0</v>
      </c>
      <c r="P35" s="160">
        <v>1</v>
      </c>
      <c r="Q35" s="160">
        <v>1</v>
      </c>
      <c r="R35" s="160">
        <f t="shared" si="2"/>
        <v>6</v>
      </c>
    </row>
    <row r="36" spans="1:18" ht="15" customHeight="1">
      <c r="A36" s="97">
        <v>29</v>
      </c>
      <c r="B36" s="104" t="s">
        <v>722</v>
      </c>
      <c r="C36" s="160">
        <v>1</v>
      </c>
      <c r="D36" s="160">
        <v>0</v>
      </c>
      <c r="E36" s="160">
        <v>1</v>
      </c>
      <c r="F36" s="160">
        <v>1</v>
      </c>
      <c r="G36" s="160">
        <v>1</v>
      </c>
      <c r="H36" s="160">
        <v>0</v>
      </c>
      <c r="I36" s="160">
        <v>0</v>
      </c>
      <c r="J36" s="160">
        <v>0</v>
      </c>
      <c r="K36" s="160">
        <v>0</v>
      </c>
      <c r="L36" s="160">
        <v>0</v>
      </c>
      <c r="M36" s="160">
        <v>0</v>
      </c>
      <c r="N36" s="160">
        <v>0</v>
      </c>
      <c r="O36" s="160">
        <v>0</v>
      </c>
      <c r="P36" s="160">
        <v>1</v>
      </c>
      <c r="Q36" s="160">
        <v>1</v>
      </c>
      <c r="R36" s="160">
        <f t="shared" si="2"/>
        <v>6</v>
      </c>
    </row>
    <row r="37" spans="1:18" ht="15" customHeight="1">
      <c r="A37" s="102" t="s">
        <v>340</v>
      </c>
      <c r="B37" s="102" t="s">
        <v>55</v>
      </c>
      <c r="C37" s="319">
        <f>SUM(C38:C54)</f>
        <v>17</v>
      </c>
      <c r="D37" s="319">
        <f t="shared" ref="D37:Q37" si="5">SUM(D38:D54)</f>
        <v>3</v>
      </c>
      <c r="E37" s="319">
        <f t="shared" si="5"/>
        <v>17</v>
      </c>
      <c r="F37" s="319">
        <f t="shared" si="5"/>
        <v>1</v>
      </c>
      <c r="G37" s="319">
        <f t="shared" si="5"/>
        <v>17</v>
      </c>
      <c r="H37" s="319">
        <f t="shared" si="5"/>
        <v>13</v>
      </c>
      <c r="I37" s="319">
        <f t="shared" si="5"/>
        <v>4</v>
      </c>
      <c r="J37" s="319">
        <f t="shared" si="5"/>
        <v>1</v>
      </c>
      <c r="K37" s="319">
        <f t="shared" si="5"/>
        <v>1</v>
      </c>
      <c r="L37" s="319">
        <f t="shared" si="5"/>
        <v>17</v>
      </c>
      <c r="M37" s="319">
        <f t="shared" si="5"/>
        <v>17</v>
      </c>
      <c r="N37" s="319">
        <f t="shared" si="5"/>
        <v>0</v>
      </c>
      <c r="O37" s="319">
        <f t="shared" si="5"/>
        <v>0</v>
      </c>
      <c r="P37" s="319">
        <f t="shared" si="5"/>
        <v>17</v>
      </c>
      <c r="Q37" s="319">
        <f t="shared" si="5"/>
        <v>17</v>
      </c>
      <c r="R37" s="319">
        <f t="shared" si="2"/>
        <v>142</v>
      </c>
    </row>
    <row r="38" spans="1:18" ht="15" customHeight="1">
      <c r="A38" s="97">
        <v>30</v>
      </c>
      <c r="B38" s="104" t="s">
        <v>723</v>
      </c>
      <c r="C38" s="160">
        <v>1</v>
      </c>
      <c r="D38" s="160">
        <v>1</v>
      </c>
      <c r="E38" s="160">
        <v>1</v>
      </c>
      <c r="F38" s="160">
        <v>0</v>
      </c>
      <c r="G38" s="160">
        <v>1</v>
      </c>
      <c r="H38" s="160">
        <v>1</v>
      </c>
      <c r="I38" s="160">
        <v>1</v>
      </c>
      <c r="J38" s="160">
        <v>0</v>
      </c>
      <c r="K38" s="160">
        <v>1</v>
      </c>
      <c r="L38" s="160">
        <v>1</v>
      </c>
      <c r="M38" s="160">
        <v>1</v>
      </c>
      <c r="N38" s="160">
        <v>0</v>
      </c>
      <c r="O38" s="160">
        <v>0</v>
      </c>
      <c r="P38" s="160">
        <v>1</v>
      </c>
      <c r="Q38" s="160">
        <v>1</v>
      </c>
      <c r="R38" s="160">
        <f t="shared" si="2"/>
        <v>11</v>
      </c>
    </row>
    <row r="39" spans="1:18" ht="15" customHeight="1">
      <c r="A39" s="97">
        <v>31</v>
      </c>
      <c r="B39" s="104" t="s">
        <v>724</v>
      </c>
      <c r="C39" s="160">
        <v>1</v>
      </c>
      <c r="D39" s="160">
        <v>1</v>
      </c>
      <c r="E39" s="160">
        <v>1</v>
      </c>
      <c r="F39" s="160">
        <v>0</v>
      </c>
      <c r="G39" s="160">
        <v>1</v>
      </c>
      <c r="H39" s="160">
        <v>1</v>
      </c>
      <c r="I39" s="160">
        <v>1</v>
      </c>
      <c r="J39" s="160">
        <v>0</v>
      </c>
      <c r="K39" s="160">
        <v>0</v>
      </c>
      <c r="L39" s="160">
        <v>1</v>
      </c>
      <c r="M39" s="160">
        <v>1</v>
      </c>
      <c r="N39" s="160">
        <v>0</v>
      </c>
      <c r="O39" s="160">
        <v>0</v>
      </c>
      <c r="P39" s="160">
        <v>1</v>
      </c>
      <c r="Q39" s="160">
        <v>1</v>
      </c>
      <c r="R39" s="160">
        <f t="shared" si="2"/>
        <v>10</v>
      </c>
    </row>
    <row r="40" spans="1:18" ht="15" customHeight="1">
      <c r="A40" s="97">
        <v>32</v>
      </c>
      <c r="B40" s="104" t="s">
        <v>725</v>
      </c>
      <c r="C40" s="160">
        <v>1</v>
      </c>
      <c r="D40" s="160">
        <v>1</v>
      </c>
      <c r="E40" s="160">
        <v>1</v>
      </c>
      <c r="F40" s="160">
        <v>0</v>
      </c>
      <c r="G40" s="160">
        <v>1</v>
      </c>
      <c r="H40" s="160">
        <v>1</v>
      </c>
      <c r="I40" s="160">
        <v>1</v>
      </c>
      <c r="J40" s="160">
        <v>1</v>
      </c>
      <c r="K40" s="160">
        <v>0</v>
      </c>
      <c r="L40" s="160">
        <v>1</v>
      </c>
      <c r="M40" s="160">
        <v>1</v>
      </c>
      <c r="N40" s="160">
        <v>0</v>
      </c>
      <c r="O40" s="160">
        <v>0</v>
      </c>
      <c r="P40" s="160">
        <v>1</v>
      </c>
      <c r="Q40" s="160">
        <v>1</v>
      </c>
      <c r="R40" s="160">
        <f t="shared" si="2"/>
        <v>11</v>
      </c>
    </row>
    <row r="41" spans="1:18" ht="15" customHeight="1">
      <c r="A41" s="97">
        <v>33</v>
      </c>
      <c r="B41" s="104" t="s">
        <v>726</v>
      </c>
      <c r="C41" s="160">
        <v>1</v>
      </c>
      <c r="D41" s="160">
        <v>0</v>
      </c>
      <c r="E41" s="160">
        <v>1</v>
      </c>
      <c r="F41" s="160">
        <v>1</v>
      </c>
      <c r="G41" s="160">
        <v>1</v>
      </c>
      <c r="H41" s="160">
        <v>1</v>
      </c>
      <c r="I41" s="160">
        <v>0</v>
      </c>
      <c r="J41" s="160">
        <v>0</v>
      </c>
      <c r="K41" s="160">
        <v>0</v>
      </c>
      <c r="L41" s="160">
        <v>1</v>
      </c>
      <c r="M41" s="160">
        <v>1</v>
      </c>
      <c r="N41" s="160">
        <v>0</v>
      </c>
      <c r="O41" s="160">
        <v>0</v>
      </c>
      <c r="P41" s="160">
        <v>1</v>
      </c>
      <c r="Q41" s="160">
        <v>1</v>
      </c>
      <c r="R41" s="160">
        <f t="shared" si="2"/>
        <v>9</v>
      </c>
    </row>
    <row r="42" spans="1:18" ht="15" customHeight="1">
      <c r="A42" s="97">
        <v>34</v>
      </c>
      <c r="B42" s="104" t="s">
        <v>727</v>
      </c>
      <c r="C42" s="160">
        <v>1</v>
      </c>
      <c r="D42" s="160">
        <v>0</v>
      </c>
      <c r="E42" s="160">
        <v>1</v>
      </c>
      <c r="F42" s="160">
        <v>0</v>
      </c>
      <c r="G42" s="160">
        <v>1</v>
      </c>
      <c r="H42" s="160">
        <v>0</v>
      </c>
      <c r="I42" s="160">
        <v>0</v>
      </c>
      <c r="J42" s="160">
        <v>0</v>
      </c>
      <c r="K42" s="160">
        <v>0</v>
      </c>
      <c r="L42" s="160">
        <v>1</v>
      </c>
      <c r="M42" s="160">
        <v>1</v>
      </c>
      <c r="N42" s="160">
        <v>0</v>
      </c>
      <c r="O42" s="160">
        <v>0</v>
      </c>
      <c r="P42" s="160">
        <v>1</v>
      </c>
      <c r="Q42" s="160">
        <v>1</v>
      </c>
      <c r="R42" s="160">
        <f t="shared" si="2"/>
        <v>7</v>
      </c>
    </row>
    <row r="43" spans="1:18" ht="15" customHeight="1">
      <c r="A43" s="97">
        <v>35</v>
      </c>
      <c r="B43" s="104" t="s">
        <v>728</v>
      </c>
      <c r="C43" s="160">
        <v>1</v>
      </c>
      <c r="D43" s="160">
        <v>0</v>
      </c>
      <c r="E43" s="160">
        <v>1</v>
      </c>
      <c r="F43" s="160">
        <v>0</v>
      </c>
      <c r="G43" s="160">
        <v>1</v>
      </c>
      <c r="H43" s="160">
        <v>1</v>
      </c>
      <c r="I43" s="160">
        <v>0</v>
      </c>
      <c r="J43" s="160">
        <v>0</v>
      </c>
      <c r="K43" s="160">
        <v>0</v>
      </c>
      <c r="L43" s="160">
        <v>1</v>
      </c>
      <c r="M43" s="160">
        <v>1</v>
      </c>
      <c r="N43" s="160">
        <v>0</v>
      </c>
      <c r="O43" s="160">
        <v>0</v>
      </c>
      <c r="P43" s="160">
        <v>1</v>
      </c>
      <c r="Q43" s="160">
        <v>1</v>
      </c>
      <c r="R43" s="160">
        <f t="shared" si="2"/>
        <v>8</v>
      </c>
    </row>
    <row r="44" spans="1:18" ht="15" customHeight="1">
      <c r="A44" s="97">
        <v>36</v>
      </c>
      <c r="B44" s="104" t="s">
        <v>729</v>
      </c>
      <c r="C44" s="160">
        <v>1</v>
      </c>
      <c r="D44" s="160">
        <v>0</v>
      </c>
      <c r="E44" s="160">
        <v>1</v>
      </c>
      <c r="F44" s="160">
        <v>0</v>
      </c>
      <c r="G44" s="160">
        <v>1</v>
      </c>
      <c r="H44" s="160">
        <v>0</v>
      </c>
      <c r="I44" s="160">
        <v>1</v>
      </c>
      <c r="J44" s="160">
        <v>0</v>
      </c>
      <c r="K44" s="160">
        <v>0</v>
      </c>
      <c r="L44" s="160">
        <v>1</v>
      </c>
      <c r="M44" s="160">
        <v>1</v>
      </c>
      <c r="N44" s="160">
        <v>0</v>
      </c>
      <c r="O44" s="160">
        <v>0</v>
      </c>
      <c r="P44" s="160">
        <v>1</v>
      </c>
      <c r="Q44" s="160">
        <v>1</v>
      </c>
      <c r="R44" s="160">
        <f t="shared" si="2"/>
        <v>8</v>
      </c>
    </row>
    <row r="45" spans="1:18" ht="15" customHeight="1">
      <c r="A45" s="97">
        <v>37</v>
      </c>
      <c r="B45" s="104" t="s">
        <v>730</v>
      </c>
      <c r="C45" s="160">
        <v>1</v>
      </c>
      <c r="D45" s="160">
        <v>0</v>
      </c>
      <c r="E45" s="160">
        <v>1</v>
      </c>
      <c r="F45" s="160">
        <v>0</v>
      </c>
      <c r="G45" s="160">
        <v>1</v>
      </c>
      <c r="H45" s="160">
        <v>0</v>
      </c>
      <c r="I45" s="160">
        <v>0</v>
      </c>
      <c r="J45" s="160">
        <v>0</v>
      </c>
      <c r="K45" s="160">
        <v>0</v>
      </c>
      <c r="L45" s="160">
        <v>1</v>
      </c>
      <c r="M45" s="160">
        <v>1</v>
      </c>
      <c r="N45" s="160">
        <v>0</v>
      </c>
      <c r="O45" s="160">
        <v>0</v>
      </c>
      <c r="P45" s="160">
        <v>1</v>
      </c>
      <c r="Q45" s="160">
        <v>1</v>
      </c>
      <c r="R45" s="160">
        <f t="shared" si="2"/>
        <v>7</v>
      </c>
    </row>
    <row r="46" spans="1:18" ht="15" customHeight="1">
      <c r="A46" s="97">
        <v>38</v>
      </c>
      <c r="B46" s="104" t="s">
        <v>731</v>
      </c>
      <c r="C46" s="160">
        <v>1</v>
      </c>
      <c r="D46" s="160">
        <v>0</v>
      </c>
      <c r="E46" s="160">
        <v>1</v>
      </c>
      <c r="F46" s="160">
        <v>0</v>
      </c>
      <c r="G46" s="160">
        <v>1</v>
      </c>
      <c r="H46" s="160">
        <v>1</v>
      </c>
      <c r="I46" s="160">
        <v>0</v>
      </c>
      <c r="J46" s="160">
        <v>0</v>
      </c>
      <c r="K46" s="160">
        <v>0</v>
      </c>
      <c r="L46" s="160">
        <v>1</v>
      </c>
      <c r="M46" s="160">
        <v>1</v>
      </c>
      <c r="N46" s="160">
        <v>0</v>
      </c>
      <c r="O46" s="160">
        <v>0</v>
      </c>
      <c r="P46" s="160">
        <v>1</v>
      </c>
      <c r="Q46" s="160">
        <v>1</v>
      </c>
      <c r="R46" s="160">
        <f t="shared" si="2"/>
        <v>8</v>
      </c>
    </row>
    <row r="47" spans="1:18" ht="15" customHeight="1">
      <c r="A47" s="97">
        <v>39</v>
      </c>
      <c r="B47" s="104" t="s">
        <v>732</v>
      </c>
      <c r="C47" s="160">
        <v>1</v>
      </c>
      <c r="D47" s="160">
        <v>0</v>
      </c>
      <c r="E47" s="160">
        <v>1</v>
      </c>
      <c r="F47" s="160">
        <v>0</v>
      </c>
      <c r="G47" s="160">
        <v>1</v>
      </c>
      <c r="H47" s="160">
        <v>0</v>
      </c>
      <c r="I47" s="160">
        <v>0</v>
      </c>
      <c r="J47" s="160">
        <v>0</v>
      </c>
      <c r="K47" s="160">
        <v>0</v>
      </c>
      <c r="L47" s="160">
        <v>1</v>
      </c>
      <c r="M47" s="160">
        <v>1</v>
      </c>
      <c r="N47" s="160">
        <v>0</v>
      </c>
      <c r="O47" s="160">
        <v>0</v>
      </c>
      <c r="P47" s="160">
        <v>1</v>
      </c>
      <c r="Q47" s="160">
        <v>1</v>
      </c>
      <c r="R47" s="160">
        <f t="shared" si="2"/>
        <v>7</v>
      </c>
    </row>
    <row r="48" spans="1:18" ht="15" customHeight="1">
      <c r="A48" s="97">
        <v>40</v>
      </c>
      <c r="B48" s="104" t="s">
        <v>733</v>
      </c>
      <c r="C48" s="160">
        <v>1</v>
      </c>
      <c r="D48" s="160">
        <v>0</v>
      </c>
      <c r="E48" s="160">
        <v>1</v>
      </c>
      <c r="F48" s="160">
        <v>0</v>
      </c>
      <c r="G48" s="160">
        <v>1</v>
      </c>
      <c r="H48" s="160">
        <v>1</v>
      </c>
      <c r="I48" s="160">
        <v>0</v>
      </c>
      <c r="J48" s="160">
        <v>0</v>
      </c>
      <c r="K48" s="160">
        <v>0</v>
      </c>
      <c r="L48" s="160">
        <v>1</v>
      </c>
      <c r="M48" s="160">
        <v>1</v>
      </c>
      <c r="N48" s="160">
        <v>0</v>
      </c>
      <c r="O48" s="160">
        <v>0</v>
      </c>
      <c r="P48" s="160">
        <v>1</v>
      </c>
      <c r="Q48" s="160">
        <v>1</v>
      </c>
      <c r="R48" s="160">
        <f t="shared" si="2"/>
        <v>8</v>
      </c>
    </row>
    <row r="49" spans="1:18" ht="15" customHeight="1">
      <c r="A49" s="97">
        <v>41</v>
      </c>
      <c r="B49" s="104" t="s">
        <v>734</v>
      </c>
      <c r="C49" s="160">
        <v>1</v>
      </c>
      <c r="D49" s="160">
        <v>0</v>
      </c>
      <c r="E49" s="160">
        <v>1</v>
      </c>
      <c r="F49" s="160">
        <v>0</v>
      </c>
      <c r="G49" s="160">
        <v>1</v>
      </c>
      <c r="H49" s="160">
        <v>1</v>
      </c>
      <c r="I49" s="160">
        <v>0</v>
      </c>
      <c r="J49" s="160">
        <v>0</v>
      </c>
      <c r="K49" s="160">
        <v>0</v>
      </c>
      <c r="L49" s="160">
        <v>1</v>
      </c>
      <c r="M49" s="160">
        <v>1</v>
      </c>
      <c r="N49" s="160">
        <v>0</v>
      </c>
      <c r="O49" s="160">
        <v>0</v>
      </c>
      <c r="P49" s="160">
        <v>1</v>
      </c>
      <c r="Q49" s="160">
        <v>1</v>
      </c>
      <c r="R49" s="160">
        <f t="shared" si="2"/>
        <v>8</v>
      </c>
    </row>
    <row r="50" spans="1:18" ht="15" customHeight="1">
      <c r="A50" s="97">
        <v>42</v>
      </c>
      <c r="B50" s="104" t="s">
        <v>735</v>
      </c>
      <c r="C50" s="160">
        <v>1</v>
      </c>
      <c r="D50" s="160">
        <v>0</v>
      </c>
      <c r="E50" s="160">
        <v>1</v>
      </c>
      <c r="F50" s="160">
        <v>0</v>
      </c>
      <c r="G50" s="160">
        <v>1</v>
      </c>
      <c r="H50" s="160">
        <v>1</v>
      </c>
      <c r="I50" s="160">
        <v>0</v>
      </c>
      <c r="J50" s="160">
        <v>0</v>
      </c>
      <c r="K50" s="160">
        <v>0</v>
      </c>
      <c r="L50" s="160">
        <v>1</v>
      </c>
      <c r="M50" s="160">
        <v>1</v>
      </c>
      <c r="N50" s="160">
        <v>0</v>
      </c>
      <c r="O50" s="160">
        <v>0</v>
      </c>
      <c r="P50" s="160">
        <v>1</v>
      </c>
      <c r="Q50" s="160">
        <v>1</v>
      </c>
      <c r="R50" s="160">
        <f t="shared" si="2"/>
        <v>8</v>
      </c>
    </row>
    <row r="51" spans="1:18" ht="15" customHeight="1">
      <c r="A51" s="97">
        <v>43</v>
      </c>
      <c r="B51" s="104" t="s">
        <v>736</v>
      </c>
      <c r="C51" s="160">
        <v>1</v>
      </c>
      <c r="D51" s="160">
        <v>0</v>
      </c>
      <c r="E51" s="160">
        <v>1</v>
      </c>
      <c r="F51" s="160">
        <v>0</v>
      </c>
      <c r="G51" s="160">
        <v>1</v>
      </c>
      <c r="H51" s="160">
        <v>1</v>
      </c>
      <c r="I51" s="160">
        <v>0</v>
      </c>
      <c r="J51" s="160">
        <v>0</v>
      </c>
      <c r="K51" s="160">
        <v>0</v>
      </c>
      <c r="L51" s="160">
        <v>1</v>
      </c>
      <c r="M51" s="160">
        <v>1</v>
      </c>
      <c r="N51" s="160">
        <v>0</v>
      </c>
      <c r="O51" s="160">
        <v>0</v>
      </c>
      <c r="P51" s="160">
        <v>1</v>
      </c>
      <c r="Q51" s="160">
        <v>1</v>
      </c>
      <c r="R51" s="160">
        <f t="shared" si="2"/>
        <v>8</v>
      </c>
    </row>
    <row r="52" spans="1:18" ht="15" customHeight="1">
      <c r="A52" s="97">
        <v>44</v>
      </c>
      <c r="B52" s="104" t="s">
        <v>737</v>
      </c>
      <c r="C52" s="160">
        <v>1</v>
      </c>
      <c r="D52" s="160">
        <v>0</v>
      </c>
      <c r="E52" s="160">
        <v>1</v>
      </c>
      <c r="F52" s="160">
        <v>0</v>
      </c>
      <c r="G52" s="160">
        <v>1</v>
      </c>
      <c r="H52" s="160">
        <v>1</v>
      </c>
      <c r="I52" s="160">
        <v>0</v>
      </c>
      <c r="J52" s="160">
        <v>0</v>
      </c>
      <c r="K52" s="160">
        <v>0</v>
      </c>
      <c r="L52" s="160">
        <v>1</v>
      </c>
      <c r="M52" s="160">
        <v>1</v>
      </c>
      <c r="N52" s="160">
        <v>0</v>
      </c>
      <c r="O52" s="160">
        <v>0</v>
      </c>
      <c r="P52" s="160">
        <v>1</v>
      </c>
      <c r="Q52" s="160">
        <v>1</v>
      </c>
      <c r="R52" s="160">
        <f t="shared" si="2"/>
        <v>8</v>
      </c>
    </row>
    <row r="53" spans="1:18" ht="15" customHeight="1">
      <c r="A53" s="97">
        <v>45</v>
      </c>
      <c r="B53" s="104" t="s">
        <v>864</v>
      </c>
      <c r="C53" s="160">
        <v>1</v>
      </c>
      <c r="D53" s="160">
        <v>0</v>
      </c>
      <c r="E53" s="160">
        <v>1</v>
      </c>
      <c r="F53" s="160">
        <v>0</v>
      </c>
      <c r="G53" s="160">
        <v>1</v>
      </c>
      <c r="H53" s="160">
        <v>1</v>
      </c>
      <c r="I53" s="160">
        <v>0</v>
      </c>
      <c r="J53" s="160">
        <v>0</v>
      </c>
      <c r="K53" s="160">
        <v>0</v>
      </c>
      <c r="L53" s="160">
        <v>1</v>
      </c>
      <c r="M53" s="160">
        <v>1</v>
      </c>
      <c r="N53" s="160">
        <v>0</v>
      </c>
      <c r="O53" s="160">
        <v>0</v>
      </c>
      <c r="P53" s="160">
        <v>1</v>
      </c>
      <c r="Q53" s="160">
        <v>1</v>
      </c>
      <c r="R53" s="160">
        <f t="shared" si="2"/>
        <v>8</v>
      </c>
    </row>
    <row r="54" spans="1:18" ht="15" customHeight="1">
      <c r="A54" s="97">
        <v>46</v>
      </c>
      <c r="B54" s="104" t="s">
        <v>865</v>
      </c>
      <c r="C54" s="160">
        <v>1</v>
      </c>
      <c r="D54" s="160">
        <v>0</v>
      </c>
      <c r="E54" s="160">
        <v>1</v>
      </c>
      <c r="F54" s="160">
        <v>0</v>
      </c>
      <c r="G54" s="160">
        <v>1</v>
      </c>
      <c r="H54" s="160">
        <v>1</v>
      </c>
      <c r="I54" s="160">
        <v>0</v>
      </c>
      <c r="J54" s="160">
        <v>0</v>
      </c>
      <c r="K54" s="160">
        <v>0</v>
      </c>
      <c r="L54" s="160">
        <v>1</v>
      </c>
      <c r="M54" s="160">
        <v>1</v>
      </c>
      <c r="N54" s="160">
        <v>0</v>
      </c>
      <c r="O54" s="160">
        <v>0</v>
      </c>
      <c r="P54" s="160">
        <v>1</v>
      </c>
      <c r="Q54" s="160">
        <v>1</v>
      </c>
      <c r="R54" s="160">
        <f t="shared" si="2"/>
        <v>8</v>
      </c>
    </row>
    <row r="55" spans="1:18" s="318" customFormat="1" ht="15" customHeight="1">
      <c r="A55" s="102" t="s">
        <v>342</v>
      </c>
      <c r="B55" s="102" t="s">
        <v>48</v>
      </c>
      <c r="C55" s="319">
        <f>SUM(C56:C65)</f>
        <v>10</v>
      </c>
      <c r="D55" s="319">
        <f t="shared" ref="D55:Q55" si="6">SUM(D56:D65)</f>
        <v>10</v>
      </c>
      <c r="E55" s="319">
        <f t="shared" si="6"/>
        <v>10</v>
      </c>
      <c r="F55" s="319">
        <f t="shared" si="6"/>
        <v>2</v>
      </c>
      <c r="G55" s="319">
        <f t="shared" si="6"/>
        <v>10</v>
      </c>
      <c r="H55" s="319">
        <f t="shared" si="6"/>
        <v>8</v>
      </c>
      <c r="I55" s="319">
        <f t="shared" si="6"/>
        <v>10</v>
      </c>
      <c r="J55" s="319">
        <f t="shared" si="6"/>
        <v>0</v>
      </c>
      <c r="K55" s="319">
        <f t="shared" si="6"/>
        <v>1</v>
      </c>
      <c r="L55" s="319">
        <f t="shared" si="6"/>
        <v>6</v>
      </c>
      <c r="M55" s="319">
        <f t="shared" si="6"/>
        <v>10</v>
      </c>
      <c r="N55" s="319">
        <f t="shared" si="6"/>
        <v>0</v>
      </c>
      <c r="O55" s="319">
        <f t="shared" si="6"/>
        <v>8</v>
      </c>
      <c r="P55" s="319">
        <f t="shared" si="6"/>
        <v>10</v>
      </c>
      <c r="Q55" s="319">
        <f t="shared" si="6"/>
        <v>10</v>
      </c>
      <c r="R55" s="319">
        <f t="shared" si="2"/>
        <v>105</v>
      </c>
    </row>
    <row r="56" spans="1:18" ht="15" customHeight="1">
      <c r="A56" s="97">
        <v>47</v>
      </c>
      <c r="B56" s="104" t="s">
        <v>731</v>
      </c>
      <c r="C56" s="160">
        <v>1</v>
      </c>
      <c r="D56" s="160">
        <v>1</v>
      </c>
      <c r="E56" s="160">
        <v>1</v>
      </c>
      <c r="F56" s="160">
        <v>0</v>
      </c>
      <c r="G56" s="160">
        <v>1</v>
      </c>
      <c r="H56" s="160">
        <v>1</v>
      </c>
      <c r="I56" s="160">
        <v>1</v>
      </c>
      <c r="J56" s="160">
        <v>0</v>
      </c>
      <c r="K56" s="160">
        <v>0</v>
      </c>
      <c r="L56" s="160">
        <v>0</v>
      </c>
      <c r="M56" s="160">
        <v>1</v>
      </c>
      <c r="N56" s="160">
        <v>0</v>
      </c>
      <c r="O56" s="160">
        <v>1</v>
      </c>
      <c r="P56" s="160">
        <v>1</v>
      </c>
      <c r="Q56" s="160">
        <v>1</v>
      </c>
      <c r="R56" s="160">
        <f t="shared" si="2"/>
        <v>10</v>
      </c>
    </row>
    <row r="57" spans="1:18" ht="15" customHeight="1">
      <c r="A57" s="97">
        <v>48</v>
      </c>
      <c r="B57" s="104" t="s">
        <v>738</v>
      </c>
      <c r="C57" s="160">
        <v>1</v>
      </c>
      <c r="D57" s="160">
        <v>1</v>
      </c>
      <c r="E57" s="160">
        <v>1</v>
      </c>
      <c r="F57" s="160">
        <v>0</v>
      </c>
      <c r="G57" s="160">
        <v>1</v>
      </c>
      <c r="H57" s="160">
        <v>1</v>
      </c>
      <c r="I57" s="160">
        <v>1</v>
      </c>
      <c r="J57" s="160">
        <v>0</v>
      </c>
      <c r="K57" s="160">
        <v>0</v>
      </c>
      <c r="L57" s="160">
        <v>1</v>
      </c>
      <c r="M57" s="160">
        <v>1</v>
      </c>
      <c r="N57" s="160">
        <v>0</v>
      </c>
      <c r="O57" s="160">
        <v>1</v>
      </c>
      <c r="P57" s="160">
        <v>1</v>
      </c>
      <c r="Q57" s="160">
        <v>1</v>
      </c>
      <c r="R57" s="160">
        <f t="shared" si="2"/>
        <v>11</v>
      </c>
    </row>
    <row r="58" spans="1:18" ht="15" customHeight="1">
      <c r="A58" s="97">
        <v>49</v>
      </c>
      <c r="B58" s="104" t="s">
        <v>739</v>
      </c>
      <c r="C58" s="160">
        <v>1</v>
      </c>
      <c r="D58" s="160">
        <v>1</v>
      </c>
      <c r="E58" s="160">
        <v>1</v>
      </c>
      <c r="F58" s="160">
        <v>0</v>
      </c>
      <c r="G58" s="160">
        <v>1</v>
      </c>
      <c r="H58" s="160">
        <v>1</v>
      </c>
      <c r="I58" s="160">
        <v>1</v>
      </c>
      <c r="J58" s="160">
        <v>0</v>
      </c>
      <c r="K58" s="160">
        <v>0</v>
      </c>
      <c r="L58" s="160">
        <v>1</v>
      </c>
      <c r="M58" s="160">
        <v>1</v>
      </c>
      <c r="N58" s="160">
        <v>0</v>
      </c>
      <c r="O58" s="160">
        <v>1</v>
      </c>
      <c r="P58" s="160">
        <v>1</v>
      </c>
      <c r="Q58" s="160">
        <v>1</v>
      </c>
      <c r="R58" s="160">
        <f t="shared" si="2"/>
        <v>11</v>
      </c>
    </row>
    <row r="59" spans="1:18" ht="15" customHeight="1">
      <c r="A59" s="97">
        <v>50</v>
      </c>
      <c r="B59" s="104" t="s">
        <v>740</v>
      </c>
      <c r="C59" s="160">
        <v>1</v>
      </c>
      <c r="D59" s="160">
        <v>1</v>
      </c>
      <c r="E59" s="160">
        <v>1</v>
      </c>
      <c r="F59" s="160">
        <v>0</v>
      </c>
      <c r="G59" s="160">
        <v>1</v>
      </c>
      <c r="H59" s="160">
        <v>1</v>
      </c>
      <c r="I59" s="160">
        <v>1</v>
      </c>
      <c r="J59" s="160">
        <v>0</v>
      </c>
      <c r="K59" s="160">
        <v>0</v>
      </c>
      <c r="L59" s="160">
        <v>1</v>
      </c>
      <c r="M59" s="160">
        <v>1</v>
      </c>
      <c r="N59" s="160">
        <v>0</v>
      </c>
      <c r="O59" s="160">
        <v>1</v>
      </c>
      <c r="P59" s="160">
        <v>1</v>
      </c>
      <c r="Q59" s="160">
        <v>1</v>
      </c>
      <c r="R59" s="160">
        <f t="shared" si="2"/>
        <v>11</v>
      </c>
    </row>
    <row r="60" spans="1:18" ht="15" customHeight="1">
      <c r="A60" s="97">
        <v>51</v>
      </c>
      <c r="B60" s="104" t="s">
        <v>741</v>
      </c>
      <c r="C60" s="160">
        <v>1</v>
      </c>
      <c r="D60" s="160">
        <v>1</v>
      </c>
      <c r="E60" s="160">
        <v>1</v>
      </c>
      <c r="F60" s="160">
        <v>0</v>
      </c>
      <c r="G60" s="160">
        <v>1</v>
      </c>
      <c r="H60" s="160">
        <v>1</v>
      </c>
      <c r="I60" s="160">
        <v>1</v>
      </c>
      <c r="J60" s="160">
        <v>0</v>
      </c>
      <c r="K60" s="160">
        <v>1</v>
      </c>
      <c r="L60" s="160">
        <v>1</v>
      </c>
      <c r="M60" s="160">
        <v>1</v>
      </c>
      <c r="N60" s="160">
        <v>0</v>
      </c>
      <c r="O60" s="160">
        <v>1</v>
      </c>
      <c r="P60" s="160">
        <v>1</v>
      </c>
      <c r="Q60" s="160">
        <v>1</v>
      </c>
      <c r="R60" s="160">
        <f t="shared" si="2"/>
        <v>12</v>
      </c>
    </row>
    <row r="61" spans="1:18" ht="15" customHeight="1">
      <c r="A61" s="97">
        <v>52</v>
      </c>
      <c r="B61" s="104" t="s">
        <v>742</v>
      </c>
      <c r="C61" s="160">
        <v>1</v>
      </c>
      <c r="D61" s="160">
        <v>1</v>
      </c>
      <c r="E61" s="160">
        <v>1</v>
      </c>
      <c r="F61" s="160">
        <v>0</v>
      </c>
      <c r="G61" s="160">
        <v>1</v>
      </c>
      <c r="H61" s="160">
        <v>1</v>
      </c>
      <c r="I61" s="160">
        <v>1</v>
      </c>
      <c r="J61" s="160">
        <v>0</v>
      </c>
      <c r="K61" s="160">
        <v>0</v>
      </c>
      <c r="L61" s="160">
        <v>0</v>
      </c>
      <c r="M61" s="160">
        <v>1</v>
      </c>
      <c r="N61" s="160">
        <v>0</v>
      </c>
      <c r="O61" s="160">
        <v>1</v>
      </c>
      <c r="P61" s="160">
        <v>1</v>
      </c>
      <c r="Q61" s="160">
        <v>1</v>
      </c>
      <c r="R61" s="160">
        <f t="shared" si="2"/>
        <v>10</v>
      </c>
    </row>
    <row r="62" spans="1:18" ht="15" customHeight="1">
      <c r="A62" s="97">
        <v>53</v>
      </c>
      <c r="B62" s="104" t="s">
        <v>743</v>
      </c>
      <c r="C62" s="160">
        <v>1</v>
      </c>
      <c r="D62" s="160">
        <v>1</v>
      </c>
      <c r="E62" s="160">
        <v>1</v>
      </c>
      <c r="F62" s="160">
        <v>0</v>
      </c>
      <c r="G62" s="160">
        <v>1</v>
      </c>
      <c r="H62" s="160">
        <v>1</v>
      </c>
      <c r="I62" s="160">
        <v>1</v>
      </c>
      <c r="J62" s="160">
        <v>0</v>
      </c>
      <c r="K62" s="160">
        <v>0</v>
      </c>
      <c r="L62" s="160">
        <v>1</v>
      </c>
      <c r="M62" s="160">
        <v>1</v>
      </c>
      <c r="N62" s="160">
        <v>0</v>
      </c>
      <c r="O62" s="160">
        <v>1</v>
      </c>
      <c r="P62" s="160">
        <v>1</v>
      </c>
      <c r="Q62" s="160">
        <v>1</v>
      </c>
      <c r="R62" s="160">
        <f t="shared" si="2"/>
        <v>11</v>
      </c>
    </row>
    <row r="63" spans="1:18" ht="15" customHeight="1">
      <c r="A63" s="97">
        <v>54</v>
      </c>
      <c r="B63" s="104" t="s">
        <v>744</v>
      </c>
      <c r="C63" s="160">
        <v>1</v>
      </c>
      <c r="D63" s="160">
        <v>1</v>
      </c>
      <c r="E63" s="160">
        <v>1</v>
      </c>
      <c r="F63" s="160">
        <v>0</v>
      </c>
      <c r="G63" s="160">
        <v>1</v>
      </c>
      <c r="H63" s="160">
        <v>1</v>
      </c>
      <c r="I63" s="160">
        <v>1</v>
      </c>
      <c r="J63" s="160">
        <v>0</v>
      </c>
      <c r="K63" s="160">
        <v>0</v>
      </c>
      <c r="L63" s="160">
        <v>1</v>
      </c>
      <c r="M63" s="160">
        <v>1</v>
      </c>
      <c r="N63" s="160">
        <v>0</v>
      </c>
      <c r="O63" s="160">
        <v>1</v>
      </c>
      <c r="P63" s="160">
        <v>1</v>
      </c>
      <c r="Q63" s="160">
        <v>1</v>
      </c>
      <c r="R63" s="160">
        <f t="shared" si="2"/>
        <v>11</v>
      </c>
    </row>
    <row r="64" spans="1:18" ht="15" customHeight="1">
      <c r="A64" s="97">
        <v>55</v>
      </c>
      <c r="B64" s="104" t="s">
        <v>745</v>
      </c>
      <c r="C64" s="160">
        <v>1</v>
      </c>
      <c r="D64" s="160">
        <v>1</v>
      </c>
      <c r="E64" s="160">
        <v>1</v>
      </c>
      <c r="F64" s="160">
        <v>1</v>
      </c>
      <c r="G64" s="160">
        <v>1</v>
      </c>
      <c r="H64" s="160">
        <v>0</v>
      </c>
      <c r="I64" s="160">
        <v>1</v>
      </c>
      <c r="J64" s="160">
        <v>0</v>
      </c>
      <c r="K64" s="160">
        <v>0</v>
      </c>
      <c r="L64" s="160">
        <v>0</v>
      </c>
      <c r="M64" s="160">
        <v>1</v>
      </c>
      <c r="N64" s="160">
        <v>0</v>
      </c>
      <c r="O64" s="160">
        <v>0</v>
      </c>
      <c r="P64" s="160">
        <v>1</v>
      </c>
      <c r="Q64" s="160">
        <v>1</v>
      </c>
      <c r="R64" s="160">
        <f t="shared" si="2"/>
        <v>9</v>
      </c>
    </row>
    <row r="65" spans="1:18" ht="15" customHeight="1">
      <c r="A65" s="97">
        <v>56</v>
      </c>
      <c r="B65" s="104" t="s">
        <v>746</v>
      </c>
      <c r="C65" s="160">
        <v>1</v>
      </c>
      <c r="D65" s="160">
        <v>1</v>
      </c>
      <c r="E65" s="160">
        <v>1</v>
      </c>
      <c r="F65" s="160">
        <v>1</v>
      </c>
      <c r="G65" s="160">
        <v>1</v>
      </c>
      <c r="H65" s="160">
        <v>0</v>
      </c>
      <c r="I65" s="160">
        <v>1</v>
      </c>
      <c r="J65" s="160">
        <v>0</v>
      </c>
      <c r="K65" s="160">
        <v>0</v>
      </c>
      <c r="L65" s="160">
        <v>0</v>
      </c>
      <c r="M65" s="160">
        <v>1</v>
      </c>
      <c r="N65" s="160">
        <v>0</v>
      </c>
      <c r="O65" s="160">
        <v>0</v>
      </c>
      <c r="P65" s="160">
        <v>1</v>
      </c>
      <c r="Q65" s="160">
        <v>1</v>
      </c>
      <c r="R65" s="160">
        <f t="shared" si="2"/>
        <v>9</v>
      </c>
    </row>
    <row r="66" spans="1:18" ht="15" customHeight="1">
      <c r="A66" s="102" t="s">
        <v>344</v>
      </c>
      <c r="B66" s="102" t="s">
        <v>53</v>
      </c>
      <c r="C66" s="319">
        <f>SUM(C67:C75)</f>
        <v>9</v>
      </c>
      <c r="D66" s="319">
        <f t="shared" ref="D66:Q66" si="7">SUM(D67:D75)</f>
        <v>5</v>
      </c>
      <c r="E66" s="319">
        <f t="shared" si="7"/>
        <v>9</v>
      </c>
      <c r="F66" s="319">
        <f t="shared" si="7"/>
        <v>6</v>
      </c>
      <c r="G66" s="319">
        <f t="shared" si="7"/>
        <v>9</v>
      </c>
      <c r="H66" s="319">
        <f t="shared" si="7"/>
        <v>5</v>
      </c>
      <c r="I66" s="319">
        <f t="shared" si="7"/>
        <v>4</v>
      </c>
      <c r="J66" s="319">
        <f t="shared" si="7"/>
        <v>0</v>
      </c>
      <c r="K66" s="319">
        <f t="shared" si="7"/>
        <v>0</v>
      </c>
      <c r="L66" s="319">
        <f t="shared" si="7"/>
        <v>1</v>
      </c>
      <c r="M66" s="319">
        <f t="shared" si="7"/>
        <v>4</v>
      </c>
      <c r="N66" s="319">
        <f t="shared" si="7"/>
        <v>0</v>
      </c>
      <c r="O66" s="319">
        <f t="shared" si="7"/>
        <v>0</v>
      </c>
      <c r="P66" s="319">
        <f t="shared" si="7"/>
        <v>7</v>
      </c>
      <c r="Q66" s="319">
        <f t="shared" si="7"/>
        <v>9</v>
      </c>
      <c r="R66" s="319">
        <f t="shared" si="2"/>
        <v>68</v>
      </c>
    </row>
    <row r="67" spans="1:18" ht="15" customHeight="1">
      <c r="A67" s="97">
        <v>57</v>
      </c>
      <c r="B67" s="106" t="s">
        <v>747</v>
      </c>
      <c r="C67" s="160">
        <v>1</v>
      </c>
      <c r="D67" s="160">
        <v>1</v>
      </c>
      <c r="E67" s="160">
        <v>1</v>
      </c>
      <c r="F67" s="160">
        <v>1</v>
      </c>
      <c r="G67" s="160">
        <v>1</v>
      </c>
      <c r="H67" s="160">
        <v>1</v>
      </c>
      <c r="I67" s="160">
        <v>0</v>
      </c>
      <c r="J67" s="160">
        <v>0</v>
      </c>
      <c r="K67" s="160">
        <v>0</v>
      </c>
      <c r="L67" s="160">
        <v>0</v>
      </c>
      <c r="M67" s="160">
        <v>1</v>
      </c>
      <c r="N67" s="160">
        <v>0</v>
      </c>
      <c r="O67" s="160">
        <v>0</v>
      </c>
      <c r="P67" s="160">
        <v>0</v>
      </c>
      <c r="Q67" s="160">
        <v>1</v>
      </c>
      <c r="R67" s="160">
        <f>SUM(C67:Q67)</f>
        <v>8</v>
      </c>
    </row>
    <row r="68" spans="1:18" ht="15" customHeight="1">
      <c r="A68" s="97">
        <v>58</v>
      </c>
      <c r="B68" s="104" t="s">
        <v>748</v>
      </c>
      <c r="C68" s="160">
        <v>1</v>
      </c>
      <c r="D68" s="160">
        <v>1</v>
      </c>
      <c r="E68" s="160">
        <v>1</v>
      </c>
      <c r="F68" s="160">
        <v>1</v>
      </c>
      <c r="G68" s="160">
        <v>1</v>
      </c>
      <c r="H68" s="160">
        <v>1</v>
      </c>
      <c r="I68" s="160">
        <v>1</v>
      </c>
      <c r="J68" s="160">
        <v>0</v>
      </c>
      <c r="K68" s="160">
        <v>0</v>
      </c>
      <c r="L68" s="160">
        <v>0</v>
      </c>
      <c r="M68" s="160">
        <v>0</v>
      </c>
      <c r="N68" s="160">
        <v>0</v>
      </c>
      <c r="O68" s="160">
        <v>0</v>
      </c>
      <c r="P68" s="160">
        <v>0</v>
      </c>
      <c r="Q68" s="160">
        <v>1</v>
      </c>
      <c r="R68" s="160">
        <f t="shared" ref="R68:R131" si="8">SUM(C68:Q68)</f>
        <v>8</v>
      </c>
    </row>
    <row r="69" spans="1:18" ht="15" customHeight="1">
      <c r="A69" s="97">
        <v>59</v>
      </c>
      <c r="B69" s="104" t="s">
        <v>749</v>
      </c>
      <c r="C69" s="160">
        <v>1</v>
      </c>
      <c r="D69" s="160">
        <v>1</v>
      </c>
      <c r="E69" s="160">
        <v>1</v>
      </c>
      <c r="F69" s="160">
        <v>0</v>
      </c>
      <c r="G69" s="160">
        <v>1</v>
      </c>
      <c r="H69" s="160">
        <v>1</v>
      </c>
      <c r="I69" s="160">
        <v>1</v>
      </c>
      <c r="J69" s="160">
        <v>0</v>
      </c>
      <c r="K69" s="160">
        <v>0</v>
      </c>
      <c r="L69" s="160">
        <v>0</v>
      </c>
      <c r="M69" s="160">
        <v>1</v>
      </c>
      <c r="N69" s="160">
        <v>0</v>
      </c>
      <c r="O69" s="160">
        <v>0</v>
      </c>
      <c r="P69" s="160">
        <v>1</v>
      </c>
      <c r="Q69" s="160">
        <v>1</v>
      </c>
      <c r="R69" s="160">
        <f t="shared" si="8"/>
        <v>9</v>
      </c>
    </row>
    <row r="70" spans="1:18" ht="15" customHeight="1">
      <c r="A70" s="97">
        <v>60</v>
      </c>
      <c r="B70" s="104" t="s">
        <v>750</v>
      </c>
      <c r="C70" s="160">
        <v>1</v>
      </c>
      <c r="D70" s="160">
        <v>0</v>
      </c>
      <c r="E70" s="160">
        <v>1</v>
      </c>
      <c r="F70" s="160">
        <v>0</v>
      </c>
      <c r="G70" s="160">
        <v>1</v>
      </c>
      <c r="H70" s="160">
        <v>0</v>
      </c>
      <c r="I70" s="160">
        <v>0</v>
      </c>
      <c r="J70" s="160">
        <v>0</v>
      </c>
      <c r="K70" s="160">
        <v>0</v>
      </c>
      <c r="L70" s="160">
        <v>0</v>
      </c>
      <c r="M70" s="160">
        <v>1</v>
      </c>
      <c r="N70" s="160">
        <v>0</v>
      </c>
      <c r="O70" s="160">
        <v>0</v>
      </c>
      <c r="P70" s="160">
        <v>1</v>
      </c>
      <c r="Q70" s="160">
        <v>1</v>
      </c>
      <c r="R70" s="160">
        <f t="shared" si="8"/>
        <v>6</v>
      </c>
    </row>
    <row r="71" spans="1:18" ht="15" customHeight="1">
      <c r="A71" s="97">
        <v>61</v>
      </c>
      <c r="B71" s="104" t="s">
        <v>751</v>
      </c>
      <c r="C71" s="160">
        <v>1</v>
      </c>
      <c r="D71" s="160">
        <v>1</v>
      </c>
      <c r="E71" s="160">
        <v>1</v>
      </c>
      <c r="F71" s="160">
        <v>0</v>
      </c>
      <c r="G71" s="160">
        <v>1</v>
      </c>
      <c r="H71" s="160">
        <v>1</v>
      </c>
      <c r="I71" s="160">
        <v>1</v>
      </c>
      <c r="J71" s="160">
        <v>0</v>
      </c>
      <c r="K71" s="160">
        <v>0</v>
      </c>
      <c r="L71" s="160">
        <v>1</v>
      </c>
      <c r="M71" s="160">
        <v>1</v>
      </c>
      <c r="N71" s="160">
        <v>0</v>
      </c>
      <c r="O71" s="160">
        <v>0</v>
      </c>
      <c r="P71" s="160">
        <v>1</v>
      </c>
      <c r="Q71" s="160">
        <v>1</v>
      </c>
      <c r="R71" s="160">
        <f t="shared" si="8"/>
        <v>10</v>
      </c>
    </row>
    <row r="72" spans="1:18" ht="15" customHeight="1">
      <c r="A72" s="97">
        <v>62</v>
      </c>
      <c r="B72" s="103" t="s">
        <v>752</v>
      </c>
      <c r="C72" s="160">
        <v>1</v>
      </c>
      <c r="D72" s="160">
        <v>0</v>
      </c>
      <c r="E72" s="160">
        <v>1</v>
      </c>
      <c r="F72" s="160">
        <v>1</v>
      </c>
      <c r="G72" s="160">
        <v>1</v>
      </c>
      <c r="H72" s="160">
        <v>1</v>
      </c>
      <c r="I72" s="160">
        <v>1</v>
      </c>
      <c r="J72" s="160">
        <v>0</v>
      </c>
      <c r="K72" s="160">
        <v>0</v>
      </c>
      <c r="L72" s="160">
        <v>0</v>
      </c>
      <c r="M72" s="160">
        <v>0</v>
      </c>
      <c r="N72" s="160">
        <v>0</v>
      </c>
      <c r="O72" s="160">
        <v>0</v>
      </c>
      <c r="P72" s="160">
        <v>1</v>
      </c>
      <c r="Q72" s="160">
        <v>1</v>
      </c>
      <c r="R72" s="160">
        <f t="shared" si="8"/>
        <v>8</v>
      </c>
    </row>
    <row r="73" spans="1:18" ht="15" customHeight="1">
      <c r="A73" s="97">
        <v>63</v>
      </c>
      <c r="B73" s="104" t="s">
        <v>866</v>
      </c>
      <c r="C73" s="160">
        <v>1</v>
      </c>
      <c r="D73" s="160">
        <v>1</v>
      </c>
      <c r="E73" s="160">
        <v>1</v>
      </c>
      <c r="F73" s="160">
        <v>1</v>
      </c>
      <c r="G73" s="160">
        <v>1</v>
      </c>
      <c r="H73" s="160">
        <v>0</v>
      </c>
      <c r="I73" s="160">
        <v>0</v>
      </c>
      <c r="J73" s="160">
        <v>0</v>
      </c>
      <c r="K73" s="160">
        <v>0</v>
      </c>
      <c r="L73" s="160">
        <v>0</v>
      </c>
      <c r="M73" s="160">
        <v>0</v>
      </c>
      <c r="N73" s="160">
        <v>0</v>
      </c>
      <c r="O73" s="160">
        <v>0</v>
      </c>
      <c r="P73" s="160">
        <v>1</v>
      </c>
      <c r="Q73" s="160">
        <v>1</v>
      </c>
      <c r="R73" s="160">
        <f t="shared" si="8"/>
        <v>7</v>
      </c>
    </row>
    <row r="74" spans="1:18" ht="15" customHeight="1">
      <c r="A74" s="97">
        <v>64</v>
      </c>
      <c r="B74" s="104" t="s">
        <v>753</v>
      </c>
      <c r="C74" s="160">
        <v>1</v>
      </c>
      <c r="D74" s="160">
        <v>0</v>
      </c>
      <c r="E74" s="160">
        <v>1</v>
      </c>
      <c r="F74" s="160">
        <v>1</v>
      </c>
      <c r="G74" s="160">
        <v>1</v>
      </c>
      <c r="H74" s="160">
        <v>0</v>
      </c>
      <c r="I74" s="160">
        <v>0</v>
      </c>
      <c r="J74" s="160">
        <v>0</v>
      </c>
      <c r="K74" s="160">
        <v>0</v>
      </c>
      <c r="L74" s="160">
        <v>0</v>
      </c>
      <c r="M74" s="160">
        <v>0</v>
      </c>
      <c r="N74" s="160">
        <v>0</v>
      </c>
      <c r="O74" s="160">
        <v>0</v>
      </c>
      <c r="P74" s="160">
        <v>1</v>
      </c>
      <c r="Q74" s="160">
        <v>1</v>
      </c>
      <c r="R74" s="160">
        <f t="shared" si="8"/>
        <v>6</v>
      </c>
    </row>
    <row r="75" spans="1:18" ht="15" customHeight="1">
      <c r="A75" s="97">
        <v>65</v>
      </c>
      <c r="B75" s="104" t="s">
        <v>754</v>
      </c>
      <c r="C75" s="160">
        <v>1</v>
      </c>
      <c r="D75" s="160">
        <v>0</v>
      </c>
      <c r="E75" s="160">
        <v>1</v>
      </c>
      <c r="F75" s="160">
        <v>1</v>
      </c>
      <c r="G75" s="160">
        <v>1</v>
      </c>
      <c r="H75" s="160">
        <v>0</v>
      </c>
      <c r="I75" s="160">
        <v>0</v>
      </c>
      <c r="J75" s="160">
        <v>0</v>
      </c>
      <c r="K75" s="160">
        <v>0</v>
      </c>
      <c r="L75" s="160">
        <v>0</v>
      </c>
      <c r="M75" s="160">
        <v>0</v>
      </c>
      <c r="N75" s="160">
        <v>0</v>
      </c>
      <c r="O75" s="160">
        <v>0</v>
      </c>
      <c r="P75" s="160">
        <v>1</v>
      </c>
      <c r="Q75" s="160">
        <v>1</v>
      </c>
      <c r="R75" s="160">
        <f t="shared" si="8"/>
        <v>6</v>
      </c>
    </row>
    <row r="76" spans="1:18" ht="15" customHeight="1">
      <c r="A76" s="102" t="s">
        <v>755</v>
      </c>
      <c r="B76" s="102" t="s">
        <v>49</v>
      </c>
      <c r="C76" s="319">
        <f>SUM(C77:C97)</f>
        <v>21</v>
      </c>
      <c r="D76" s="319">
        <f t="shared" ref="D76:P76" si="9">SUM(D77:D97)</f>
        <v>0</v>
      </c>
      <c r="E76" s="319">
        <f t="shared" si="9"/>
        <v>21</v>
      </c>
      <c r="F76" s="319">
        <f t="shared" si="9"/>
        <v>0</v>
      </c>
      <c r="G76" s="319">
        <f t="shared" si="9"/>
        <v>21</v>
      </c>
      <c r="H76" s="319">
        <f t="shared" si="9"/>
        <v>5</v>
      </c>
      <c r="I76" s="319">
        <f t="shared" si="9"/>
        <v>0</v>
      </c>
      <c r="J76" s="319">
        <f t="shared" si="9"/>
        <v>0</v>
      </c>
      <c r="K76" s="319">
        <f t="shared" si="9"/>
        <v>0</v>
      </c>
      <c r="L76" s="319">
        <f t="shared" si="9"/>
        <v>21</v>
      </c>
      <c r="M76" s="319">
        <f t="shared" si="9"/>
        <v>0</v>
      </c>
      <c r="N76" s="319">
        <f t="shared" si="9"/>
        <v>0</v>
      </c>
      <c r="O76" s="319">
        <f t="shared" si="9"/>
        <v>0</v>
      </c>
      <c r="P76" s="319">
        <f t="shared" si="9"/>
        <v>21</v>
      </c>
      <c r="Q76" s="319">
        <f>SUM(Q77:Q97)</f>
        <v>21</v>
      </c>
      <c r="R76" s="319">
        <f t="shared" si="8"/>
        <v>131</v>
      </c>
    </row>
    <row r="77" spans="1:18" ht="15" customHeight="1">
      <c r="A77" s="97">
        <v>66</v>
      </c>
      <c r="B77" s="104" t="s">
        <v>756</v>
      </c>
      <c r="C77" s="160">
        <v>1</v>
      </c>
      <c r="D77" s="160">
        <v>0</v>
      </c>
      <c r="E77" s="160">
        <v>1</v>
      </c>
      <c r="F77" s="160">
        <v>0</v>
      </c>
      <c r="G77" s="160">
        <v>1</v>
      </c>
      <c r="H77" s="160">
        <v>0</v>
      </c>
      <c r="I77" s="160">
        <v>0</v>
      </c>
      <c r="J77" s="160">
        <v>0</v>
      </c>
      <c r="K77" s="160">
        <v>0</v>
      </c>
      <c r="L77" s="160">
        <v>1</v>
      </c>
      <c r="M77" s="160">
        <v>0</v>
      </c>
      <c r="N77" s="160">
        <v>0</v>
      </c>
      <c r="O77" s="160">
        <v>0</v>
      </c>
      <c r="P77" s="160">
        <v>1</v>
      </c>
      <c r="Q77" s="160">
        <v>1</v>
      </c>
      <c r="R77" s="160">
        <f t="shared" si="8"/>
        <v>6</v>
      </c>
    </row>
    <row r="78" spans="1:18" ht="15" customHeight="1">
      <c r="A78" s="97">
        <v>67</v>
      </c>
      <c r="B78" s="104" t="s">
        <v>757</v>
      </c>
      <c r="C78" s="160">
        <v>1</v>
      </c>
      <c r="D78" s="160">
        <v>0</v>
      </c>
      <c r="E78" s="160">
        <v>1</v>
      </c>
      <c r="F78" s="160">
        <v>0</v>
      </c>
      <c r="G78" s="160">
        <v>1</v>
      </c>
      <c r="H78" s="160">
        <v>0</v>
      </c>
      <c r="I78" s="160">
        <v>0</v>
      </c>
      <c r="J78" s="160">
        <v>0</v>
      </c>
      <c r="K78" s="160">
        <v>0</v>
      </c>
      <c r="L78" s="160">
        <v>1</v>
      </c>
      <c r="M78" s="160">
        <v>0</v>
      </c>
      <c r="N78" s="160">
        <v>0</v>
      </c>
      <c r="O78" s="160">
        <v>0</v>
      </c>
      <c r="P78" s="160">
        <v>1</v>
      </c>
      <c r="Q78" s="160">
        <v>1</v>
      </c>
      <c r="R78" s="160">
        <f t="shared" si="8"/>
        <v>6</v>
      </c>
    </row>
    <row r="79" spans="1:18" ht="15" customHeight="1">
      <c r="A79" s="97">
        <v>68</v>
      </c>
      <c r="B79" s="104" t="s">
        <v>758</v>
      </c>
      <c r="C79" s="160">
        <v>1</v>
      </c>
      <c r="D79" s="160">
        <v>0</v>
      </c>
      <c r="E79" s="160">
        <v>1</v>
      </c>
      <c r="F79" s="160">
        <v>0</v>
      </c>
      <c r="G79" s="160">
        <v>1</v>
      </c>
      <c r="H79" s="160">
        <v>0</v>
      </c>
      <c r="I79" s="160">
        <v>0</v>
      </c>
      <c r="J79" s="160">
        <v>0</v>
      </c>
      <c r="K79" s="160">
        <v>0</v>
      </c>
      <c r="L79" s="160">
        <v>1</v>
      </c>
      <c r="M79" s="160">
        <v>0</v>
      </c>
      <c r="N79" s="160">
        <v>0</v>
      </c>
      <c r="O79" s="160">
        <v>0</v>
      </c>
      <c r="P79" s="160">
        <v>1</v>
      </c>
      <c r="Q79" s="160">
        <v>1</v>
      </c>
      <c r="R79" s="160">
        <f t="shared" si="8"/>
        <v>6</v>
      </c>
    </row>
    <row r="80" spans="1:18" ht="15" customHeight="1">
      <c r="A80" s="97">
        <v>69</v>
      </c>
      <c r="B80" s="104" t="s">
        <v>759</v>
      </c>
      <c r="C80" s="160">
        <v>1</v>
      </c>
      <c r="D80" s="160">
        <v>0</v>
      </c>
      <c r="E80" s="160">
        <v>1</v>
      </c>
      <c r="F80" s="160">
        <v>0</v>
      </c>
      <c r="G80" s="160">
        <v>1</v>
      </c>
      <c r="H80" s="160">
        <v>0</v>
      </c>
      <c r="I80" s="160">
        <v>0</v>
      </c>
      <c r="J80" s="160">
        <v>0</v>
      </c>
      <c r="K80" s="160">
        <v>0</v>
      </c>
      <c r="L80" s="160">
        <v>1</v>
      </c>
      <c r="M80" s="160">
        <v>0</v>
      </c>
      <c r="N80" s="160">
        <v>0</v>
      </c>
      <c r="O80" s="160">
        <v>0</v>
      </c>
      <c r="P80" s="160">
        <v>1</v>
      </c>
      <c r="Q80" s="160">
        <v>1</v>
      </c>
      <c r="R80" s="160">
        <f t="shared" si="8"/>
        <v>6</v>
      </c>
    </row>
    <row r="81" spans="1:18" ht="15" customHeight="1">
      <c r="A81" s="97">
        <v>70</v>
      </c>
      <c r="B81" s="104" t="s">
        <v>760</v>
      </c>
      <c r="C81" s="160">
        <v>1</v>
      </c>
      <c r="D81" s="160">
        <v>0</v>
      </c>
      <c r="E81" s="160">
        <v>1</v>
      </c>
      <c r="F81" s="160">
        <v>0</v>
      </c>
      <c r="G81" s="160">
        <v>1</v>
      </c>
      <c r="H81" s="160">
        <v>0</v>
      </c>
      <c r="I81" s="160">
        <v>0</v>
      </c>
      <c r="J81" s="160">
        <v>0</v>
      </c>
      <c r="K81" s="160">
        <v>0</v>
      </c>
      <c r="L81" s="160">
        <v>1</v>
      </c>
      <c r="M81" s="160">
        <v>0</v>
      </c>
      <c r="N81" s="160">
        <v>0</v>
      </c>
      <c r="O81" s="160">
        <v>0</v>
      </c>
      <c r="P81" s="160">
        <v>1</v>
      </c>
      <c r="Q81" s="160">
        <v>1</v>
      </c>
      <c r="R81" s="160">
        <f t="shared" si="8"/>
        <v>6</v>
      </c>
    </row>
    <row r="82" spans="1:18" ht="15" customHeight="1">
      <c r="A82" s="97">
        <v>71</v>
      </c>
      <c r="B82" s="104" t="s">
        <v>761</v>
      </c>
      <c r="C82" s="160">
        <v>1</v>
      </c>
      <c r="D82" s="160">
        <v>0</v>
      </c>
      <c r="E82" s="160">
        <v>1</v>
      </c>
      <c r="F82" s="160">
        <v>0</v>
      </c>
      <c r="G82" s="160">
        <v>1</v>
      </c>
      <c r="H82" s="160">
        <v>0</v>
      </c>
      <c r="I82" s="160">
        <v>0</v>
      </c>
      <c r="J82" s="160">
        <v>0</v>
      </c>
      <c r="K82" s="160">
        <v>0</v>
      </c>
      <c r="L82" s="160">
        <v>1</v>
      </c>
      <c r="M82" s="160">
        <v>0</v>
      </c>
      <c r="N82" s="160">
        <v>0</v>
      </c>
      <c r="O82" s="160">
        <v>0</v>
      </c>
      <c r="P82" s="160">
        <v>1</v>
      </c>
      <c r="Q82" s="160">
        <v>1</v>
      </c>
      <c r="R82" s="160">
        <f t="shared" si="8"/>
        <v>6</v>
      </c>
    </row>
    <row r="83" spans="1:18" ht="15" customHeight="1">
      <c r="A83" s="97">
        <v>72</v>
      </c>
      <c r="B83" s="104" t="s">
        <v>762</v>
      </c>
      <c r="C83" s="160">
        <v>1</v>
      </c>
      <c r="D83" s="160">
        <v>0</v>
      </c>
      <c r="E83" s="160">
        <v>1</v>
      </c>
      <c r="F83" s="160">
        <v>0</v>
      </c>
      <c r="G83" s="160">
        <v>1</v>
      </c>
      <c r="H83" s="160">
        <v>1</v>
      </c>
      <c r="I83" s="160">
        <v>0</v>
      </c>
      <c r="J83" s="160">
        <v>0</v>
      </c>
      <c r="K83" s="160">
        <v>0</v>
      </c>
      <c r="L83" s="160">
        <v>1</v>
      </c>
      <c r="M83" s="160">
        <v>0</v>
      </c>
      <c r="N83" s="160">
        <v>0</v>
      </c>
      <c r="O83" s="160">
        <v>0</v>
      </c>
      <c r="P83" s="160">
        <v>1</v>
      </c>
      <c r="Q83" s="160">
        <v>1</v>
      </c>
      <c r="R83" s="160">
        <f t="shared" si="8"/>
        <v>7</v>
      </c>
    </row>
    <row r="84" spans="1:18" ht="15" customHeight="1">
      <c r="A84" s="97">
        <v>73</v>
      </c>
      <c r="B84" s="104" t="s">
        <v>763</v>
      </c>
      <c r="C84" s="160">
        <v>1</v>
      </c>
      <c r="D84" s="160">
        <v>0</v>
      </c>
      <c r="E84" s="160">
        <v>1</v>
      </c>
      <c r="F84" s="160">
        <v>0</v>
      </c>
      <c r="G84" s="160">
        <v>1</v>
      </c>
      <c r="H84" s="160">
        <v>0</v>
      </c>
      <c r="I84" s="160">
        <v>0</v>
      </c>
      <c r="J84" s="160">
        <v>0</v>
      </c>
      <c r="K84" s="160">
        <v>0</v>
      </c>
      <c r="L84" s="160">
        <v>1</v>
      </c>
      <c r="M84" s="160">
        <v>0</v>
      </c>
      <c r="N84" s="160">
        <v>0</v>
      </c>
      <c r="O84" s="160">
        <v>0</v>
      </c>
      <c r="P84" s="160">
        <v>1</v>
      </c>
      <c r="Q84" s="160">
        <v>1</v>
      </c>
      <c r="R84" s="160">
        <f t="shared" si="8"/>
        <v>6</v>
      </c>
    </row>
    <row r="85" spans="1:18" ht="15" customHeight="1">
      <c r="A85" s="97">
        <v>74</v>
      </c>
      <c r="B85" s="104" t="s">
        <v>764</v>
      </c>
      <c r="C85" s="160">
        <v>1</v>
      </c>
      <c r="D85" s="160">
        <v>0</v>
      </c>
      <c r="E85" s="160">
        <v>1</v>
      </c>
      <c r="F85" s="160">
        <v>0</v>
      </c>
      <c r="G85" s="160">
        <v>1</v>
      </c>
      <c r="H85" s="160">
        <v>1</v>
      </c>
      <c r="I85" s="160">
        <v>0</v>
      </c>
      <c r="J85" s="160">
        <v>0</v>
      </c>
      <c r="K85" s="160">
        <v>0</v>
      </c>
      <c r="L85" s="160">
        <v>1</v>
      </c>
      <c r="M85" s="160">
        <v>0</v>
      </c>
      <c r="N85" s="160">
        <v>0</v>
      </c>
      <c r="O85" s="160">
        <v>0</v>
      </c>
      <c r="P85" s="160">
        <v>1</v>
      </c>
      <c r="Q85" s="160">
        <v>1</v>
      </c>
      <c r="R85" s="160">
        <f t="shared" si="8"/>
        <v>7</v>
      </c>
    </row>
    <row r="86" spans="1:18" ht="15" customHeight="1">
      <c r="A86" s="97">
        <v>75</v>
      </c>
      <c r="B86" s="104" t="s">
        <v>765</v>
      </c>
      <c r="C86" s="160">
        <v>1</v>
      </c>
      <c r="D86" s="160">
        <v>0</v>
      </c>
      <c r="E86" s="160">
        <v>1</v>
      </c>
      <c r="F86" s="160">
        <v>0</v>
      </c>
      <c r="G86" s="160">
        <v>1</v>
      </c>
      <c r="H86" s="160">
        <v>0</v>
      </c>
      <c r="I86" s="160">
        <v>0</v>
      </c>
      <c r="J86" s="160">
        <v>0</v>
      </c>
      <c r="K86" s="160">
        <v>0</v>
      </c>
      <c r="L86" s="160">
        <v>1</v>
      </c>
      <c r="M86" s="160">
        <v>0</v>
      </c>
      <c r="N86" s="160">
        <v>0</v>
      </c>
      <c r="O86" s="160">
        <v>0</v>
      </c>
      <c r="P86" s="160">
        <v>1</v>
      </c>
      <c r="Q86" s="160">
        <v>1</v>
      </c>
      <c r="R86" s="160">
        <f t="shared" si="8"/>
        <v>6</v>
      </c>
    </row>
    <row r="87" spans="1:18" ht="15" customHeight="1">
      <c r="A87" s="97">
        <v>76</v>
      </c>
      <c r="B87" s="104" t="s">
        <v>766</v>
      </c>
      <c r="C87" s="160">
        <v>1</v>
      </c>
      <c r="D87" s="160">
        <v>0</v>
      </c>
      <c r="E87" s="160">
        <v>1</v>
      </c>
      <c r="F87" s="160">
        <v>0</v>
      </c>
      <c r="G87" s="160">
        <v>1</v>
      </c>
      <c r="H87" s="160">
        <v>1</v>
      </c>
      <c r="I87" s="160">
        <v>0</v>
      </c>
      <c r="J87" s="160">
        <v>0</v>
      </c>
      <c r="K87" s="160">
        <v>0</v>
      </c>
      <c r="L87" s="160">
        <v>1</v>
      </c>
      <c r="M87" s="160">
        <v>0</v>
      </c>
      <c r="N87" s="160">
        <v>0</v>
      </c>
      <c r="O87" s="160">
        <v>0</v>
      </c>
      <c r="P87" s="160">
        <v>1</v>
      </c>
      <c r="Q87" s="160">
        <v>1</v>
      </c>
      <c r="R87" s="160">
        <f t="shared" si="8"/>
        <v>7</v>
      </c>
    </row>
    <row r="88" spans="1:18" ht="15" customHeight="1">
      <c r="A88" s="97">
        <v>77</v>
      </c>
      <c r="B88" s="104" t="s">
        <v>767</v>
      </c>
      <c r="C88" s="160">
        <v>1</v>
      </c>
      <c r="D88" s="160">
        <v>0</v>
      </c>
      <c r="E88" s="160">
        <v>1</v>
      </c>
      <c r="F88" s="160">
        <v>0</v>
      </c>
      <c r="G88" s="160">
        <v>1</v>
      </c>
      <c r="H88" s="160">
        <v>0</v>
      </c>
      <c r="I88" s="160">
        <v>0</v>
      </c>
      <c r="J88" s="160">
        <v>0</v>
      </c>
      <c r="K88" s="160">
        <v>0</v>
      </c>
      <c r="L88" s="160">
        <v>1</v>
      </c>
      <c r="M88" s="160">
        <v>0</v>
      </c>
      <c r="N88" s="160">
        <v>0</v>
      </c>
      <c r="O88" s="160">
        <v>0</v>
      </c>
      <c r="P88" s="160">
        <v>1</v>
      </c>
      <c r="Q88" s="160">
        <v>1</v>
      </c>
      <c r="R88" s="160">
        <f t="shared" si="8"/>
        <v>6</v>
      </c>
    </row>
    <row r="89" spans="1:18" ht="15" customHeight="1">
      <c r="A89" s="97">
        <v>78</v>
      </c>
      <c r="B89" s="104" t="s">
        <v>768</v>
      </c>
      <c r="C89" s="160">
        <v>1</v>
      </c>
      <c r="D89" s="160">
        <v>0</v>
      </c>
      <c r="E89" s="160">
        <v>1</v>
      </c>
      <c r="F89" s="160">
        <v>0</v>
      </c>
      <c r="G89" s="160">
        <v>1</v>
      </c>
      <c r="H89" s="160">
        <v>0</v>
      </c>
      <c r="I89" s="160">
        <v>0</v>
      </c>
      <c r="J89" s="160">
        <v>0</v>
      </c>
      <c r="K89" s="160">
        <v>0</v>
      </c>
      <c r="L89" s="160">
        <v>1</v>
      </c>
      <c r="M89" s="160">
        <v>0</v>
      </c>
      <c r="N89" s="160">
        <v>0</v>
      </c>
      <c r="O89" s="160">
        <v>0</v>
      </c>
      <c r="P89" s="160">
        <v>1</v>
      </c>
      <c r="Q89" s="160">
        <v>1</v>
      </c>
      <c r="R89" s="160">
        <f t="shared" si="8"/>
        <v>6</v>
      </c>
    </row>
    <row r="90" spans="1:18" ht="15" customHeight="1">
      <c r="A90" s="97">
        <v>79</v>
      </c>
      <c r="B90" s="104" t="s">
        <v>769</v>
      </c>
      <c r="C90" s="160">
        <v>1</v>
      </c>
      <c r="D90" s="160">
        <v>0</v>
      </c>
      <c r="E90" s="160">
        <v>1</v>
      </c>
      <c r="F90" s="160">
        <v>0</v>
      </c>
      <c r="G90" s="160">
        <v>1</v>
      </c>
      <c r="H90" s="160">
        <v>1</v>
      </c>
      <c r="I90" s="160">
        <v>0</v>
      </c>
      <c r="J90" s="160">
        <v>0</v>
      </c>
      <c r="K90" s="160">
        <v>0</v>
      </c>
      <c r="L90" s="160">
        <v>1</v>
      </c>
      <c r="M90" s="160">
        <v>0</v>
      </c>
      <c r="N90" s="160">
        <v>0</v>
      </c>
      <c r="O90" s="160">
        <v>0</v>
      </c>
      <c r="P90" s="160">
        <v>1</v>
      </c>
      <c r="Q90" s="160">
        <v>1</v>
      </c>
      <c r="R90" s="160">
        <f t="shared" si="8"/>
        <v>7</v>
      </c>
    </row>
    <row r="91" spans="1:18" ht="15" customHeight="1">
      <c r="A91" s="97">
        <v>80</v>
      </c>
      <c r="B91" s="104" t="s">
        <v>770</v>
      </c>
      <c r="C91" s="160">
        <v>1</v>
      </c>
      <c r="D91" s="160">
        <v>0</v>
      </c>
      <c r="E91" s="160">
        <v>1</v>
      </c>
      <c r="F91" s="160">
        <v>0</v>
      </c>
      <c r="G91" s="160">
        <v>1</v>
      </c>
      <c r="H91" s="160">
        <v>0</v>
      </c>
      <c r="I91" s="160">
        <v>0</v>
      </c>
      <c r="J91" s="160">
        <v>0</v>
      </c>
      <c r="K91" s="160">
        <v>0</v>
      </c>
      <c r="L91" s="160">
        <v>1</v>
      </c>
      <c r="M91" s="160">
        <v>0</v>
      </c>
      <c r="N91" s="160">
        <v>0</v>
      </c>
      <c r="O91" s="160">
        <v>0</v>
      </c>
      <c r="P91" s="160">
        <v>1</v>
      </c>
      <c r="Q91" s="160">
        <v>1</v>
      </c>
      <c r="R91" s="160">
        <f t="shared" si="8"/>
        <v>6</v>
      </c>
    </row>
    <row r="92" spans="1:18" ht="15" customHeight="1">
      <c r="A92" s="97">
        <v>81</v>
      </c>
      <c r="B92" s="104" t="s">
        <v>771</v>
      </c>
      <c r="C92" s="160">
        <v>1</v>
      </c>
      <c r="D92" s="160">
        <v>0</v>
      </c>
      <c r="E92" s="160">
        <v>1</v>
      </c>
      <c r="F92" s="160">
        <v>0</v>
      </c>
      <c r="G92" s="160">
        <v>1</v>
      </c>
      <c r="H92" s="160">
        <v>1</v>
      </c>
      <c r="I92" s="160">
        <v>0</v>
      </c>
      <c r="J92" s="160">
        <v>0</v>
      </c>
      <c r="K92" s="160">
        <v>0</v>
      </c>
      <c r="L92" s="160">
        <v>1</v>
      </c>
      <c r="M92" s="160">
        <v>0</v>
      </c>
      <c r="N92" s="160">
        <v>0</v>
      </c>
      <c r="O92" s="160">
        <v>0</v>
      </c>
      <c r="P92" s="160">
        <v>1</v>
      </c>
      <c r="Q92" s="160">
        <v>1</v>
      </c>
      <c r="R92" s="160">
        <f t="shared" si="8"/>
        <v>7</v>
      </c>
    </row>
    <row r="93" spans="1:18" ht="15" customHeight="1">
      <c r="A93" s="97">
        <v>82</v>
      </c>
      <c r="B93" s="104" t="s">
        <v>772</v>
      </c>
      <c r="C93" s="160">
        <v>1</v>
      </c>
      <c r="D93" s="160">
        <v>0</v>
      </c>
      <c r="E93" s="160">
        <v>1</v>
      </c>
      <c r="F93" s="160">
        <v>0</v>
      </c>
      <c r="G93" s="160">
        <v>1</v>
      </c>
      <c r="H93" s="160">
        <v>0</v>
      </c>
      <c r="I93" s="160">
        <v>0</v>
      </c>
      <c r="J93" s="160">
        <v>0</v>
      </c>
      <c r="K93" s="160">
        <v>0</v>
      </c>
      <c r="L93" s="160">
        <v>1</v>
      </c>
      <c r="M93" s="160">
        <v>0</v>
      </c>
      <c r="N93" s="160">
        <v>0</v>
      </c>
      <c r="O93" s="160">
        <v>0</v>
      </c>
      <c r="P93" s="160">
        <v>1</v>
      </c>
      <c r="Q93" s="160">
        <v>1</v>
      </c>
      <c r="R93" s="160">
        <f t="shared" si="8"/>
        <v>6</v>
      </c>
    </row>
    <row r="94" spans="1:18" ht="15" customHeight="1">
      <c r="A94" s="97">
        <v>83</v>
      </c>
      <c r="B94" s="104" t="s">
        <v>773</v>
      </c>
      <c r="C94" s="160">
        <v>1</v>
      </c>
      <c r="D94" s="160">
        <v>0</v>
      </c>
      <c r="E94" s="160">
        <v>1</v>
      </c>
      <c r="F94" s="160">
        <v>0</v>
      </c>
      <c r="G94" s="160">
        <v>1</v>
      </c>
      <c r="H94" s="160">
        <v>0</v>
      </c>
      <c r="I94" s="160">
        <v>0</v>
      </c>
      <c r="J94" s="160">
        <v>0</v>
      </c>
      <c r="K94" s="160">
        <v>0</v>
      </c>
      <c r="L94" s="160">
        <v>1</v>
      </c>
      <c r="M94" s="160">
        <v>0</v>
      </c>
      <c r="N94" s="160">
        <v>0</v>
      </c>
      <c r="O94" s="160">
        <v>0</v>
      </c>
      <c r="P94" s="160">
        <v>1</v>
      </c>
      <c r="Q94" s="160">
        <v>1</v>
      </c>
      <c r="R94" s="160">
        <f t="shared" si="8"/>
        <v>6</v>
      </c>
    </row>
    <row r="95" spans="1:18" ht="15" customHeight="1">
      <c r="A95" s="97">
        <v>84</v>
      </c>
      <c r="B95" s="104" t="s">
        <v>774</v>
      </c>
      <c r="C95" s="160">
        <v>1</v>
      </c>
      <c r="D95" s="160">
        <v>0</v>
      </c>
      <c r="E95" s="160">
        <v>1</v>
      </c>
      <c r="F95" s="160">
        <v>0</v>
      </c>
      <c r="G95" s="160">
        <v>1</v>
      </c>
      <c r="H95" s="160">
        <v>0</v>
      </c>
      <c r="I95" s="160">
        <v>0</v>
      </c>
      <c r="J95" s="160">
        <v>0</v>
      </c>
      <c r="K95" s="160">
        <v>0</v>
      </c>
      <c r="L95" s="160">
        <v>1</v>
      </c>
      <c r="M95" s="160">
        <v>0</v>
      </c>
      <c r="N95" s="160">
        <v>0</v>
      </c>
      <c r="O95" s="160">
        <v>0</v>
      </c>
      <c r="P95" s="160">
        <v>1</v>
      </c>
      <c r="Q95" s="160">
        <v>1</v>
      </c>
      <c r="R95" s="160">
        <f t="shared" si="8"/>
        <v>6</v>
      </c>
    </row>
    <row r="96" spans="1:18" ht="15" customHeight="1">
      <c r="A96" s="97">
        <v>85</v>
      </c>
      <c r="B96" s="104" t="s">
        <v>775</v>
      </c>
      <c r="C96" s="160">
        <v>1</v>
      </c>
      <c r="D96" s="160">
        <v>0</v>
      </c>
      <c r="E96" s="160">
        <v>1</v>
      </c>
      <c r="F96" s="160">
        <v>0</v>
      </c>
      <c r="G96" s="160">
        <v>1</v>
      </c>
      <c r="H96" s="160">
        <v>0</v>
      </c>
      <c r="I96" s="160">
        <v>0</v>
      </c>
      <c r="J96" s="160">
        <v>0</v>
      </c>
      <c r="K96" s="160">
        <v>0</v>
      </c>
      <c r="L96" s="160">
        <v>1</v>
      </c>
      <c r="M96" s="160">
        <v>0</v>
      </c>
      <c r="N96" s="160">
        <v>0</v>
      </c>
      <c r="O96" s="160">
        <v>0</v>
      </c>
      <c r="P96" s="160">
        <v>1</v>
      </c>
      <c r="Q96" s="160">
        <v>1</v>
      </c>
      <c r="R96" s="160">
        <f t="shared" si="8"/>
        <v>6</v>
      </c>
    </row>
    <row r="97" spans="1:18" ht="15" customHeight="1">
      <c r="A97" s="97">
        <v>86</v>
      </c>
      <c r="B97" s="104" t="s">
        <v>776</v>
      </c>
      <c r="C97" s="160">
        <v>1</v>
      </c>
      <c r="D97" s="160">
        <v>0</v>
      </c>
      <c r="E97" s="160">
        <v>1</v>
      </c>
      <c r="F97" s="160">
        <v>0</v>
      </c>
      <c r="G97" s="160">
        <v>1</v>
      </c>
      <c r="H97" s="160">
        <v>0</v>
      </c>
      <c r="I97" s="160">
        <v>0</v>
      </c>
      <c r="J97" s="160">
        <v>0</v>
      </c>
      <c r="K97" s="160">
        <v>0</v>
      </c>
      <c r="L97" s="160">
        <v>1</v>
      </c>
      <c r="M97" s="160">
        <v>0</v>
      </c>
      <c r="N97" s="160">
        <v>0</v>
      </c>
      <c r="O97" s="160">
        <v>0</v>
      </c>
      <c r="P97" s="160">
        <v>1</v>
      </c>
      <c r="Q97" s="160">
        <v>1</v>
      </c>
      <c r="R97" s="160">
        <f t="shared" si="8"/>
        <v>6</v>
      </c>
    </row>
    <row r="98" spans="1:18" ht="15" customHeight="1">
      <c r="A98" s="102" t="s">
        <v>777</v>
      </c>
      <c r="B98" s="102" t="s">
        <v>50</v>
      </c>
      <c r="C98" s="319">
        <f>SUM(C99:C107)</f>
        <v>9</v>
      </c>
      <c r="D98" s="319">
        <f t="shared" ref="D98:Q98" si="10">SUM(D99:D107)</f>
        <v>9</v>
      </c>
      <c r="E98" s="319">
        <f t="shared" si="10"/>
        <v>9</v>
      </c>
      <c r="F98" s="319">
        <f t="shared" si="10"/>
        <v>0</v>
      </c>
      <c r="G98" s="319">
        <f t="shared" si="10"/>
        <v>9</v>
      </c>
      <c r="H98" s="319">
        <f t="shared" si="10"/>
        <v>9</v>
      </c>
      <c r="I98" s="319">
        <f t="shared" si="10"/>
        <v>1</v>
      </c>
      <c r="J98" s="319">
        <f t="shared" si="10"/>
        <v>1</v>
      </c>
      <c r="K98" s="319">
        <f t="shared" si="10"/>
        <v>2</v>
      </c>
      <c r="L98" s="319">
        <f t="shared" si="10"/>
        <v>9</v>
      </c>
      <c r="M98" s="319">
        <f t="shared" si="10"/>
        <v>9</v>
      </c>
      <c r="N98" s="319">
        <f t="shared" si="10"/>
        <v>0</v>
      </c>
      <c r="O98" s="319">
        <f t="shared" si="10"/>
        <v>3</v>
      </c>
      <c r="P98" s="319">
        <f t="shared" si="10"/>
        <v>9</v>
      </c>
      <c r="Q98" s="319">
        <f t="shared" si="10"/>
        <v>9</v>
      </c>
      <c r="R98" s="319">
        <f t="shared" si="8"/>
        <v>88</v>
      </c>
    </row>
    <row r="99" spans="1:18" ht="15" customHeight="1">
      <c r="A99" s="97">
        <v>87</v>
      </c>
      <c r="B99" s="104" t="s">
        <v>778</v>
      </c>
      <c r="C99" s="160">
        <v>1</v>
      </c>
      <c r="D99" s="160">
        <v>1</v>
      </c>
      <c r="E99" s="160">
        <v>1</v>
      </c>
      <c r="F99" s="160">
        <v>0</v>
      </c>
      <c r="G99" s="160">
        <v>1</v>
      </c>
      <c r="H99" s="160">
        <v>1</v>
      </c>
      <c r="I99" s="160">
        <v>0</v>
      </c>
      <c r="J99" s="160">
        <v>0</v>
      </c>
      <c r="K99" s="160">
        <v>0</v>
      </c>
      <c r="L99" s="160">
        <v>1</v>
      </c>
      <c r="M99" s="160">
        <v>1</v>
      </c>
      <c r="N99" s="160">
        <v>0</v>
      </c>
      <c r="O99" s="160">
        <v>0</v>
      </c>
      <c r="P99" s="160">
        <v>1</v>
      </c>
      <c r="Q99" s="160">
        <v>1</v>
      </c>
      <c r="R99" s="160">
        <f t="shared" si="8"/>
        <v>9</v>
      </c>
    </row>
    <row r="100" spans="1:18" ht="15" customHeight="1">
      <c r="A100" s="97">
        <v>88</v>
      </c>
      <c r="B100" s="104" t="s">
        <v>779</v>
      </c>
      <c r="C100" s="160">
        <v>1</v>
      </c>
      <c r="D100" s="160">
        <v>1</v>
      </c>
      <c r="E100" s="160">
        <v>1</v>
      </c>
      <c r="F100" s="160">
        <v>0</v>
      </c>
      <c r="G100" s="160">
        <v>1</v>
      </c>
      <c r="H100" s="160">
        <v>1</v>
      </c>
      <c r="I100" s="160">
        <v>1</v>
      </c>
      <c r="J100" s="160">
        <v>1</v>
      </c>
      <c r="K100" s="160">
        <v>1</v>
      </c>
      <c r="L100" s="160">
        <v>1</v>
      </c>
      <c r="M100" s="160">
        <v>1</v>
      </c>
      <c r="N100" s="160">
        <v>0</v>
      </c>
      <c r="O100" s="160">
        <v>1</v>
      </c>
      <c r="P100" s="160">
        <v>1</v>
      </c>
      <c r="Q100" s="160">
        <v>1</v>
      </c>
      <c r="R100" s="160">
        <f t="shared" si="8"/>
        <v>13</v>
      </c>
    </row>
    <row r="101" spans="1:18" ht="15" customHeight="1">
      <c r="A101" s="97">
        <v>89</v>
      </c>
      <c r="B101" s="104" t="s">
        <v>780</v>
      </c>
      <c r="C101" s="160">
        <v>1</v>
      </c>
      <c r="D101" s="160">
        <v>1</v>
      </c>
      <c r="E101" s="160">
        <v>1</v>
      </c>
      <c r="F101" s="160">
        <v>0</v>
      </c>
      <c r="G101" s="160">
        <v>1</v>
      </c>
      <c r="H101" s="160">
        <v>1</v>
      </c>
      <c r="I101" s="160">
        <v>0</v>
      </c>
      <c r="J101" s="160">
        <v>0</v>
      </c>
      <c r="K101" s="160">
        <v>0</v>
      </c>
      <c r="L101" s="160">
        <v>1</v>
      </c>
      <c r="M101" s="160">
        <v>1</v>
      </c>
      <c r="N101" s="160">
        <v>0</v>
      </c>
      <c r="O101" s="160">
        <v>0</v>
      </c>
      <c r="P101" s="160">
        <v>1</v>
      </c>
      <c r="Q101" s="160">
        <v>1</v>
      </c>
      <c r="R101" s="160">
        <f t="shared" si="8"/>
        <v>9</v>
      </c>
    </row>
    <row r="102" spans="1:18" ht="15" customHeight="1">
      <c r="A102" s="97">
        <v>90</v>
      </c>
      <c r="B102" s="104" t="s">
        <v>781</v>
      </c>
      <c r="C102" s="160">
        <v>1</v>
      </c>
      <c r="D102" s="160">
        <v>1</v>
      </c>
      <c r="E102" s="160">
        <v>1</v>
      </c>
      <c r="F102" s="160">
        <v>0</v>
      </c>
      <c r="G102" s="160">
        <v>1</v>
      </c>
      <c r="H102" s="160">
        <v>1</v>
      </c>
      <c r="I102" s="160">
        <v>0</v>
      </c>
      <c r="J102" s="160">
        <v>0</v>
      </c>
      <c r="K102" s="160">
        <v>0</v>
      </c>
      <c r="L102" s="160">
        <v>1</v>
      </c>
      <c r="M102" s="160">
        <v>1</v>
      </c>
      <c r="N102" s="160">
        <v>0</v>
      </c>
      <c r="O102" s="160">
        <v>0</v>
      </c>
      <c r="P102" s="160">
        <v>1</v>
      </c>
      <c r="Q102" s="160">
        <v>1</v>
      </c>
      <c r="R102" s="160">
        <f t="shared" si="8"/>
        <v>9</v>
      </c>
    </row>
    <row r="103" spans="1:18" ht="15" customHeight="1">
      <c r="A103" s="97">
        <v>91</v>
      </c>
      <c r="B103" s="104" t="s">
        <v>782</v>
      </c>
      <c r="C103" s="160">
        <v>1</v>
      </c>
      <c r="D103" s="160">
        <v>1</v>
      </c>
      <c r="E103" s="160">
        <v>1</v>
      </c>
      <c r="F103" s="160">
        <v>0</v>
      </c>
      <c r="G103" s="160">
        <v>1</v>
      </c>
      <c r="H103" s="160">
        <v>1</v>
      </c>
      <c r="I103" s="160">
        <v>0</v>
      </c>
      <c r="J103" s="160">
        <v>0</v>
      </c>
      <c r="K103" s="160">
        <v>0</v>
      </c>
      <c r="L103" s="160">
        <v>1</v>
      </c>
      <c r="M103" s="160">
        <v>1</v>
      </c>
      <c r="N103" s="160">
        <v>0</v>
      </c>
      <c r="O103" s="160">
        <v>0</v>
      </c>
      <c r="P103" s="160">
        <v>1</v>
      </c>
      <c r="Q103" s="160">
        <v>1</v>
      </c>
      <c r="R103" s="160">
        <f t="shared" si="8"/>
        <v>9</v>
      </c>
    </row>
    <row r="104" spans="1:18" ht="15" customHeight="1">
      <c r="A104" s="97">
        <v>92</v>
      </c>
      <c r="B104" s="104" t="s">
        <v>783</v>
      </c>
      <c r="C104" s="160">
        <v>1</v>
      </c>
      <c r="D104" s="160">
        <v>1</v>
      </c>
      <c r="E104" s="160">
        <v>1</v>
      </c>
      <c r="F104" s="160">
        <v>0</v>
      </c>
      <c r="G104" s="160">
        <v>1</v>
      </c>
      <c r="H104" s="160">
        <v>1</v>
      </c>
      <c r="I104" s="160">
        <v>0</v>
      </c>
      <c r="J104" s="160">
        <v>0</v>
      </c>
      <c r="K104" s="160">
        <v>1</v>
      </c>
      <c r="L104" s="160">
        <v>1</v>
      </c>
      <c r="M104" s="160">
        <v>1</v>
      </c>
      <c r="N104" s="160">
        <v>0</v>
      </c>
      <c r="O104" s="160">
        <v>0</v>
      </c>
      <c r="P104" s="160">
        <v>1</v>
      </c>
      <c r="Q104" s="160">
        <v>1</v>
      </c>
      <c r="R104" s="160">
        <f t="shared" si="8"/>
        <v>10</v>
      </c>
    </row>
    <row r="105" spans="1:18" ht="15" customHeight="1">
      <c r="A105" s="97">
        <v>93</v>
      </c>
      <c r="B105" s="104" t="s">
        <v>784</v>
      </c>
      <c r="C105" s="160">
        <v>1</v>
      </c>
      <c r="D105" s="160">
        <v>1</v>
      </c>
      <c r="E105" s="160">
        <v>1</v>
      </c>
      <c r="F105" s="160">
        <v>0</v>
      </c>
      <c r="G105" s="160">
        <v>1</v>
      </c>
      <c r="H105" s="160">
        <v>1</v>
      </c>
      <c r="I105" s="160">
        <v>0</v>
      </c>
      <c r="J105" s="160">
        <v>0</v>
      </c>
      <c r="K105" s="160">
        <v>0</v>
      </c>
      <c r="L105" s="160">
        <v>1</v>
      </c>
      <c r="M105" s="160">
        <v>1</v>
      </c>
      <c r="N105" s="160">
        <v>0</v>
      </c>
      <c r="O105" s="160">
        <v>0</v>
      </c>
      <c r="P105" s="160">
        <v>1</v>
      </c>
      <c r="Q105" s="160">
        <v>1</v>
      </c>
      <c r="R105" s="160">
        <f t="shared" si="8"/>
        <v>9</v>
      </c>
    </row>
    <row r="106" spans="1:18" ht="15" customHeight="1">
      <c r="A106" s="97">
        <v>94</v>
      </c>
      <c r="B106" s="104" t="s">
        <v>785</v>
      </c>
      <c r="C106" s="160">
        <v>1</v>
      </c>
      <c r="D106" s="160">
        <v>1</v>
      </c>
      <c r="E106" s="160">
        <v>1</v>
      </c>
      <c r="F106" s="160">
        <v>0</v>
      </c>
      <c r="G106" s="160">
        <v>1</v>
      </c>
      <c r="H106" s="160">
        <v>1</v>
      </c>
      <c r="I106" s="160">
        <v>0</v>
      </c>
      <c r="J106" s="160">
        <v>0</v>
      </c>
      <c r="K106" s="160">
        <v>0</v>
      </c>
      <c r="L106" s="160">
        <v>1</v>
      </c>
      <c r="M106" s="160">
        <v>1</v>
      </c>
      <c r="N106" s="160">
        <v>0</v>
      </c>
      <c r="O106" s="160">
        <v>1</v>
      </c>
      <c r="P106" s="160">
        <v>1</v>
      </c>
      <c r="Q106" s="160">
        <v>1</v>
      </c>
      <c r="R106" s="160">
        <f t="shared" si="8"/>
        <v>10</v>
      </c>
    </row>
    <row r="107" spans="1:18" ht="15" customHeight="1">
      <c r="A107" s="97">
        <v>95</v>
      </c>
      <c r="B107" s="104" t="s">
        <v>786</v>
      </c>
      <c r="C107" s="160">
        <v>1</v>
      </c>
      <c r="D107" s="160">
        <v>1</v>
      </c>
      <c r="E107" s="160">
        <v>1</v>
      </c>
      <c r="F107" s="160">
        <v>0</v>
      </c>
      <c r="G107" s="160">
        <v>1</v>
      </c>
      <c r="H107" s="160">
        <v>1</v>
      </c>
      <c r="I107" s="160">
        <v>0</v>
      </c>
      <c r="J107" s="160">
        <v>0</v>
      </c>
      <c r="K107" s="160">
        <v>0</v>
      </c>
      <c r="L107" s="160">
        <v>1</v>
      </c>
      <c r="M107" s="160">
        <v>1</v>
      </c>
      <c r="N107" s="160">
        <v>0</v>
      </c>
      <c r="O107" s="160">
        <v>1</v>
      </c>
      <c r="P107" s="160">
        <v>1</v>
      </c>
      <c r="Q107" s="160">
        <v>1</v>
      </c>
      <c r="R107" s="160">
        <f t="shared" si="8"/>
        <v>10</v>
      </c>
    </row>
    <row r="108" spans="1:18" ht="15" customHeight="1">
      <c r="A108" s="102" t="s">
        <v>787</v>
      </c>
      <c r="B108" s="102" t="s">
        <v>52</v>
      </c>
      <c r="C108" s="319">
        <f>SUM(C109:C121)</f>
        <v>13</v>
      </c>
      <c r="D108" s="319">
        <f t="shared" ref="D108:Q108" si="11">SUM(D109:D121)</f>
        <v>13</v>
      </c>
      <c r="E108" s="319">
        <f t="shared" si="11"/>
        <v>13</v>
      </c>
      <c r="F108" s="319">
        <f t="shared" si="11"/>
        <v>13</v>
      </c>
      <c r="G108" s="319">
        <f t="shared" si="11"/>
        <v>13</v>
      </c>
      <c r="H108" s="319">
        <f t="shared" si="11"/>
        <v>5</v>
      </c>
      <c r="I108" s="319">
        <f t="shared" si="11"/>
        <v>0</v>
      </c>
      <c r="J108" s="319">
        <f t="shared" si="11"/>
        <v>0</v>
      </c>
      <c r="K108" s="319">
        <f t="shared" si="11"/>
        <v>0</v>
      </c>
      <c r="L108" s="319">
        <f t="shared" si="11"/>
        <v>13</v>
      </c>
      <c r="M108" s="319">
        <f t="shared" si="11"/>
        <v>13</v>
      </c>
      <c r="N108" s="319">
        <f t="shared" si="11"/>
        <v>13</v>
      </c>
      <c r="O108" s="319">
        <f t="shared" si="11"/>
        <v>0</v>
      </c>
      <c r="P108" s="319">
        <f t="shared" si="11"/>
        <v>13</v>
      </c>
      <c r="Q108" s="319">
        <f t="shared" si="11"/>
        <v>13</v>
      </c>
      <c r="R108" s="319">
        <f t="shared" si="8"/>
        <v>135</v>
      </c>
    </row>
    <row r="109" spans="1:18" ht="15" customHeight="1">
      <c r="A109" s="97">
        <v>96</v>
      </c>
      <c r="B109" s="20" t="s">
        <v>788</v>
      </c>
      <c r="C109" s="320">
        <v>1</v>
      </c>
      <c r="D109" s="320">
        <v>1</v>
      </c>
      <c r="E109" s="320">
        <v>1</v>
      </c>
      <c r="F109" s="320">
        <v>1</v>
      </c>
      <c r="G109" s="320">
        <v>1</v>
      </c>
      <c r="H109" s="320">
        <v>0</v>
      </c>
      <c r="I109" s="320">
        <v>0</v>
      </c>
      <c r="J109" s="320">
        <v>0</v>
      </c>
      <c r="K109" s="320">
        <v>0</v>
      </c>
      <c r="L109" s="320">
        <v>1</v>
      </c>
      <c r="M109" s="320">
        <v>1</v>
      </c>
      <c r="N109" s="320">
        <v>1</v>
      </c>
      <c r="O109" s="320">
        <v>0</v>
      </c>
      <c r="P109" s="320">
        <v>1</v>
      </c>
      <c r="Q109" s="320">
        <v>1</v>
      </c>
      <c r="R109" s="160">
        <f t="shared" si="8"/>
        <v>10</v>
      </c>
    </row>
    <row r="110" spans="1:18" ht="15" customHeight="1">
      <c r="A110" s="97">
        <v>97</v>
      </c>
      <c r="B110" s="20" t="s">
        <v>789</v>
      </c>
      <c r="C110" s="320">
        <v>1</v>
      </c>
      <c r="D110" s="320">
        <v>1</v>
      </c>
      <c r="E110" s="320">
        <v>1</v>
      </c>
      <c r="F110" s="320">
        <v>1</v>
      </c>
      <c r="G110" s="320">
        <v>1</v>
      </c>
      <c r="H110" s="320">
        <v>0</v>
      </c>
      <c r="I110" s="320">
        <v>0</v>
      </c>
      <c r="J110" s="320">
        <v>0</v>
      </c>
      <c r="K110" s="320">
        <v>0</v>
      </c>
      <c r="L110" s="320">
        <v>1</v>
      </c>
      <c r="M110" s="320">
        <v>1</v>
      </c>
      <c r="N110" s="320">
        <v>1</v>
      </c>
      <c r="O110" s="320">
        <v>0</v>
      </c>
      <c r="P110" s="320">
        <v>1</v>
      </c>
      <c r="Q110" s="320">
        <v>1</v>
      </c>
      <c r="R110" s="160">
        <f t="shared" si="8"/>
        <v>10</v>
      </c>
    </row>
    <row r="111" spans="1:18" ht="15" customHeight="1">
      <c r="A111" s="97">
        <v>98</v>
      </c>
      <c r="B111" s="20" t="s">
        <v>790</v>
      </c>
      <c r="C111" s="320">
        <v>1</v>
      </c>
      <c r="D111" s="320">
        <v>1</v>
      </c>
      <c r="E111" s="320">
        <v>1</v>
      </c>
      <c r="F111" s="320">
        <v>1</v>
      </c>
      <c r="G111" s="320">
        <v>1</v>
      </c>
      <c r="H111" s="320">
        <v>1</v>
      </c>
      <c r="I111" s="320">
        <v>0</v>
      </c>
      <c r="J111" s="320">
        <v>0</v>
      </c>
      <c r="K111" s="320">
        <v>0</v>
      </c>
      <c r="L111" s="320">
        <v>1</v>
      </c>
      <c r="M111" s="320">
        <v>1</v>
      </c>
      <c r="N111" s="320">
        <v>1</v>
      </c>
      <c r="O111" s="320">
        <v>0</v>
      </c>
      <c r="P111" s="320">
        <v>1</v>
      </c>
      <c r="Q111" s="320">
        <v>1</v>
      </c>
      <c r="R111" s="160">
        <f t="shared" si="8"/>
        <v>11</v>
      </c>
    </row>
    <row r="112" spans="1:18" ht="15" customHeight="1">
      <c r="A112" s="97">
        <v>99</v>
      </c>
      <c r="B112" s="20" t="s">
        <v>791</v>
      </c>
      <c r="C112" s="320">
        <v>1</v>
      </c>
      <c r="D112" s="320">
        <v>1</v>
      </c>
      <c r="E112" s="320">
        <v>1</v>
      </c>
      <c r="F112" s="320">
        <v>1</v>
      </c>
      <c r="G112" s="320">
        <v>1</v>
      </c>
      <c r="H112" s="320">
        <v>0</v>
      </c>
      <c r="I112" s="320">
        <v>0</v>
      </c>
      <c r="J112" s="320">
        <v>0</v>
      </c>
      <c r="K112" s="320">
        <v>0</v>
      </c>
      <c r="L112" s="320">
        <v>1</v>
      </c>
      <c r="M112" s="320">
        <v>1</v>
      </c>
      <c r="N112" s="320">
        <v>1</v>
      </c>
      <c r="O112" s="320">
        <v>0</v>
      </c>
      <c r="P112" s="320">
        <v>1</v>
      </c>
      <c r="Q112" s="320">
        <v>1</v>
      </c>
      <c r="R112" s="160">
        <f t="shared" si="8"/>
        <v>10</v>
      </c>
    </row>
    <row r="113" spans="1:18" ht="15" customHeight="1">
      <c r="A113" s="97">
        <v>100</v>
      </c>
      <c r="B113" s="20" t="s">
        <v>792</v>
      </c>
      <c r="C113" s="320">
        <v>1</v>
      </c>
      <c r="D113" s="320">
        <v>1</v>
      </c>
      <c r="E113" s="320">
        <v>1</v>
      </c>
      <c r="F113" s="320">
        <v>1</v>
      </c>
      <c r="G113" s="320">
        <v>1</v>
      </c>
      <c r="H113" s="320">
        <v>0</v>
      </c>
      <c r="I113" s="320">
        <v>0</v>
      </c>
      <c r="J113" s="320">
        <v>0</v>
      </c>
      <c r="K113" s="320">
        <v>0</v>
      </c>
      <c r="L113" s="320">
        <v>1</v>
      </c>
      <c r="M113" s="320">
        <v>1</v>
      </c>
      <c r="N113" s="320">
        <v>1</v>
      </c>
      <c r="O113" s="320">
        <v>0</v>
      </c>
      <c r="P113" s="320">
        <v>1</v>
      </c>
      <c r="Q113" s="320">
        <v>1</v>
      </c>
      <c r="R113" s="160">
        <f t="shared" si="8"/>
        <v>10</v>
      </c>
    </row>
    <row r="114" spans="1:18" ht="15" customHeight="1">
      <c r="A114" s="97">
        <v>101</v>
      </c>
      <c r="B114" s="20" t="s">
        <v>793</v>
      </c>
      <c r="C114" s="320">
        <v>1</v>
      </c>
      <c r="D114" s="320">
        <v>1</v>
      </c>
      <c r="E114" s="320">
        <v>1</v>
      </c>
      <c r="F114" s="320">
        <v>1</v>
      </c>
      <c r="G114" s="320">
        <v>1</v>
      </c>
      <c r="H114" s="320">
        <v>1</v>
      </c>
      <c r="I114" s="320">
        <v>0</v>
      </c>
      <c r="J114" s="320">
        <v>0</v>
      </c>
      <c r="K114" s="320">
        <v>0</v>
      </c>
      <c r="L114" s="320">
        <v>1</v>
      </c>
      <c r="M114" s="320">
        <v>1</v>
      </c>
      <c r="N114" s="320">
        <v>1</v>
      </c>
      <c r="O114" s="320">
        <v>0</v>
      </c>
      <c r="P114" s="320">
        <v>1</v>
      </c>
      <c r="Q114" s="320">
        <v>1</v>
      </c>
      <c r="R114" s="160">
        <f t="shared" si="8"/>
        <v>11</v>
      </c>
    </row>
    <row r="115" spans="1:18" ht="15" customHeight="1">
      <c r="A115" s="97">
        <v>102</v>
      </c>
      <c r="B115" s="20" t="s">
        <v>794</v>
      </c>
      <c r="C115" s="320">
        <v>1</v>
      </c>
      <c r="D115" s="320">
        <v>1</v>
      </c>
      <c r="E115" s="320">
        <v>1</v>
      </c>
      <c r="F115" s="320">
        <v>1</v>
      </c>
      <c r="G115" s="320">
        <v>1</v>
      </c>
      <c r="H115" s="320">
        <v>1</v>
      </c>
      <c r="I115" s="320">
        <v>0</v>
      </c>
      <c r="J115" s="320">
        <v>0</v>
      </c>
      <c r="K115" s="320">
        <v>0</v>
      </c>
      <c r="L115" s="320">
        <v>1</v>
      </c>
      <c r="M115" s="320">
        <v>1</v>
      </c>
      <c r="N115" s="320">
        <v>1</v>
      </c>
      <c r="O115" s="320">
        <v>0</v>
      </c>
      <c r="P115" s="320">
        <v>1</v>
      </c>
      <c r="Q115" s="320">
        <v>1</v>
      </c>
      <c r="R115" s="160">
        <f t="shared" si="8"/>
        <v>11</v>
      </c>
    </row>
    <row r="116" spans="1:18" ht="15" customHeight="1">
      <c r="A116" s="97">
        <v>103</v>
      </c>
      <c r="B116" s="20" t="s">
        <v>795</v>
      </c>
      <c r="C116" s="320">
        <v>1</v>
      </c>
      <c r="D116" s="320">
        <v>1</v>
      </c>
      <c r="E116" s="320">
        <v>1</v>
      </c>
      <c r="F116" s="320">
        <v>1</v>
      </c>
      <c r="G116" s="320">
        <v>1</v>
      </c>
      <c r="H116" s="320">
        <v>0</v>
      </c>
      <c r="I116" s="320">
        <v>0</v>
      </c>
      <c r="J116" s="320">
        <v>0</v>
      </c>
      <c r="K116" s="320">
        <v>0</v>
      </c>
      <c r="L116" s="320">
        <v>1</v>
      </c>
      <c r="M116" s="320">
        <v>1</v>
      </c>
      <c r="N116" s="320">
        <v>1</v>
      </c>
      <c r="O116" s="320">
        <v>0</v>
      </c>
      <c r="P116" s="320">
        <v>1</v>
      </c>
      <c r="Q116" s="320">
        <v>1</v>
      </c>
      <c r="R116" s="160">
        <f t="shared" si="8"/>
        <v>10</v>
      </c>
    </row>
    <row r="117" spans="1:18" ht="15" customHeight="1">
      <c r="A117" s="97">
        <v>104</v>
      </c>
      <c r="B117" s="20" t="s">
        <v>796</v>
      </c>
      <c r="C117" s="320">
        <v>1</v>
      </c>
      <c r="D117" s="320">
        <v>1</v>
      </c>
      <c r="E117" s="320">
        <v>1</v>
      </c>
      <c r="F117" s="320">
        <v>1</v>
      </c>
      <c r="G117" s="320">
        <v>1</v>
      </c>
      <c r="H117" s="320">
        <v>0</v>
      </c>
      <c r="I117" s="320">
        <v>0</v>
      </c>
      <c r="J117" s="320">
        <v>0</v>
      </c>
      <c r="K117" s="320">
        <v>0</v>
      </c>
      <c r="L117" s="320">
        <v>1</v>
      </c>
      <c r="M117" s="320">
        <v>1</v>
      </c>
      <c r="N117" s="320">
        <v>1</v>
      </c>
      <c r="O117" s="320">
        <v>0</v>
      </c>
      <c r="P117" s="320">
        <v>1</v>
      </c>
      <c r="Q117" s="320">
        <v>1</v>
      </c>
      <c r="R117" s="160">
        <f t="shared" si="8"/>
        <v>10</v>
      </c>
    </row>
    <row r="118" spans="1:18" ht="15" customHeight="1">
      <c r="A118" s="97">
        <v>105</v>
      </c>
      <c r="B118" s="20" t="s">
        <v>797</v>
      </c>
      <c r="C118" s="320">
        <v>1</v>
      </c>
      <c r="D118" s="320">
        <v>1</v>
      </c>
      <c r="E118" s="320">
        <v>1</v>
      </c>
      <c r="F118" s="320">
        <v>1</v>
      </c>
      <c r="G118" s="320">
        <v>1</v>
      </c>
      <c r="H118" s="320"/>
      <c r="I118" s="320">
        <v>0</v>
      </c>
      <c r="J118" s="320">
        <v>0</v>
      </c>
      <c r="K118" s="320">
        <v>0</v>
      </c>
      <c r="L118" s="320">
        <v>1</v>
      </c>
      <c r="M118" s="320">
        <v>1</v>
      </c>
      <c r="N118" s="320">
        <v>1</v>
      </c>
      <c r="O118" s="320">
        <v>0</v>
      </c>
      <c r="P118" s="320">
        <v>1</v>
      </c>
      <c r="Q118" s="320">
        <v>1</v>
      </c>
      <c r="R118" s="160">
        <f t="shared" si="8"/>
        <v>10</v>
      </c>
    </row>
    <row r="119" spans="1:18" ht="15" customHeight="1">
      <c r="A119" s="97">
        <v>106</v>
      </c>
      <c r="B119" s="20" t="s">
        <v>798</v>
      </c>
      <c r="C119" s="320">
        <v>1</v>
      </c>
      <c r="D119" s="320">
        <v>1</v>
      </c>
      <c r="E119" s="320">
        <v>1</v>
      </c>
      <c r="F119" s="320">
        <v>1</v>
      </c>
      <c r="G119" s="320">
        <v>1</v>
      </c>
      <c r="H119" s="320">
        <v>1</v>
      </c>
      <c r="I119" s="320">
        <v>0</v>
      </c>
      <c r="J119" s="320">
        <v>0</v>
      </c>
      <c r="K119" s="320">
        <v>0</v>
      </c>
      <c r="L119" s="320">
        <v>1</v>
      </c>
      <c r="M119" s="320">
        <v>1</v>
      </c>
      <c r="N119" s="320">
        <v>1</v>
      </c>
      <c r="O119" s="320">
        <v>0</v>
      </c>
      <c r="P119" s="320">
        <v>1</v>
      </c>
      <c r="Q119" s="320">
        <v>1</v>
      </c>
      <c r="R119" s="160">
        <f t="shared" si="8"/>
        <v>11</v>
      </c>
    </row>
    <row r="120" spans="1:18" ht="15" customHeight="1">
      <c r="A120" s="97">
        <v>107</v>
      </c>
      <c r="B120" s="20" t="s">
        <v>799</v>
      </c>
      <c r="C120" s="320">
        <v>1</v>
      </c>
      <c r="D120" s="320">
        <v>1</v>
      </c>
      <c r="E120" s="320">
        <v>1</v>
      </c>
      <c r="F120" s="320">
        <v>1</v>
      </c>
      <c r="G120" s="320">
        <v>1</v>
      </c>
      <c r="H120" s="320">
        <v>0</v>
      </c>
      <c r="I120" s="320">
        <v>0</v>
      </c>
      <c r="J120" s="320">
        <v>0</v>
      </c>
      <c r="K120" s="320">
        <v>0</v>
      </c>
      <c r="L120" s="320">
        <v>1</v>
      </c>
      <c r="M120" s="320">
        <v>1</v>
      </c>
      <c r="N120" s="320">
        <v>1</v>
      </c>
      <c r="O120" s="320">
        <v>0</v>
      </c>
      <c r="P120" s="320">
        <v>1</v>
      </c>
      <c r="Q120" s="320">
        <v>1</v>
      </c>
      <c r="R120" s="160">
        <f t="shared" si="8"/>
        <v>10</v>
      </c>
    </row>
    <row r="121" spans="1:18" ht="15" customHeight="1">
      <c r="A121" s="97">
        <v>108</v>
      </c>
      <c r="B121" s="20" t="s">
        <v>800</v>
      </c>
      <c r="C121" s="320">
        <v>1</v>
      </c>
      <c r="D121" s="320">
        <v>1</v>
      </c>
      <c r="E121" s="320">
        <v>1</v>
      </c>
      <c r="F121" s="320">
        <v>1</v>
      </c>
      <c r="G121" s="320">
        <v>1</v>
      </c>
      <c r="H121" s="320">
        <v>1</v>
      </c>
      <c r="I121" s="320">
        <v>0</v>
      </c>
      <c r="J121" s="320">
        <v>0</v>
      </c>
      <c r="K121" s="320">
        <v>0</v>
      </c>
      <c r="L121" s="320">
        <v>1</v>
      </c>
      <c r="M121" s="320">
        <v>1</v>
      </c>
      <c r="N121" s="320">
        <v>1</v>
      </c>
      <c r="O121" s="320">
        <v>0</v>
      </c>
      <c r="P121" s="320">
        <v>1</v>
      </c>
      <c r="Q121" s="320">
        <v>1</v>
      </c>
      <c r="R121" s="160">
        <f t="shared" si="8"/>
        <v>11</v>
      </c>
    </row>
    <row r="122" spans="1:18" ht="15" customHeight="1">
      <c r="A122" s="102" t="s">
        <v>801</v>
      </c>
      <c r="B122" s="102" t="s">
        <v>56</v>
      </c>
      <c r="C122" s="319">
        <f>SUM(C123:C132)</f>
        <v>10</v>
      </c>
      <c r="D122" s="319">
        <f t="shared" ref="D122:Q122" si="12">SUM(D123:D132)</f>
        <v>0</v>
      </c>
      <c r="E122" s="319">
        <f t="shared" si="12"/>
        <v>10</v>
      </c>
      <c r="F122" s="319">
        <f t="shared" si="12"/>
        <v>0</v>
      </c>
      <c r="G122" s="319">
        <f t="shared" si="12"/>
        <v>8</v>
      </c>
      <c r="H122" s="319">
        <f t="shared" si="12"/>
        <v>8</v>
      </c>
      <c r="I122" s="319">
        <f t="shared" si="12"/>
        <v>0</v>
      </c>
      <c r="J122" s="319">
        <f t="shared" si="12"/>
        <v>0</v>
      </c>
      <c r="K122" s="319">
        <f t="shared" si="12"/>
        <v>0</v>
      </c>
      <c r="L122" s="319">
        <f t="shared" si="12"/>
        <v>10</v>
      </c>
      <c r="M122" s="319">
        <f t="shared" si="12"/>
        <v>0</v>
      </c>
      <c r="N122" s="319">
        <f t="shared" si="12"/>
        <v>0</v>
      </c>
      <c r="O122" s="319">
        <f t="shared" si="12"/>
        <v>0</v>
      </c>
      <c r="P122" s="319">
        <f t="shared" si="12"/>
        <v>10</v>
      </c>
      <c r="Q122" s="319">
        <f t="shared" si="12"/>
        <v>10</v>
      </c>
      <c r="R122" s="319">
        <f t="shared" si="8"/>
        <v>66</v>
      </c>
    </row>
    <row r="123" spans="1:18" ht="15" customHeight="1">
      <c r="A123" s="97">
        <v>109</v>
      </c>
      <c r="B123" s="104" t="s">
        <v>802</v>
      </c>
      <c r="C123" s="160">
        <v>1</v>
      </c>
      <c r="D123" s="160">
        <v>0</v>
      </c>
      <c r="E123" s="160">
        <v>1</v>
      </c>
      <c r="F123" s="160">
        <v>0</v>
      </c>
      <c r="G123" s="160">
        <v>1</v>
      </c>
      <c r="H123" s="160">
        <v>1</v>
      </c>
      <c r="I123" s="160">
        <v>0</v>
      </c>
      <c r="J123" s="160">
        <v>0</v>
      </c>
      <c r="K123" s="160">
        <v>0</v>
      </c>
      <c r="L123" s="160">
        <v>1</v>
      </c>
      <c r="M123" s="160">
        <v>0</v>
      </c>
      <c r="N123" s="160">
        <v>0</v>
      </c>
      <c r="O123" s="160">
        <v>0</v>
      </c>
      <c r="P123" s="160">
        <v>1</v>
      </c>
      <c r="Q123" s="160">
        <v>1</v>
      </c>
      <c r="R123" s="160">
        <f t="shared" si="8"/>
        <v>7</v>
      </c>
    </row>
    <row r="124" spans="1:18" ht="15" customHeight="1">
      <c r="A124" s="97">
        <v>110</v>
      </c>
      <c r="B124" s="104" t="s">
        <v>803</v>
      </c>
      <c r="C124" s="160">
        <v>1</v>
      </c>
      <c r="D124" s="160">
        <v>0</v>
      </c>
      <c r="E124" s="160">
        <v>1</v>
      </c>
      <c r="F124" s="160">
        <v>0</v>
      </c>
      <c r="G124" s="160">
        <v>1</v>
      </c>
      <c r="H124" s="160">
        <v>1</v>
      </c>
      <c r="I124" s="160">
        <v>0</v>
      </c>
      <c r="J124" s="160">
        <v>0</v>
      </c>
      <c r="K124" s="160">
        <v>0</v>
      </c>
      <c r="L124" s="160">
        <v>1</v>
      </c>
      <c r="M124" s="160">
        <v>0</v>
      </c>
      <c r="N124" s="160">
        <v>0</v>
      </c>
      <c r="O124" s="160">
        <v>0</v>
      </c>
      <c r="P124" s="160">
        <v>1</v>
      </c>
      <c r="Q124" s="160">
        <v>1</v>
      </c>
      <c r="R124" s="160">
        <f t="shared" si="8"/>
        <v>7</v>
      </c>
    </row>
    <row r="125" spans="1:18" ht="15" customHeight="1">
      <c r="A125" s="97">
        <v>111</v>
      </c>
      <c r="B125" s="104" t="s">
        <v>804</v>
      </c>
      <c r="C125" s="160">
        <v>1</v>
      </c>
      <c r="D125" s="160">
        <v>0</v>
      </c>
      <c r="E125" s="160">
        <v>1</v>
      </c>
      <c r="F125" s="160">
        <v>0</v>
      </c>
      <c r="G125" s="160">
        <v>0</v>
      </c>
      <c r="H125" s="160">
        <v>1</v>
      </c>
      <c r="I125" s="160">
        <v>0</v>
      </c>
      <c r="J125" s="160">
        <v>0</v>
      </c>
      <c r="K125" s="160">
        <v>0</v>
      </c>
      <c r="L125" s="160">
        <v>1</v>
      </c>
      <c r="M125" s="160">
        <v>0</v>
      </c>
      <c r="N125" s="160">
        <v>0</v>
      </c>
      <c r="O125" s="160">
        <v>0</v>
      </c>
      <c r="P125" s="160">
        <v>1</v>
      </c>
      <c r="Q125" s="160">
        <v>1</v>
      </c>
      <c r="R125" s="160">
        <f t="shared" si="8"/>
        <v>6</v>
      </c>
    </row>
    <row r="126" spans="1:18" ht="15" customHeight="1">
      <c r="A126" s="97">
        <v>112</v>
      </c>
      <c r="B126" s="104" t="s">
        <v>805</v>
      </c>
      <c r="C126" s="160">
        <v>1</v>
      </c>
      <c r="D126" s="160">
        <v>0</v>
      </c>
      <c r="E126" s="160">
        <v>1</v>
      </c>
      <c r="F126" s="160">
        <v>0</v>
      </c>
      <c r="G126" s="160">
        <v>1</v>
      </c>
      <c r="H126" s="160">
        <v>1</v>
      </c>
      <c r="I126" s="160">
        <v>0</v>
      </c>
      <c r="J126" s="160">
        <v>0</v>
      </c>
      <c r="K126" s="160">
        <v>0</v>
      </c>
      <c r="L126" s="160">
        <v>1</v>
      </c>
      <c r="M126" s="160">
        <v>0</v>
      </c>
      <c r="N126" s="160">
        <v>0</v>
      </c>
      <c r="O126" s="160">
        <v>0</v>
      </c>
      <c r="P126" s="160">
        <v>1</v>
      </c>
      <c r="Q126" s="160">
        <v>1</v>
      </c>
      <c r="R126" s="160">
        <f t="shared" si="8"/>
        <v>7</v>
      </c>
    </row>
    <row r="127" spans="1:18" ht="15" customHeight="1">
      <c r="A127" s="97">
        <v>113</v>
      </c>
      <c r="B127" s="104" t="s">
        <v>806</v>
      </c>
      <c r="C127" s="160">
        <v>1</v>
      </c>
      <c r="D127" s="160">
        <v>0</v>
      </c>
      <c r="E127" s="160">
        <v>1</v>
      </c>
      <c r="F127" s="160">
        <v>0</v>
      </c>
      <c r="G127" s="160">
        <v>1</v>
      </c>
      <c r="H127" s="160">
        <v>1</v>
      </c>
      <c r="I127" s="160">
        <v>0</v>
      </c>
      <c r="J127" s="160">
        <v>0</v>
      </c>
      <c r="K127" s="160">
        <v>0</v>
      </c>
      <c r="L127" s="160">
        <v>1</v>
      </c>
      <c r="M127" s="160">
        <v>0</v>
      </c>
      <c r="N127" s="160">
        <v>0</v>
      </c>
      <c r="O127" s="160">
        <v>0</v>
      </c>
      <c r="P127" s="160">
        <v>1</v>
      </c>
      <c r="Q127" s="160">
        <v>1</v>
      </c>
      <c r="R127" s="160">
        <f t="shared" si="8"/>
        <v>7</v>
      </c>
    </row>
    <row r="128" spans="1:18" ht="15" customHeight="1">
      <c r="A128" s="97">
        <v>114</v>
      </c>
      <c r="B128" s="104" t="s">
        <v>807</v>
      </c>
      <c r="C128" s="160">
        <v>1</v>
      </c>
      <c r="D128" s="160">
        <v>0</v>
      </c>
      <c r="E128" s="160">
        <v>1</v>
      </c>
      <c r="F128" s="160">
        <v>0</v>
      </c>
      <c r="G128" s="160">
        <v>1</v>
      </c>
      <c r="H128" s="160">
        <v>0</v>
      </c>
      <c r="I128" s="160">
        <v>0</v>
      </c>
      <c r="J128" s="160">
        <v>0</v>
      </c>
      <c r="K128" s="160">
        <v>0</v>
      </c>
      <c r="L128" s="160">
        <v>1</v>
      </c>
      <c r="M128" s="160">
        <v>0</v>
      </c>
      <c r="N128" s="160">
        <v>0</v>
      </c>
      <c r="O128" s="160">
        <v>0</v>
      </c>
      <c r="P128" s="160">
        <v>1</v>
      </c>
      <c r="Q128" s="160">
        <v>1</v>
      </c>
      <c r="R128" s="160">
        <f t="shared" si="8"/>
        <v>6</v>
      </c>
    </row>
    <row r="129" spans="1:18" ht="15" customHeight="1">
      <c r="A129" s="97">
        <v>115</v>
      </c>
      <c r="B129" s="104" t="s">
        <v>808</v>
      </c>
      <c r="C129" s="160">
        <v>1</v>
      </c>
      <c r="D129" s="160">
        <v>0</v>
      </c>
      <c r="E129" s="160">
        <v>1</v>
      </c>
      <c r="F129" s="160">
        <v>0</v>
      </c>
      <c r="G129" s="160">
        <v>1</v>
      </c>
      <c r="H129" s="160">
        <v>1</v>
      </c>
      <c r="I129" s="160">
        <v>0</v>
      </c>
      <c r="J129" s="160">
        <v>0</v>
      </c>
      <c r="K129" s="160">
        <v>0</v>
      </c>
      <c r="L129" s="160">
        <v>1</v>
      </c>
      <c r="M129" s="160">
        <v>0</v>
      </c>
      <c r="N129" s="160">
        <v>0</v>
      </c>
      <c r="O129" s="160">
        <v>0</v>
      </c>
      <c r="P129" s="160">
        <v>1</v>
      </c>
      <c r="Q129" s="160">
        <v>1</v>
      </c>
      <c r="R129" s="160">
        <f t="shared" si="8"/>
        <v>7</v>
      </c>
    </row>
    <row r="130" spans="1:18" ht="15" customHeight="1">
      <c r="A130" s="97">
        <v>116</v>
      </c>
      <c r="B130" s="104" t="s">
        <v>809</v>
      </c>
      <c r="C130" s="160">
        <v>1</v>
      </c>
      <c r="D130" s="160">
        <v>0</v>
      </c>
      <c r="E130" s="160">
        <v>1</v>
      </c>
      <c r="F130" s="160">
        <v>0</v>
      </c>
      <c r="G130" s="160">
        <v>1</v>
      </c>
      <c r="H130" s="160">
        <v>1</v>
      </c>
      <c r="I130" s="160">
        <v>0</v>
      </c>
      <c r="J130" s="160">
        <v>0</v>
      </c>
      <c r="K130" s="160">
        <v>0</v>
      </c>
      <c r="L130" s="160">
        <v>1</v>
      </c>
      <c r="M130" s="160">
        <v>0</v>
      </c>
      <c r="N130" s="160">
        <v>0</v>
      </c>
      <c r="O130" s="160">
        <v>0</v>
      </c>
      <c r="P130" s="160">
        <v>1</v>
      </c>
      <c r="Q130" s="160">
        <v>1</v>
      </c>
      <c r="R130" s="160">
        <f t="shared" si="8"/>
        <v>7</v>
      </c>
    </row>
    <row r="131" spans="1:18" ht="15" customHeight="1">
      <c r="A131" s="97">
        <v>117</v>
      </c>
      <c r="B131" s="104" t="s">
        <v>810</v>
      </c>
      <c r="C131" s="160">
        <v>1</v>
      </c>
      <c r="D131" s="160">
        <v>0</v>
      </c>
      <c r="E131" s="160">
        <v>1</v>
      </c>
      <c r="F131" s="160">
        <v>0</v>
      </c>
      <c r="G131" s="160">
        <v>1</v>
      </c>
      <c r="H131" s="160">
        <v>0</v>
      </c>
      <c r="I131" s="160">
        <v>0</v>
      </c>
      <c r="J131" s="160">
        <v>0</v>
      </c>
      <c r="K131" s="160">
        <v>0</v>
      </c>
      <c r="L131" s="160">
        <v>1</v>
      </c>
      <c r="M131" s="160">
        <v>0</v>
      </c>
      <c r="N131" s="160">
        <v>0</v>
      </c>
      <c r="O131" s="160">
        <v>0</v>
      </c>
      <c r="P131" s="160">
        <v>1</v>
      </c>
      <c r="Q131" s="160">
        <v>1</v>
      </c>
      <c r="R131" s="160">
        <f t="shared" si="8"/>
        <v>6</v>
      </c>
    </row>
    <row r="132" spans="1:18" ht="15" customHeight="1">
      <c r="A132" s="97">
        <v>118</v>
      </c>
      <c r="B132" s="104" t="s">
        <v>867</v>
      </c>
      <c r="C132" s="160">
        <v>1</v>
      </c>
      <c r="D132" s="160">
        <v>0</v>
      </c>
      <c r="E132" s="160">
        <v>1</v>
      </c>
      <c r="F132" s="160">
        <v>0</v>
      </c>
      <c r="G132" s="160">
        <v>0</v>
      </c>
      <c r="H132" s="160">
        <v>1</v>
      </c>
      <c r="I132" s="160">
        <v>0</v>
      </c>
      <c r="J132" s="160">
        <v>0</v>
      </c>
      <c r="K132" s="160">
        <v>0</v>
      </c>
      <c r="L132" s="160">
        <v>1</v>
      </c>
      <c r="M132" s="160">
        <v>0</v>
      </c>
      <c r="N132" s="160">
        <v>0</v>
      </c>
      <c r="O132" s="160">
        <v>0</v>
      </c>
      <c r="P132" s="160">
        <v>1</v>
      </c>
      <c r="Q132" s="160">
        <v>1</v>
      </c>
      <c r="R132" s="160">
        <f t="shared" ref="R132:R183" si="13">SUM(C132:Q132)</f>
        <v>6</v>
      </c>
    </row>
    <row r="133" spans="1:18" ht="15" customHeight="1">
      <c r="A133" s="102" t="s">
        <v>811</v>
      </c>
      <c r="B133" s="102" t="s">
        <v>57</v>
      </c>
      <c r="C133" s="319">
        <f>SUM(C134:C146)</f>
        <v>13</v>
      </c>
      <c r="D133" s="319">
        <f t="shared" ref="D133:Q133" si="14">SUM(D134:D146)</f>
        <v>7</v>
      </c>
      <c r="E133" s="319">
        <f t="shared" si="14"/>
        <v>13</v>
      </c>
      <c r="F133" s="319">
        <f t="shared" si="14"/>
        <v>0</v>
      </c>
      <c r="G133" s="319">
        <f t="shared" si="14"/>
        <v>9</v>
      </c>
      <c r="H133" s="319">
        <f t="shared" si="14"/>
        <v>0</v>
      </c>
      <c r="I133" s="319">
        <f t="shared" si="14"/>
        <v>0</v>
      </c>
      <c r="J133" s="319">
        <f t="shared" si="14"/>
        <v>0</v>
      </c>
      <c r="K133" s="319">
        <f t="shared" si="14"/>
        <v>0</v>
      </c>
      <c r="L133" s="319">
        <f t="shared" si="14"/>
        <v>0</v>
      </c>
      <c r="M133" s="319">
        <f t="shared" si="14"/>
        <v>0</v>
      </c>
      <c r="N133" s="319">
        <f t="shared" si="14"/>
        <v>0</v>
      </c>
      <c r="O133" s="319">
        <f t="shared" si="14"/>
        <v>0</v>
      </c>
      <c r="P133" s="319">
        <f t="shared" si="14"/>
        <v>13</v>
      </c>
      <c r="Q133" s="319">
        <f t="shared" si="14"/>
        <v>13</v>
      </c>
      <c r="R133" s="319">
        <f t="shared" si="13"/>
        <v>68</v>
      </c>
    </row>
    <row r="134" spans="1:18" ht="15" customHeight="1">
      <c r="A134" s="97">
        <v>119</v>
      </c>
      <c r="B134" s="104" t="s">
        <v>791</v>
      </c>
      <c r="C134" s="160">
        <v>1</v>
      </c>
      <c r="D134" s="160">
        <v>1</v>
      </c>
      <c r="E134" s="160">
        <v>1</v>
      </c>
      <c r="F134" s="160">
        <v>0</v>
      </c>
      <c r="G134" s="160">
        <v>1</v>
      </c>
      <c r="H134" s="160">
        <v>0</v>
      </c>
      <c r="I134" s="160">
        <v>0</v>
      </c>
      <c r="J134" s="160">
        <v>0</v>
      </c>
      <c r="K134" s="160">
        <v>0</v>
      </c>
      <c r="L134" s="160">
        <v>0</v>
      </c>
      <c r="M134" s="160">
        <v>0</v>
      </c>
      <c r="N134" s="160">
        <v>0</v>
      </c>
      <c r="O134" s="160">
        <v>0</v>
      </c>
      <c r="P134" s="160">
        <v>1</v>
      </c>
      <c r="Q134" s="160">
        <v>1</v>
      </c>
      <c r="R134" s="160">
        <f t="shared" si="13"/>
        <v>6</v>
      </c>
    </row>
    <row r="135" spans="1:18" ht="15" customHeight="1">
      <c r="A135" s="97">
        <v>120</v>
      </c>
      <c r="B135" s="104" t="s">
        <v>812</v>
      </c>
      <c r="C135" s="160">
        <v>1</v>
      </c>
      <c r="D135" s="160">
        <v>1</v>
      </c>
      <c r="E135" s="160">
        <v>1</v>
      </c>
      <c r="F135" s="160">
        <v>0</v>
      </c>
      <c r="G135" s="160">
        <v>1</v>
      </c>
      <c r="H135" s="160">
        <v>0</v>
      </c>
      <c r="I135" s="160">
        <v>0</v>
      </c>
      <c r="J135" s="160">
        <v>0</v>
      </c>
      <c r="K135" s="160">
        <v>0</v>
      </c>
      <c r="L135" s="160">
        <v>0</v>
      </c>
      <c r="M135" s="160">
        <v>0</v>
      </c>
      <c r="N135" s="160">
        <v>0</v>
      </c>
      <c r="O135" s="160">
        <v>0</v>
      </c>
      <c r="P135" s="160">
        <v>1</v>
      </c>
      <c r="Q135" s="160">
        <v>1</v>
      </c>
      <c r="R135" s="160">
        <f t="shared" si="13"/>
        <v>6</v>
      </c>
    </row>
    <row r="136" spans="1:18" ht="15" customHeight="1">
      <c r="A136" s="97">
        <v>121</v>
      </c>
      <c r="B136" s="104" t="s">
        <v>813</v>
      </c>
      <c r="C136" s="160">
        <v>1</v>
      </c>
      <c r="D136" s="160">
        <v>0</v>
      </c>
      <c r="E136" s="160">
        <v>1</v>
      </c>
      <c r="F136" s="160">
        <v>0</v>
      </c>
      <c r="G136" s="160">
        <v>1</v>
      </c>
      <c r="H136" s="160">
        <v>0</v>
      </c>
      <c r="I136" s="160">
        <v>0</v>
      </c>
      <c r="J136" s="160">
        <v>0</v>
      </c>
      <c r="K136" s="160">
        <v>0</v>
      </c>
      <c r="L136" s="160">
        <v>0</v>
      </c>
      <c r="M136" s="160">
        <v>0</v>
      </c>
      <c r="N136" s="160">
        <v>0</v>
      </c>
      <c r="O136" s="160">
        <v>0</v>
      </c>
      <c r="P136" s="160">
        <v>1</v>
      </c>
      <c r="Q136" s="160">
        <v>1</v>
      </c>
      <c r="R136" s="160">
        <f t="shared" si="13"/>
        <v>5</v>
      </c>
    </row>
    <row r="137" spans="1:18" ht="15" customHeight="1">
      <c r="A137" s="97">
        <v>122</v>
      </c>
      <c r="B137" s="104" t="s">
        <v>809</v>
      </c>
      <c r="C137" s="160">
        <v>1</v>
      </c>
      <c r="D137" s="160">
        <v>1</v>
      </c>
      <c r="E137" s="160">
        <v>1</v>
      </c>
      <c r="F137" s="160">
        <v>0</v>
      </c>
      <c r="G137" s="160">
        <v>1</v>
      </c>
      <c r="H137" s="160">
        <v>0</v>
      </c>
      <c r="I137" s="160">
        <v>0</v>
      </c>
      <c r="J137" s="160">
        <v>0</v>
      </c>
      <c r="K137" s="160">
        <v>0</v>
      </c>
      <c r="L137" s="160">
        <v>0</v>
      </c>
      <c r="M137" s="160">
        <v>0</v>
      </c>
      <c r="N137" s="160">
        <v>0</v>
      </c>
      <c r="O137" s="160">
        <v>0</v>
      </c>
      <c r="P137" s="160">
        <v>1</v>
      </c>
      <c r="Q137" s="160">
        <v>1</v>
      </c>
      <c r="R137" s="160">
        <f t="shared" si="13"/>
        <v>6</v>
      </c>
    </row>
    <row r="138" spans="1:18" ht="15" customHeight="1">
      <c r="A138" s="97">
        <v>123</v>
      </c>
      <c r="B138" s="104" t="s">
        <v>814</v>
      </c>
      <c r="C138" s="160">
        <v>1</v>
      </c>
      <c r="D138" s="160">
        <v>1</v>
      </c>
      <c r="E138" s="160">
        <v>1</v>
      </c>
      <c r="F138" s="160">
        <v>0</v>
      </c>
      <c r="G138" s="160">
        <v>1</v>
      </c>
      <c r="H138" s="160">
        <v>0</v>
      </c>
      <c r="I138" s="160">
        <v>0</v>
      </c>
      <c r="J138" s="160">
        <v>0</v>
      </c>
      <c r="K138" s="160">
        <v>0</v>
      </c>
      <c r="L138" s="160">
        <v>0</v>
      </c>
      <c r="M138" s="160">
        <v>0</v>
      </c>
      <c r="N138" s="160">
        <v>0</v>
      </c>
      <c r="O138" s="160">
        <v>0</v>
      </c>
      <c r="P138" s="160">
        <v>1</v>
      </c>
      <c r="Q138" s="160">
        <v>1</v>
      </c>
      <c r="R138" s="160">
        <f t="shared" si="13"/>
        <v>6</v>
      </c>
    </row>
    <row r="139" spans="1:18" ht="15" customHeight="1">
      <c r="A139" s="97">
        <v>124</v>
      </c>
      <c r="B139" s="104" t="s">
        <v>815</v>
      </c>
      <c r="C139" s="160">
        <v>1</v>
      </c>
      <c r="D139" s="160">
        <v>1</v>
      </c>
      <c r="E139" s="160">
        <v>1</v>
      </c>
      <c r="F139" s="160">
        <v>0</v>
      </c>
      <c r="G139" s="160">
        <v>1</v>
      </c>
      <c r="H139" s="160">
        <v>0</v>
      </c>
      <c r="I139" s="160">
        <v>0</v>
      </c>
      <c r="J139" s="160">
        <v>0</v>
      </c>
      <c r="K139" s="160">
        <v>0</v>
      </c>
      <c r="L139" s="160">
        <v>0</v>
      </c>
      <c r="M139" s="160">
        <v>0</v>
      </c>
      <c r="N139" s="160">
        <v>0</v>
      </c>
      <c r="O139" s="160">
        <v>0</v>
      </c>
      <c r="P139" s="160">
        <v>1</v>
      </c>
      <c r="Q139" s="160">
        <v>1</v>
      </c>
      <c r="R139" s="160">
        <f t="shared" si="13"/>
        <v>6</v>
      </c>
    </row>
    <row r="140" spans="1:18" ht="15" customHeight="1">
      <c r="A140" s="97">
        <v>125</v>
      </c>
      <c r="B140" s="104" t="s">
        <v>816</v>
      </c>
      <c r="C140" s="160">
        <v>1</v>
      </c>
      <c r="D140" s="160">
        <v>0</v>
      </c>
      <c r="E140" s="160">
        <v>1</v>
      </c>
      <c r="F140" s="160">
        <v>0</v>
      </c>
      <c r="G140" s="160">
        <v>0</v>
      </c>
      <c r="H140" s="160">
        <v>0</v>
      </c>
      <c r="I140" s="160">
        <v>0</v>
      </c>
      <c r="J140" s="160">
        <v>0</v>
      </c>
      <c r="K140" s="160">
        <v>0</v>
      </c>
      <c r="L140" s="160">
        <v>0</v>
      </c>
      <c r="M140" s="160">
        <v>0</v>
      </c>
      <c r="N140" s="160">
        <v>0</v>
      </c>
      <c r="O140" s="160">
        <v>0</v>
      </c>
      <c r="P140" s="160">
        <v>1</v>
      </c>
      <c r="Q140" s="160">
        <v>1</v>
      </c>
      <c r="R140" s="160">
        <f t="shared" si="13"/>
        <v>4</v>
      </c>
    </row>
    <row r="141" spans="1:18" ht="15" customHeight="1">
      <c r="A141" s="97">
        <v>126</v>
      </c>
      <c r="B141" s="104" t="s">
        <v>817</v>
      </c>
      <c r="C141" s="160">
        <v>1</v>
      </c>
      <c r="D141" s="160">
        <v>1</v>
      </c>
      <c r="E141" s="160">
        <v>1</v>
      </c>
      <c r="F141" s="160">
        <v>0</v>
      </c>
      <c r="G141" s="160">
        <v>0</v>
      </c>
      <c r="H141" s="160">
        <v>0</v>
      </c>
      <c r="I141" s="160">
        <v>0</v>
      </c>
      <c r="J141" s="160">
        <v>0</v>
      </c>
      <c r="K141" s="160">
        <v>0</v>
      </c>
      <c r="L141" s="160">
        <v>0</v>
      </c>
      <c r="M141" s="160">
        <v>0</v>
      </c>
      <c r="N141" s="160">
        <v>0</v>
      </c>
      <c r="O141" s="160">
        <v>0</v>
      </c>
      <c r="P141" s="160">
        <v>1</v>
      </c>
      <c r="Q141" s="160">
        <v>1</v>
      </c>
      <c r="R141" s="160">
        <f t="shared" si="13"/>
        <v>5</v>
      </c>
    </row>
    <row r="142" spans="1:18" ht="15" customHeight="1">
      <c r="A142" s="97">
        <v>127</v>
      </c>
      <c r="B142" s="104" t="s">
        <v>818</v>
      </c>
      <c r="C142" s="160">
        <v>1</v>
      </c>
      <c r="D142" s="160">
        <v>1</v>
      </c>
      <c r="E142" s="160">
        <v>1</v>
      </c>
      <c r="F142" s="160">
        <v>0</v>
      </c>
      <c r="G142" s="160">
        <v>0</v>
      </c>
      <c r="H142" s="160">
        <v>0</v>
      </c>
      <c r="I142" s="160">
        <v>0</v>
      </c>
      <c r="J142" s="160">
        <v>0</v>
      </c>
      <c r="K142" s="160">
        <v>0</v>
      </c>
      <c r="L142" s="160">
        <v>0</v>
      </c>
      <c r="M142" s="160">
        <v>0</v>
      </c>
      <c r="N142" s="160">
        <v>0</v>
      </c>
      <c r="O142" s="160">
        <v>0</v>
      </c>
      <c r="P142" s="160">
        <v>1</v>
      </c>
      <c r="Q142" s="160">
        <v>1</v>
      </c>
      <c r="R142" s="160">
        <f t="shared" si="13"/>
        <v>5</v>
      </c>
    </row>
    <row r="143" spans="1:18" ht="15" customHeight="1">
      <c r="A143" s="97">
        <v>128</v>
      </c>
      <c r="B143" s="104" t="s">
        <v>819</v>
      </c>
      <c r="C143" s="160">
        <v>1</v>
      </c>
      <c r="D143" s="160">
        <v>0</v>
      </c>
      <c r="E143" s="160">
        <v>1</v>
      </c>
      <c r="F143" s="160">
        <v>0</v>
      </c>
      <c r="G143" s="160">
        <v>0</v>
      </c>
      <c r="H143" s="160">
        <v>0</v>
      </c>
      <c r="I143" s="160">
        <v>0</v>
      </c>
      <c r="J143" s="160">
        <v>0</v>
      </c>
      <c r="K143" s="160">
        <v>0</v>
      </c>
      <c r="L143" s="160">
        <v>0</v>
      </c>
      <c r="M143" s="160">
        <v>0</v>
      </c>
      <c r="N143" s="160">
        <v>0</v>
      </c>
      <c r="O143" s="160">
        <v>0</v>
      </c>
      <c r="P143" s="160">
        <v>1</v>
      </c>
      <c r="Q143" s="160">
        <v>1</v>
      </c>
      <c r="R143" s="160">
        <f t="shared" si="13"/>
        <v>4</v>
      </c>
    </row>
    <row r="144" spans="1:18" ht="15" customHeight="1">
      <c r="A144" s="97">
        <v>129</v>
      </c>
      <c r="B144" s="104" t="s">
        <v>820</v>
      </c>
      <c r="C144" s="160">
        <v>1</v>
      </c>
      <c r="D144" s="160">
        <v>0</v>
      </c>
      <c r="E144" s="160">
        <v>1</v>
      </c>
      <c r="F144" s="160">
        <v>0</v>
      </c>
      <c r="G144" s="160">
        <v>1</v>
      </c>
      <c r="H144" s="160">
        <v>0</v>
      </c>
      <c r="I144" s="160">
        <v>0</v>
      </c>
      <c r="J144" s="160">
        <v>0</v>
      </c>
      <c r="K144" s="160">
        <v>0</v>
      </c>
      <c r="L144" s="160">
        <v>0</v>
      </c>
      <c r="M144" s="160">
        <v>0</v>
      </c>
      <c r="N144" s="160">
        <v>0</v>
      </c>
      <c r="O144" s="160">
        <v>0</v>
      </c>
      <c r="P144" s="160">
        <v>1</v>
      </c>
      <c r="Q144" s="160">
        <v>1</v>
      </c>
      <c r="R144" s="160">
        <f t="shared" si="13"/>
        <v>5</v>
      </c>
    </row>
    <row r="145" spans="1:18" ht="15" customHeight="1">
      <c r="A145" s="97">
        <v>130</v>
      </c>
      <c r="B145" s="104" t="s">
        <v>821</v>
      </c>
      <c r="C145" s="160">
        <v>1</v>
      </c>
      <c r="D145" s="160">
        <v>0</v>
      </c>
      <c r="E145" s="160">
        <v>1</v>
      </c>
      <c r="F145" s="160">
        <v>0</v>
      </c>
      <c r="G145" s="160">
        <v>1</v>
      </c>
      <c r="H145" s="160">
        <v>0</v>
      </c>
      <c r="I145" s="160">
        <v>0</v>
      </c>
      <c r="J145" s="160">
        <v>0</v>
      </c>
      <c r="K145" s="160">
        <v>0</v>
      </c>
      <c r="L145" s="160">
        <v>0</v>
      </c>
      <c r="M145" s="160">
        <v>0</v>
      </c>
      <c r="N145" s="160">
        <v>0</v>
      </c>
      <c r="O145" s="160">
        <v>0</v>
      </c>
      <c r="P145" s="160">
        <v>1</v>
      </c>
      <c r="Q145" s="160">
        <v>1</v>
      </c>
      <c r="R145" s="160">
        <f t="shared" si="13"/>
        <v>5</v>
      </c>
    </row>
    <row r="146" spans="1:18" ht="15" customHeight="1">
      <c r="A146" s="97">
        <v>131</v>
      </c>
      <c r="B146" s="104" t="s">
        <v>822</v>
      </c>
      <c r="C146" s="160">
        <v>1</v>
      </c>
      <c r="D146" s="160">
        <v>0</v>
      </c>
      <c r="E146" s="160">
        <v>1</v>
      </c>
      <c r="F146" s="160">
        <v>0</v>
      </c>
      <c r="G146" s="160">
        <v>1</v>
      </c>
      <c r="H146" s="160">
        <v>0</v>
      </c>
      <c r="I146" s="160">
        <v>0</v>
      </c>
      <c r="J146" s="160">
        <v>0</v>
      </c>
      <c r="K146" s="160">
        <v>0</v>
      </c>
      <c r="L146" s="160">
        <v>0</v>
      </c>
      <c r="M146" s="160">
        <v>0</v>
      </c>
      <c r="N146" s="160">
        <v>0</v>
      </c>
      <c r="O146" s="160">
        <v>0</v>
      </c>
      <c r="P146" s="160">
        <v>1</v>
      </c>
      <c r="Q146" s="160">
        <v>1</v>
      </c>
      <c r="R146" s="160">
        <f t="shared" si="13"/>
        <v>5</v>
      </c>
    </row>
    <row r="147" spans="1:18" ht="15" customHeight="1">
      <c r="A147" s="102" t="s">
        <v>823</v>
      </c>
      <c r="B147" s="102" t="s">
        <v>58</v>
      </c>
      <c r="C147" s="319">
        <f>SUM(C148:C152)</f>
        <v>5</v>
      </c>
      <c r="D147" s="319">
        <f t="shared" ref="D147:Q147" si="15">SUM(D148:D152)</f>
        <v>0</v>
      </c>
      <c r="E147" s="319">
        <f t="shared" si="15"/>
        <v>5</v>
      </c>
      <c r="F147" s="319">
        <f t="shared" si="15"/>
        <v>5</v>
      </c>
      <c r="G147" s="319">
        <f t="shared" si="15"/>
        <v>1</v>
      </c>
      <c r="H147" s="319">
        <f t="shared" si="15"/>
        <v>2</v>
      </c>
      <c r="I147" s="319">
        <f t="shared" si="15"/>
        <v>5</v>
      </c>
      <c r="J147" s="319">
        <f t="shared" si="15"/>
        <v>5</v>
      </c>
      <c r="K147" s="319">
        <f t="shared" si="15"/>
        <v>0</v>
      </c>
      <c r="L147" s="319">
        <f t="shared" si="15"/>
        <v>0</v>
      </c>
      <c r="M147" s="319">
        <f t="shared" si="15"/>
        <v>0</v>
      </c>
      <c r="N147" s="319">
        <f t="shared" si="15"/>
        <v>0</v>
      </c>
      <c r="O147" s="319">
        <f t="shared" si="15"/>
        <v>0</v>
      </c>
      <c r="P147" s="319">
        <f t="shared" si="15"/>
        <v>0</v>
      </c>
      <c r="Q147" s="319">
        <f t="shared" si="15"/>
        <v>0</v>
      </c>
      <c r="R147" s="319">
        <f t="shared" si="13"/>
        <v>28</v>
      </c>
    </row>
    <row r="148" spans="1:18" ht="15" customHeight="1">
      <c r="A148" s="97">
        <v>132</v>
      </c>
      <c r="B148" s="104" t="s">
        <v>824</v>
      </c>
      <c r="C148" s="99">
        <v>1</v>
      </c>
      <c r="D148" s="99">
        <v>0</v>
      </c>
      <c r="E148" s="99">
        <v>1</v>
      </c>
      <c r="F148" s="99">
        <v>1</v>
      </c>
      <c r="G148" s="99">
        <v>1</v>
      </c>
      <c r="H148" s="99">
        <v>1</v>
      </c>
      <c r="I148" s="99">
        <v>1</v>
      </c>
      <c r="J148" s="99">
        <v>1</v>
      </c>
      <c r="K148" s="99">
        <v>0</v>
      </c>
      <c r="L148" s="99">
        <v>0</v>
      </c>
      <c r="M148" s="99">
        <v>0</v>
      </c>
      <c r="N148" s="99">
        <v>0</v>
      </c>
      <c r="O148" s="99">
        <v>0</v>
      </c>
      <c r="P148" s="99">
        <v>0</v>
      </c>
      <c r="Q148" s="99">
        <v>0</v>
      </c>
      <c r="R148" s="160">
        <f t="shared" si="13"/>
        <v>7</v>
      </c>
    </row>
    <row r="149" spans="1:18" ht="15" customHeight="1">
      <c r="A149" s="97">
        <v>133</v>
      </c>
      <c r="B149" s="104" t="s">
        <v>825</v>
      </c>
      <c r="C149" s="96">
        <v>1</v>
      </c>
      <c r="D149" s="99">
        <v>0</v>
      </c>
      <c r="E149" s="96">
        <v>1</v>
      </c>
      <c r="F149" s="96">
        <v>1</v>
      </c>
      <c r="G149" s="96">
        <v>0</v>
      </c>
      <c r="H149" s="96">
        <v>0</v>
      </c>
      <c r="I149" s="96">
        <v>1</v>
      </c>
      <c r="J149" s="96">
        <v>1</v>
      </c>
      <c r="K149" s="99">
        <v>0</v>
      </c>
      <c r="L149" s="99">
        <v>0</v>
      </c>
      <c r="M149" s="99">
        <v>0</v>
      </c>
      <c r="N149" s="99">
        <v>0</v>
      </c>
      <c r="O149" s="99">
        <v>0</v>
      </c>
      <c r="P149" s="99">
        <v>0</v>
      </c>
      <c r="Q149" s="99">
        <v>0</v>
      </c>
      <c r="R149" s="160">
        <f t="shared" si="13"/>
        <v>5</v>
      </c>
    </row>
    <row r="150" spans="1:18" ht="15" customHeight="1">
      <c r="A150" s="97">
        <v>134</v>
      </c>
      <c r="B150" s="104" t="s">
        <v>826</v>
      </c>
      <c r="C150" s="96">
        <v>1</v>
      </c>
      <c r="D150" s="99">
        <v>0</v>
      </c>
      <c r="E150" s="96">
        <v>1</v>
      </c>
      <c r="F150" s="96">
        <v>1</v>
      </c>
      <c r="G150" s="96">
        <v>0</v>
      </c>
      <c r="H150" s="96">
        <v>1</v>
      </c>
      <c r="I150" s="96">
        <v>1</v>
      </c>
      <c r="J150" s="96">
        <v>1</v>
      </c>
      <c r="K150" s="99">
        <v>0</v>
      </c>
      <c r="L150" s="99">
        <v>0</v>
      </c>
      <c r="M150" s="99">
        <v>0</v>
      </c>
      <c r="N150" s="99">
        <v>0</v>
      </c>
      <c r="O150" s="99">
        <v>0</v>
      </c>
      <c r="P150" s="99">
        <v>0</v>
      </c>
      <c r="Q150" s="99">
        <v>0</v>
      </c>
      <c r="R150" s="160">
        <f t="shared" si="13"/>
        <v>6</v>
      </c>
    </row>
    <row r="151" spans="1:18" ht="15" customHeight="1">
      <c r="A151" s="97">
        <v>135</v>
      </c>
      <c r="B151" s="104" t="s">
        <v>827</v>
      </c>
      <c r="C151" s="96">
        <v>1</v>
      </c>
      <c r="D151" s="99">
        <v>0</v>
      </c>
      <c r="E151" s="96">
        <v>1</v>
      </c>
      <c r="F151" s="96">
        <v>1</v>
      </c>
      <c r="G151" s="96">
        <v>0</v>
      </c>
      <c r="H151" s="96">
        <v>0</v>
      </c>
      <c r="I151" s="96">
        <v>1</v>
      </c>
      <c r="J151" s="96">
        <v>1</v>
      </c>
      <c r="K151" s="99">
        <v>0</v>
      </c>
      <c r="L151" s="99">
        <v>0</v>
      </c>
      <c r="M151" s="99">
        <v>0</v>
      </c>
      <c r="N151" s="99">
        <v>0</v>
      </c>
      <c r="O151" s="99">
        <v>0</v>
      </c>
      <c r="P151" s="99">
        <v>0</v>
      </c>
      <c r="Q151" s="99">
        <v>0</v>
      </c>
      <c r="R151" s="160">
        <f t="shared" si="13"/>
        <v>5</v>
      </c>
    </row>
    <row r="152" spans="1:18" ht="15" customHeight="1">
      <c r="A152" s="97">
        <v>136</v>
      </c>
      <c r="B152" s="104" t="s">
        <v>828</v>
      </c>
      <c r="C152" s="96">
        <v>1</v>
      </c>
      <c r="D152" s="99">
        <v>0</v>
      </c>
      <c r="E152" s="96">
        <v>1</v>
      </c>
      <c r="F152" s="96">
        <v>1</v>
      </c>
      <c r="G152" s="96">
        <v>0</v>
      </c>
      <c r="H152" s="101">
        <v>0</v>
      </c>
      <c r="I152" s="96">
        <v>1</v>
      </c>
      <c r="J152" s="96">
        <v>1</v>
      </c>
      <c r="K152" s="99">
        <v>0</v>
      </c>
      <c r="L152" s="99">
        <v>0</v>
      </c>
      <c r="M152" s="99">
        <v>0</v>
      </c>
      <c r="N152" s="99">
        <v>0</v>
      </c>
      <c r="O152" s="99">
        <v>0</v>
      </c>
      <c r="P152" s="99">
        <v>0</v>
      </c>
      <c r="Q152" s="99">
        <v>0</v>
      </c>
      <c r="R152" s="160">
        <f t="shared" si="13"/>
        <v>5</v>
      </c>
    </row>
    <row r="153" spans="1:18" ht="15" customHeight="1">
      <c r="A153" s="102" t="s">
        <v>829</v>
      </c>
      <c r="B153" s="102" t="s">
        <v>59</v>
      </c>
      <c r="C153" s="319">
        <f>SUM(C154:C159)</f>
        <v>6</v>
      </c>
      <c r="D153" s="319">
        <f t="shared" ref="D153:Q153" si="16">SUM(D154:D159)</f>
        <v>0</v>
      </c>
      <c r="E153" s="319">
        <f t="shared" si="16"/>
        <v>6</v>
      </c>
      <c r="F153" s="319">
        <f t="shared" si="16"/>
        <v>1</v>
      </c>
      <c r="G153" s="319">
        <f t="shared" si="16"/>
        <v>5</v>
      </c>
      <c r="H153" s="319">
        <f t="shared" si="16"/>
        <v>0</v>
      </c>
      <c r="I153" s="319">
        <f t="shared" si="16"/>
        <v>0</v>
      </c>
      <c r="J153" s="319">
        <f t="shared" si="16"/>
        <v>0</v>
      </c>
      <c r="K153" s="319">
        <f t="shared" si="16"/>
        <v>0</v>
      </c>
      <c r="L153" s="319">
        <f t="shared" si="16"/>
        <v>0</v>
      </c>
      <c r="M153" s="319">
        <f t="shared" si="16"/>
        <v>0</v>
      </c>
      <c r="N153" s="319">
        <f t="shared" si="16"/>
        <v>0</v>
      </c>
      <c r="O153" s="319">
        <f t="shared" si="16"/>
        <v>0</v>
      </c>
      <c r="P153" s="319">
        <f t="shared" si="16"/>
        <v>5</v>
      </c>
      <c r="Q153" s="319">
        <f t="shared" si="16"/>
        <v>6</v>
      </c>
      <c r="R153" s="319">
        <f t="shared" si="13"/>
        <v>29</v>
      </c>
    </row>
    <row r="154" spans="1:18" ht="15" customHeight="1">
      <c r="A154" s="97">
        <v>137</v>
      </c>
      <c r="B154" s="104" t="s">
        <v>830</v>
      </c>
      <c r="C154" s="160">
        <v>1</v>
      </c>
      <c r="D154" s="160">
        <v>0</v>
      </c>
      <c r="E154" s="160">
        <v>1</v>
      </c>
      <c r="F154" s="160">
        <v>0</v>
      </c>
      <c r="G154" s="160">
        <v>0</v>
      </c>
      <c r="H154" s="160">
        <v>0</v>
      </c>
      <c r="I154" s="160">
        <v>0</v>
      </c>
      <c r="J154" s="160">
        <v>0</v>
      </c>
      <c r="K154" s="160">
        <v>0</v>
      </c>
      <c r="L154" s="160">
        <v>0</v>
      </c>
      <c r="M154" s="160">
        <v>0</v>
      </c>
      <c r="N154" s="160">
        <v>0</v>
      </c>
      <c r="O154" s="160">
        <v>0</v>
      </c>
      <c r="P154" s="160">
        <v>0</v>
      </c>
      <c r="Q154" s="160">
        <v>1</v>
      </c>
      <c r="R154" s="160">
        <f t="shared" si="13"/>
        <v>3</v>
      </c>
    </row>
    <row r="155" spans="1:18" ht="15" customHeight="1">
      <c r="A155" s="97">
        <v>138</v>
      </c>
      <c r="B155" s="104" t="s">
        <v>831</v>
      </c>
      <c r="C155" s="160">
        <v>1</v>
      </c>
      <c r="D155" s="160">
        <v>0</v>
      </c>
      <c r="E155" s="160">
        <v>1</v>
      </c>
      <c r="F155" s="160">
        <v>0</v>
      </c>
      <c r="G155" s="160">
        <v>1</v>
      </c>
      <c r="H155" s="160">
        <v>0</v>
      </c>
      <c r="I155" s="160">
        <v>0</v>
      </c>
      <c r="J155" s="160">
        <v>0</v>
      </c>
      <c r="K155" s="160">
        <v>0</v>
      </c>
      <c r="L155" s="160">
        <v>0</v>
      </c>
      <c r="M155" s="160">
        <v>0</v>
      </c>
      <c r="N155" s="160">
        <v>0</v>
      </c>
      <c r="O155" s="160">
        <v>0</v>
      </c>
      <c r="P155" s="160">
        <v>1</v>
      </c>
      <c r="Q155" s="160">
        <v>1</v>
      </c>
      <c r="R155" s="160">
        <f t="shared" si="13"/>
        <v>5</v>
      </c>
    </row>
    <row r="156" spans="1:18" ht="15" customHeight="1">
      <c r="A156" s="97">
        <v>139</v>
      </c>
      <c r="B156" s="104" t="s">
        <v>832</v>
      </c>
      <c r="C156" s="160">
        <v>1</v>
      </c>
      <c r="D156" s="160">
        <v>0</v>
      </c>
      <c r="E156" s="160">
        <v>1</v>
      </c>
      <c r="F156" s="160">
        <v>1</v>
      </c>
      <c r="G156" s="160">
        <v>1</v>
      </c>
      <c r="H156" s="160">
        <v>0</v>
      </c>
      <c r="I156" s="160">
        <v>0</v>
      </c>
      <c r="J156" s="160">
        <v>0</v>
      </c>
      <c r="K156" s="160">
        <v>0</v>
      </c>
      <c r="L156" s="160">
        <v>0</v>
      </c>
      <c r="M156" s="160">
        <v>0</v>
      </c>
      <c r="N156" s="160">
        <v>0</v>
      </c>
      <c r="O156" s="160">
        <v>0</v>
      </c>
      <c r="P156" s="160">
        <v>1</v>
      </c>
      <c r="Q156" s="160">
        <v>1</v>
      </c>
      <c r="R156" s="160">
        <f t="shared" si="13"/>
        <v>6</v>
      </c>
    </row>
    <row r="157" spans="1:18" ht="15" customHeight="1">
      <c r="A157" s="97">
        <v>140</v>
      </c>
      <c r="B157" s="104" t="s">
        <v>833</v>
      </c>
      <c r="C157" s="160">
        <v>1</v>
      </c>
      <c r="D157" s="160">
        <v>0</v>
      </c>
      <c r="E157" s="160">
        <v>1</v>
      </c>
      <c r="F157" s="160">
        <v>0</v>
      </c>
      <c r="G157" s="160">
        <v>1</v>
      </c>
      <c r="H157" s="160">
        <v>0</v>
      </c>
      <c r="I157" s="160">
        <v>0</v>
      </c>
      <c r="J157" s="160">
        <v>0</v>
      </c>
      <c r="K157" s="160">
        <v>0</v>
      </c>
      <c r="L157" s="160">
        <v>0</v>
      </c>
      <c r="M157" s="160">
        <v>0</v>
      </c>
      <c r="N157" s="160">
        <v>0</v>
      </c>
      <c r="O157" s="160">
        <v>0</v>
      </c>
      <c r="P157" s="160">
        <v>1</v>
      </c>
      <c r="Q157" s="160">
        <v>1</v>
      </c>
      <c r="R157" s="160">
        <f t="shared" si="13"/>
        <v>5</v>
      </c>
    </row>
    <row r="158" spans="1:18" ht="15" customHeight="1">
      <c r="A158" s="97">
        <v>141</v>
      </c>
      <c r="B158" s="104" t="s">
        <v>834</v>
      </c>
      <c r="C158" s="160">
        <v>1</v>
      </c>
      <c r="D158" s="160">
        <v>0</v>
      </c>
      <c r="E158" s="160">
        <v>1</v>
      </c>
      <c r="F158" s="160">
        <v>0</v>
      </c>
      <c r="G158" s="160">
        <v>1</v>
      </c>
      <c r="H158" s="160">
        <v>0</v>
      </c>
      <c r="I158" s="160">
        <v>0</v>
      </c>
      <c r="J158" s="160">
        <v>0</v>
      </c>
      <c r="K158" s="160">
        <v>0</v>
      </c>
      <c r="L158" s="160">
        <v>0</v>
      </c>
      <c r="M158" s="160">
        <v>0</v>
      </c>
      <c r="N158" s="160">
        <v>0</v>
      </c>
      <c r="O158" s="160">
        <v>0</v>
      </c>
      <c r="P158" s="160">
        <v>1</v>
      </c>
      <c r="Q158" s="160">
        <v>1</v>
      </c>
      <c r="R158" s="160">
        <f t="shared" si="13"/>
        <v>5</v>
      </c>
    </row>
    <row r="159" spans="1:18" ht="15" customHeight="1">
      <c r="A159" s="97">
        <v>142</v>
      </c>
      <c r="B159" s="104" t="s">
        <v>835</v>
      </c>
      <c r="C159" s="160">
        <v>1</v>
      </c>
      <c r="D159" s="160">
        <v>0</v>
      </c>
      <c r="E159" s="160">
        <v>1</v>
      </c>
      <c r="F159" s="160">
        <v>0</v>
      </c>
      <c r="G159" s="160">
        <v>1</v>
      </c>
      <c r="H159" s="160">
        <v>0</v>
      </c>
      <c r="I159" s="160">
        <v>0</v>
      </c>
      <c r="J159" s="160">
        <v>0</v>
      </c>
      <c r="K159" s="160">
        <v>0</v>
      </c>
      <c r="L159" s="160">
        <v>0</v>
      </c>
      <c r="M159" s="160">
        <v>0</v>
      </c>
      <c r="N159" s="160">
        <v>0</v>
      </c>
      <c r="O159" s="160">
        <v>0</v>
      </c>
      <c r="P159" s="160">
        <v>1</v>
      </c>
      <c r="Q159" s="160">
        <v>1</v>
      </c>
      <c r="R159" s="160">
        <f t="shared" si="13"/>
        <v>5</v>
      </c>
    </row>
    <row r="160" spans="1:18" ht="15" customHeight="1">
      <c r="A160" s="102" t="s">
        <v>836</v>
      </c>
      <c r="B160" s="102" t="s">
        <v>60</v>
      </c>
      <c r="C160" s="319">
        <f>SUM(C161:C164)</f>
        <v>4</v>
      </c>
      <c r="D160" s="319">
        <f t="shared" ref="D160:Q160" si="17">SUM(D161:D164)</f>
        <v>4</v>
      </c>
      <c r="E160" s="319">
        <f t="shared" si="17"/>
        <v>4</v>
      </c>
      <c r="F160" s="319">
        <f t="shared" si="17"/>
        <v>2</v>
      </c>
      <c r="G160" s="319">
        <f t="shared" si="17"/>
        <v>4</v>
      </c>
      <c r="H160" s="319">
        <f t="shared" si="17"/>
        <v>0</v>
      </c>
      <c r="I160" s="319">
        <f t="shared" si="17"/>
        <v>0</v>
      </c>
      <c r="J160" s="319">
        <f t="shared" si="17"/>
        <v>0</v>
      </c>
      <c r="K160" s="319">
        <f t="shared" si="17"/>
        <v>0</v>
      </c>
      <c r="L160" s="319">
        <f t="shared" si="17"/>
        <v>0</v>
      </c>
      <c r="M160" s="319">
        <f t="shared" si="17"/>
        <v>3</v>
      </c>
      <c r="N160" s="319">
        <f t="shared" si="17"/>
        <v>0</v>
      </c>
      <c r="O160" s="319">
        <f t="shared" si="17"/>
        <v>0</v>
      </c>
      <c r="P160" s="319">
        <f t="shared" si="17"/>
        <v>4</v>
      </c>
      <c r="Q160" s="319">
        <f t="shared" si="17"/>
        <v>4</v>
      </c>
      <c r="R160" s="319">
        <f t="shared" si="13"/>
        <v>29</v>
      </c>
    </row>
    <row r="161" spans="1:18" ht="15" customHeight="1">
      <c r="A161" s="97">
        <v>143</v>
      </c>
      <c r="B161" s="104" t="s">
        <v>837</v>
      </c>
      <c r="C161" s="160">
        <v>1</v>
      </c>
      <c r="D161" s="160">
        <v>1</v>
      </c>
      <c r="E161" s="160">
        <v>1</v>
      </c>
      <c r="F161" s="160">
        <v>1</v>
      </c>
      <c r="G161" s="160">
        <v>1</v>
      </c>
      <c r="H161" s="160">
        <v>0</v>
      </c>
      <c r="I161" s="160">
        <v>0</v>
      </c>
      <c r="J161" s="160">
        <v>0</v>
      </c>
      <c r="K161" s="160">
        <v>0</v>
      </c>
      <c r="L161" s="160">
        <v>0</v>
      </c>
      <c r="M161" s="160">
        <v>1</v>
      </c>
      <c r="N161" s="160">
        <v>0</v>
      </c>
      <c r="O161" s="160">
        <v>0</v>
      </c>
      <c r="P161" s="160">
        <v>1</v>
      </c>
      <c r="Q161" s="160">
        <v>1</v>
      </c>
      <c r="R161" s="160">
        <f t="shared" si="13"/>
        <v>8</v>
      </c>
    </row>
    <row r="162" spans="1:18" ht="15" customHeight="1">
      <c r="A162" s="97">
        <v>144</v>
      </c>
      <c r="B162" s="104" t="s">
        <v>712</v>
      </c>
      <c r="C162" s="160">
        <v>1</v>
      </c>
      <c r="D162" s="160">
        <v>1</v>
      </c>
      <c r="E162" s="160">
        <v>1</v>
      </c>
      <c r="F162" s="160">
        <v>0</v>
      </c>
      <c r="G162" s="160">
        <v>1</v>
      </c>
      <c r="H162" s="160">
        <v>0</v>
      </c>
      <c r="I162" s="160">
        <v>0</v>
      </c>
      <c r="J162" s="160">
        <v>0</v>
      </c>
      <c r="K162" s="160">
        <v>0</v>
      </c>
      <c r="L162" s="160">
        <v>0</v>
      </c>
      <c r="M162" s="160">
        <v>1</v>
      </c>
      <c r="N162" s="160">
        <v>0</v>
      </c>
      <c r="O162" s="160">
        <v>0</v>
      </c>
      <c r="P162" s="160">
        <v>1</v>
      </c>
      <c r="Q162" s="160">
        <v>1</v>
      </c>
      <c r="R162" s="160">
        <f t="shared" si="13"/>
        <v>7</v>
      </c>
    </row>
    <row r="163" spans="1:18" ht="15" customHeight="1">
      <c r="A163" s="97">
        <v>145</v>
      </c>
      <c r="B163" s="104" t="s">
        <v>838</v>
      </c>
      <c r="C163" s="160">
        <v>1</v>
      </c>
      <c r="D163" s="160">
        <v>1</v>
      </c>
      <c r="E163" s="160">
        <v>1</v>
      </c>
      <c r="F163" s="160">
        <v>0</v>
      </c>
      <c r="G163" s="160">
        <v>1</v>
      </c>
      <c r="H163" s="160">
        <v>0</v>
      </c>
      <c r="I163" s="160">
        <v>0</v>
      </c>
      <c r="J163" s="160">
        <v>0</v>
      </c>
      <c r="K163" s="160">
        <v>0</v>
      </c>
      <c r="L163" s="160">
        <v>0</v>
      </c>
      <c r="M163" s="160">
        <v>0</v>
      </c>
      <c r="N163" s="160">
        <v>0</v>
      </c>
      <c r="O163" s="160">
        <v>0</v>
      </c>
      <c r="P163" s="160">
        <v>1</v>
      </c>
      <c r="Q163" s="160">
        <v>1</v>
      </c>
      <c r="R163" s="160">
        <f t="shared" si="13"/>
        <v>6</v>
      </c>
    </row>
    <row r="164" spans="1:18" ht="15" customHeight="1">
      <c r="A164" s="97">
        <v>146</v>
      </c>
      <c r="B164" s="104" t="s">
        <v>839</v>
      </c>
      <c r="C164" s="160">
        <v>1</v>
      </c>
      <c r="D164" s="160">
        <v>1</v>
      </c>
      <c r="E164" s="160">
        <v>1</v>
      </c>
      <c r="F164" s="160">
        <v>1</v>
      </c>
      <c r="G164" s="160">
        <v>1</v>
      </c>
      <c r="H164" s="160">
        <v>0</v>
      </c>
      <c r="I164" s="160">
        <v>0</v>
      </c>
      <c r="J164" s="160">
        <v>0</v>
      </c>
      <c r="K164" s="160">
        <v>0</v>
      </c>
      <c r="L164" s="160">
        <v>0</v>
      </c>
      <c r="M164" s="160">
        <v>1</v>
      </c>
      <c r="N164" s="160">
        <v>0</v>
      </c>
      <c r="O164" s="160">
        <v>0</v>
      </c>
      <c r="P164" s="160">
        <v>1</v>
      </c>
      <c r="Q164" s="160">
        <v>1</v>
      </c>
      <c r="R164" s="160">
        <f t="shared" si="13"/>
        <v>8</v>
      </c>
    </row>
    <row r="165" spans="1:18" ht="15" customHeight="1">
      <c r="A165" s="102" t="s">
        <v>840</v>
      </c>
      <c r="B165" s="102" t="s">
        <v>62</v>
      </c>
      <c r="C165" s="319">
        <f>SUM(C166:C172)</f>
        <v>7</v>
      </c>
      <c r="D165" s="319">
        <f t="shared" ref="D165:Q165" si="18">SUM(D166:D172)</f>
        <v>0</v>
      </c>
      <c r="E165" s="319">
        <f t="shared" si="18"/>
        <v>0</v>
      </c>
      <c r="F165" s="319">
        <f t="shared" si="18"/>
        <v>6</v>
      </c>
      <c r="G165" s="319">
        <f t="shared" si="18"/>
        <v>5</v>
      </c>
      <c r="H165" s="319">
        <f t="shared" si="18"/>
        <v>0</v>
      </c>
      <c r="I165" s="319">
        <f t="shared" si="18"/>
        <v>0</v>
      </c>
      <c r="J165" s="319">
        <f t="shared" si="18"/>
        <v>0</v>
      </c>
      <c r="K165" s="319">
        <f t="shared" si="18"/>
        <v>0</v>
      </c>
      <c r="L165" s="319">
        <f t="shared" si="18"/>
        <v>0</v>
      </c>
      <c r="M165" s="319">
        <f t="shared" si="18"/>
        <v>0</v>
      </c>
      <c r="N165" s="319">
        <f t="shared" si="18"/>
        <v>0</v>
      </c>
      <c r="O165" s="319">
        <f t="shared" si="18"/>
        <v>0</v>
      </c>
      <c r="P165" s="319">
        <f t="shared" si="18"/>
        <v>7</v>
      </c>
      <c r="Q165" s="319">
        <f t="shared" si="18"/>
        <v>7</v>
      </c>
      <c r="R165" s="319">
        <f t="shared" si="13"/>
        <v>32</v>
      </c>
    </row>
    <row r="166" spans="1:18" ht="15" customHeight="1">
      <c r="A166" s="97">
        <v>147</v>
      </c>
      <c r="B166" s="104" t="s">
        <v>841</v>
      </c>
      <c r="C166" s="321">
        <v>1</v>
      </c>
      <c r="D166" s="321">
        <v>0</v>
      </c>
      <c r="E166" s="321">
        <v>0</v>
      </c>
      <c r="F166" s="321">
        <v>1</v>
      </c>
      <c r="G166" s="321">
        <v>0</v>
      </c>
      <c r="H166" s="321">
        <v>0</v>
      </c>
      <c r="I166" s="321">
        <v>0</v>
      </c>
      <c r="J166" s="321">
        <v>0</v>
      </c>
      <c r="K166" s="321">
        <v>0</v>
      </c>
      <c r="L166" s="321">
        <v>0</v>
      </c>
      <c r="M166" s="321">
        <v>0</v>
      </c>
      <c r="N166" s="321">
        <v>0</v>
      </c>
      <c r="O166" s="321">
        <v>0</v>
      </c>
      <c r="P166" s="321">
        <v>1</v>
      </c>
      <c r="Q166" s="321">
        <v>1</v>
      </c>
      <c r="R166" s="321">
        <v>4</v>
      </c>
    </row>
    <row r="167" spans="1:18" ht="15" customHeight="1">
      <c r="A167" s="97">
        <v>148</v>
      </c>
      <c r="B167" s="104" t="s">
        <v>842</v>
      </c>
      <c r="C167" s="321">
        <v>1</v>
      </c>
      <c r="D167" s="321">
        <v>0</v>
      </c>
      <c r="E167" s="321">
        <v>0</v>
      </c>
      <c r="F167" s="321">
        <v>0</v>
      </c>
      <c r="G167" s="321">
        <v>0</v>
      </c>
      <c r="H167" s="321">
        <v>0</v>
      </c>
      <c r="I167" s="321">
        <v>0</v>
      </c>
      <c r="J167" s="321">
        <v>0</v>
      </c>
      <c r="K167" s="321">
        <v>0</v>
      </c>
      <c r="L167" s="321">
        <v>0</v>
      </c>
      <c r="M167" s="321">
        <v>0</v>
      </c>
      <c r="N167" s="321">
        <v>0</v>
      </c>
      <c r="O167" s="321">
        <v>0</v>
      </c>
      <c r="P167" s="321">
        <v>1</v>
      </c>
      <c r="Q167" s="321">
        <v>1</v>
      </c>
      <c r="R167" s="321">
        <v>3</v>
      </c>
    </row>
    <row r="168" spans="1:18" ht="15" customHeight="1">
      <c r="A168" s="97">
        <v>149</v>
      </c>
      <c r="B168" s="104" t="s">
        <v>843</v>
      </c>
      <c r="C168" s="321">
        <v>1</v>
      </c>
      <c r="D168" s="321">
        <v>0</v>
      </c>
      <c r="E168" s="321">
        <v>0</v>
      </c>
      <c r="F168" s="321">
        <v>1</v>
      </c>
      <c r="G168" s="321">
        <v>1</v>
      </c>
      <c r="H168" s="321">
        <v>0</v>
      </c>
      <c r="I168" s="321">
        <v>0</v>
      </c>
      <c r="J168" s="321">
        <v>0</v>
      </c>
      <c r="K168" s="321">
        <v>0</v>
      </c>
      <c r="L168" s="321">
        <v>0</v>
      </c>
      <c r="M168" s="321">
        <v>0</v>
      </c>
      <c r="N168" s="321">
        <v>0</v>
      </c>
      <c r="O168" s="321">
        <v>0</v>
      </c>
      <c r="P168" s="321">
        <v>1</v>
      </c>
      <c r="Q168" s="321">
        <v>1</v>
      </c>
      <c r="R168" s="321">
        <v>5</v>
      </c>
    </row>
    <row r="169" spans="1:18" ht="15" customHeight="1">
      <c r="A169" s="97">
        <v>150</v>
      </c>
      <c r="B169" s="104" t="s">
        <v>844</v>
      </c>
      <c r="C169" s="321">
        <v>1</v>
      </c>
      <c r="D169" s="321">
        <v>0</v>
      </c>
      <c r="E169" s="321">
        <v>0</v>
      </c>
      <c r="F169" s="321">
        <v>1</v>
      </c>
      <c r="G169" s="321">
        <v>1</v>
      </c>
      <c r="H169" s="321">
        <v>0</v>
      </c>
      <c r="I169" s="321">
        <v>0</v>
      </c>
      <c r="J169" s="321">
        <v>0</v>
      </c>
      <c r="K169" s="321">
        <v>0</v>
      </c>
      <c r="L169" s="321">
        <v>0</v>
      </c>
      <c r="M169" s="321">
        <v>0</v>
      </c>
      <c r="N169" s="321">
        <v>0</v>
      </c>
      <c r="O169" s="321">
        <v>0</v>
      </c>
      <c r="P169" s="321">
        <v>1</v>
      </c>
      <c r="Q169" s="321">
        <v>1</v>
      </c>
      <c r="R169" s="321">
        <v>5</v>
      </c>
    </row>
    <row r="170" spans="1:18" ht="15" customHeight="1">
      <c r="A170" s="97">
        <v>151</v>
      </c>
      <c r="B170" s="104" t="s">
        <v>845</v>
      </c>
      <c r="C170" s="321">
        <v>1</v>
      </c>
      <c r="D170" s="321">
        <v>0</v>
      </c>
      <c r="E170" s="321">
        <v>0</v>
      </c>
      <c r="F170" s="321">
        <v>1</v>
      </c>
      <c r="G170" s="321">
        <v>1</v>
      </c>
      <c r="H170" s="321">
        <v>0</v>
      </c>
      <c r="I170" s="321">
        <v>0</v>
      </c>
      <c r="J170" s="321">
        <v>0</v>
      </c>
      <c r="K170" s="321">
        <v>0</v>
      </c>
      <c r="L170" s="321">
        <v>0</v>
      </c>
      <c r="M170" s="321">
        <v>0</v>
      </c>
      <c r="N170" s="321">
        <v>0</v>
      </c>
      <c r="O170" s="321">
        <v>0</v>
      </c>
      <c r="P170" s="321">
        <v>1</v>
      </c>
      <c r="Q170" s="321">
        <v>1</v>
      </c>
      <c r="R170" s="321">
        <v>5</v>
      </c>
    </row>
    <row r="171" spans="1:18" ht="15" customHeight="1">
      <c r="A171" s="97">
        <v>152</v>
      </c>
      <c r="B171" s="104" t="s">
        <v>846</v>
      </c>
      <c r="C171" s="321">
        <v>1</v>
      </c>
      <c r="D171" s="321">
        <v>0</v>
      </c>
      <c r="E171" s="321">
        <v>0</v>
      </c>
      <c r="F171" s="321">
        <v>1</v>
      </c>
      <c r="G171" s="321">
        <v>1</v>
      </c>
      <c r="H171" s="321">
        <v>0</v>
      </c>
      <c r="I171" s="321">
        <v>0</v>
      </c>
      <c r="J171" s="321">
        <v>0</v>
      </c>
      <c r="K171" s="321">
        <v>0</v>
      </c>
      <c r="L171" s="321">
        <v>0</v>
      </c>
      <c r="M171" s="321">
        <v>0</v>
      </c>
      <c r="N171" s="321">
        <v>0</v>
      </c>
      <c r="O171" s="321">
        <v>0</v>
      </c>
      <c r="P171" s="321">
        <v>1</v>
      </c>
      <c r="Q171" s="321">
        <v>1</v>
      </c>
      <c r="R171" s="321">
        <v>5</v>
      </c>
    </row>
    <row r="172" spans="1:18" ht="15" customHeight="1">
      <c r="A172" s="97">
        <v>153</v>
      </c>
      <c r="B172" s="104" t="s">
        <v>752</v>
      </c>
      <c r="C172" s="321">
        <v>1</v>
      </c>
      <c r="D172" s="321">
        <v>0</v>
      </c>
      <c r="E172" s="321">
        <v>0</v>
      </c>
      <c r="F172" s="321">
        <v>1</v>
      </c>
      <c r="G172" s="321">
        <v>1</v>
      </c>
      <c r="H172" s="321">
        <v>0</v>
      </c>
      <c r="I172" s="321">
        <v>0</v>
      </c>
      <c r="J172" s="321">
        <v>0</v>
      </c>
      <c r="K172" s="321">
        <v>0</v>
      </c>
      <c r="L172" s="321">
        <v>0</v>
      </c>
      <c r="M172" s="321">
        <v>0</v>
      </c>
      <c r="N172" s="321">
        <v>0</v>
      </c>
      <c r="O172" s="321">
        <v>0</v>
      </c>
      <c r="P172" s="321">
        <v>1</v>
      </c>
      <c r="Q172" s="321">
        <v>1</v>
      </c>
      <c r="R172" s="321">
        <v>5</v>
      </c>
    </row>
    <row r="173" spans="1:18" ht="15" customHeight="1">
      <c r="A173" s="102" t="s">
        <v>847</v>
      </c>
      <c r="B173" s="102" t="s">
        <v>61</v>
      </c>
      <c r="C173" s="319">
        <f>SUM(C174:C183)</f>
        <v>10</v>
      </c>
      <c r="D173" s="319">
        <f t="shared" ref="D173:Q173" si="19">SUM(D174:D183)</f>
        <v>5</v>
      </c>
      <c r="E173" s="319">
        <f t="shared" si="19"/>
        <v>10</v>
      </c>
      <c r="F173" s="319">
        <f t="shared" si="19"/>
        <v>0</v>
      </c>
      <c r="G173" s="319">
        <f t="shared" si="19"/>
        <v>10</v>
      </c>
      <c r="H173" s="319">
        <f t="shared" si="19"/>
        <v>4</v>
      </c>
      <c r="I173" s="319">
        <f t="shared" si="19"/>
        <v>0</v>
      </c>
      <c r="J173" s="319">
        <f t="shared" si="19"/>
        <v>0</v>
      </c>
      <c r="K173" s="319">
        <f t="shared" si="19"/>
        <v>0</v>
      </c>
      <c r="L173" s="319">
        <f t="shared" si="19"/>
        <v>10</v>
      </c>
      <c r="M173" s="319">
        <f t="shared" si="19"/>
        <v>0</v>
      </c>
      <c r="N173" s="319">
        <f t="shared" si="19"/>
        <v>0</v>
      </c>
      <c r="O173" s="319">
        <f t="shared" si="19"/>
        <v>0</v>
      </c>
      <c r="P173" s="319">
        <f t="shared" si="19"/>
        <v>10</v>
      </c>
      <c r="Q173" s="319">
        <f t="shared" si="19"/>
        <v>10</v>
      </c>
      <c r="R173" s="319">
        <f t="shared" si="13"/>
        <v>69</v>
      </c>
    </row>
    <row r="174" spans="1:18" ht="15" customHeight="1">
      <c r="A174" s="97">
        <v>154</v>
      </c>
      <c r="B174" s="104" t="s">
        <v>848</v>
      </c>
      <c r="C174" s="322">
        <v>1</v>
      </c>
      <c r="D174" s="322">
        <v>0</v>
      </c>
      <c r="E174" s="322">
        <v>1</v>
      </c>
      <c r="F174" s="322">
        <v>0</v>
      </c>
      <c r="G174" s="322">
        <v>1</v>
      </c>
      <c r="H174" s="322">
        <v>1</v>
      </c>
      <c r="I174" s="322">
        <v>0</v>
      </c>
      <c r="J174" s="322">
        <v>0</v>
      </c>
      <c r="K174" s="322">
        <v>0</v>
      </c>
      <c r="L174" s="322">
        <v>1</v>
      </c>
      <c r="M174" s="322">
        <v>0</v>
      </c>
      <c r="N174" s="322">
        <v>0</v>
      </c>
      <c r="O174" s="322">
        <v>0</v>
      </c>
      <c r="P174" s="322">
        <v>1</v>
      </c>
      <c r="Q174" s="322">
        <v>1</v>
      </c>
      <c r="R174" s="160">
        <f t="shared" si="13"/>
        <v>7</v>
      </c>
    </row>
    <row r="175" spans="1:18" ht="15" customHeight="1">
      <c r="A175" s="97">
        <v>155</v>
      </c>
      <c r="B175" s="106" t="s">
        <v>849</v>
      </c>
      <c r="C175" s="322">
        <v>1</v>
      </c>
      <c r="D175" s="322">
        <v>0</v>
      </c>
      <c r="E175" s="322">
        <v>1</v>
      </c>
      <c r="F175" s="322">
        <v>0</v>
      </c>
      <c r="G175" s="322">
        <v>1</v>
      </c>
      <c r="H175" s="322">
        <v>0</v>
      </c>
      <c r="I175" s="322">
        <v>0</v>
      </c>
      <c r="J175" s="322">
        <v>0</v>
      </c>
      <c r="K175" s="322">
        <v>0</v>
      </c>
      <c r="L175" s="322">
        <v>1</v>
      </c>
      <c r="M175" s="322">
        <v>0</v>
      </c>
      <c r="N175" s="322">
        <v>0</v>
      </c>
      <c r="O175" s="322">
        <v>0</v>
      </c>
      <c r="P175" s="322">
        <v>1</v>
      </c>
      <c r="Q175" s="322">
        <v>1</v>
      </c>
      <c r="R175" s="160">
        <f t="shared" si="13"/>
        <v>6</v>
      </c>
    </row>
    <row r="176" spans="1:18" ht="15" customHeight="1">
      <c r="A176" s="97">
        <v>156</v>
      </c>
      <c r="B176" s="104" t="s">
        <v>709</v>
      </c>
      <c r="C176" s="322">
        <v>1</v>
      </c>
      <c r="D176" s="322">
        <v>0</v>
      </c>
      <c r="E176" s="322">
        <v>1</v>
      </c>
      <c r="F176" s="322">
        <v>0</v>
      </c>
      <c r="G176" s="322">
        <v>1</v>
      </c>
      <c r="H176" s="322">
        <v>0</v>
      </c>
      <c r="I176" s="322">
        <v>0</v>
      </c>
      <c r="J176" s="322">
        <v>0</v>
      </c>
      <c r="K176" s="322">
        <v>0</v>
      </c>
      <c r="L176" s="322">
        <v>1</v>
      </c>
      <c r="M176" s="322">
        <v>0</v>
      </c>
      <c r="N176" s="322">
        <v>0</v>
      </c>
      <c r="O176" s="322">
        <v>0</v>
      </c>
      <c r="P176" s="322">
        <v>1</v>
      </c>
      <c r="Q176" s="322">
        <v>1</v>
      </c>
      <c r="R176" s="160">
        <f t="shared" si="13"/>
        <v>6</v>
      </c>
    </row>
    <row r="177" spans="1:18" ht="15" customHeight="1">
      <c r="A177" s="97">
        <v>157</v>
      </c>
      <c r="B177" s="104" t="s">
        <v>850</v>
      </c>
      <c r="C177" s="322">
        <v>1</v>
      </c>
      <c r="D177" s="322">
        <v>0</v>
      </c>
      <c r="E177" s="322">
        <v>1</v>
      </c>
      <c r="F177" s="322">
        <v>0</v>
      </c>
      <c r="G177" s="322">
        <v>1</v>
      </c>
      <c r="H177" s="322">
        <v>0</v>
      </c>
      <c r="I177" s="322">
        <v>0</v>
      </c>
      <c r="J177" s="322">
        <v>0</v>
      </c>
      <c r="K177" s="322">
        <v>0</v>
      </c>
      <c r="L177" s="322">
        <v>1</v>
      </c>
      <c r="M177" s="322">
        <v>0</v>
      </c>
      <c r="N177" s="322">
        <v>0</v>
      </c>
      <c r="O177" s="322">
        <v>0</v>
      </c>
      <c r="P177" s="322">
        <v>1</v>
      </c>
      <c r="Q177" s="322">
        <v>1</v>
      </c>
      <c r="R177" s="160">
        <f t="shared" si="13"/>
        <v>6</v>
      </c>
    </row>
    <row r="178" spans="1:18" ht="15" customHeight="1">
      <c r="A178" s="97">
        <v>158</v>
      </c>
      <c r="B178" s="104" t="s">
        <v>851</v>
      </c>
      <c r="C178" s="322">
        <v>1</v>
      </c>
      <c r="D178" s="322">
        <v>0</v>
      </c>
      <c r="E178" s="322">
        <v>1</v>
      </c>
      <c r="F178" s="322">
        <v>0</v>
      </c>
      <c r="G178" s="322">
        <v>1</v>
      </c>
      <c r="H178" s="322">
        <v>0</v>
      </c>
      <c r="I178" s="322">
        <v>0</v>
      </c>
      <c r="J178" s="322">
        <v>0</v>
      </c>
      <c r="K178" s="322">
        <v>0</v>
      </c>
      <c r="L178" s="322">
        <v>1</v>
      </c>
      <c r="M178" s="322">
        <v>0</v>
      </c>
      <c r="N178" s="322">
        <v>0</v>
      </c>
      <c r="O178" s="322">
        <v>0</v>
      </c>
      <c r="P178" s="322">
        <v>1</v>
      </c>
      <c r="Q178" s="322">
        <v>1</v>
      </c>
      <c r="R178" s="160">
        <f t="shared" si="13"/>
        <v>6</v>
      </c>
    </row>
    <row r="179" spans="1:18" ht="15" customHeight="1">
      <c r="A179" s="97">
        <v>159</v>
      </c>
      <c r="B179" s="104" t="s">
        <v>754</v>
      </c>
      <c r="C179" s="322">
        <v>1</v>
      </c>
      <c r="D179" s="322">
        <v>1</v>
      </c>
      <c r="E179" s="322">
        <v>1</v>
      </c>
      <c r="F179" s="322">
        <v>0</v>
      </c>
      <c r="G179" s="322">
        <v>1</v>
      </c>
      <c r="H179" s="322">
        <v>1</v>
      </c>
      <c r="I179" s="322">
        <v>0</v>
      </c>
      <c r="J179" s="322">
        <v>0</v>
      </c>
      <c r="K179" s="322">
        <v>0</v>
      </c>
      <c r="L179" s="322">
        <v>1</v>
      </c>
      <c r="M179" s="322">
        <v>0</v>
      </c>
      <c r="N179" s="322">
        <v>0</v>
      </c>
      <c r="O179" s="322">
        <v>0</v>
      </c>
      <c r="P179" s="322">
        <v>1</v>
      </c>
      <c r="Q179" s="322">
        <v>1</v>
      </c>
      <c r="R179" s="160">
        <f t="shared" si="13"/>
        <v>8</v>
      </c>
    </row>
    <row r="180" spans="1:18" ht="15" customHeight="1">
      <c r="A180" s="97">
        <v>160</v>
      </c>
      <c r="B180" s="106" t="s">
        <v>852</v>
      </c>
      <c r="C180" s="322">
        <v>1</v>
      </c>
      <c r="D180" s="322">
        <v>1</v>
      </c>
      <c r="E180" s="322">
        <v>1</v>
      </c>
      <c r="F180" s="322">
        <v>0</v>
      </c>
      <c r="G180" s="322">
        <v>1</v>
      </c>
      <c r="H180" s="322">
        <v>0</v>
      </c>
      <c r="I180" s="322">
        <v>0</v>
      </c>
      <c r="J180" s="322">
        <v>0</v>
      </c>
      <c r="K180" s="322">
        <v>0</v>
      </c>
      <c r="L180" s="322">
        <v>1</v>
      </c>
      <c r="M180" s="322">
        <v>0</v>
      </c>
      <c r="N180" s="322">
        <v>0</v>
      </c>
      <c r="O180" s="322">
        <v>0</v>
      </c>
      <c r="P180" s="322">
        <v>1</v>
      </c>
      <c r="Q180" s="322">
        <v>1</v>
      </c>
      <c r="R180" s="160">
        <f t="shared" si="13"/>
        <v>7</v>
      </c>
    </row>
    <row r="181" spans="1:18" ht="15" customHeight="1">
      <c r="A181" s="97">
        <v>161</v>
      </c>
      <c r="B181" s="103" t="s">
        <v>853</v>
      </c>
      <c r="C181" s="322">
        <v>1</v>
      </c>
      <c r="D181" s="322">
        <v>1</v>
      </c>
      <c r="E181" s="322">
        <v>1</v>
      </c>
      <c r="F181" s="322">
        <v>0</v>
      </c>
      <c r="G181" s="322">
        <v>1</v>
      </c>
      <c r="H181" s="322">
        <v>1</v>
      </c>
      <c r="I181" s="322">
        <v>0</v>
      </c>
      <c r="J181" s="322">
        <v>0</v>
      </c>
      <c r="K181" s="322">
        <v>0</v>
      </c>
      <c r="L181" s="322">
        <v>1</v>
      </c>
      <c r="M181" s="322">
        <v>0</v>
      </c>
      <c r="N181" s="322">
        <v>0</v>
      </c>
      <c r="O181" s="322">
        <v>0</v>
      </c>
      <c r="P181" s="322">
        <v>1</v>
      </c>
      <c r="Q181" s="322">
        <v>1</v>
      </c>
      <c r="R181" s="160">
        <f t="shared" si="13"/>
        <v>8</v>
      </c>
    </row>
    <row r="182" spans="1:18" ht="15" customHeight="1">
      <c r="A182" s="97">
        <v>162</v>
      </c>
      <c r="B182" s="103" t="s">
        <v>854</v>
      </c>
      <c r="C182" s="322">
        <v>1</v>
      </c>
      <c r="D182" s="322">
        <v>1</v>
      </c>
      <c r="E182" s="322">
        <v>1</v>
      </c>
      <c r="F182" s="322">
        <v>0</v>
      </c>
      <c r="G182" s="322">
        <v>1</v>
      </c>
      <c r="H182" s="322">
        <v>1</v>
      </c>
      <c r="I182" s="322">
        <v>0</v>
      </c>
      <c r="J182" s="322">
        <v>0</v>
      </c>
      <c r="K182" s="322">
        <v>0</v>
      </c>
      <c r="L182" s="322">
        <v>1</v>
      </c>
      <c r="M182" s="322">
        <v>0</v>
      </c>
      <c r="N182" s="322">
        <v>0</v>
      </c>
      <c r="O182" s="322">
        <v>0</v>
      </c>
      <c r="P182" s="322">
        <v>1</v>
      </c>
      <c r="Q182" s="322">
        <v>1</v>
      </c>
      <c r="R182" s="160">
        <f t="shared" si="13"/>
        <v>8</v>
      </c>
    </row>
    <row r="183" spans="1:18" ht="15" customHeight="1">
      <c r="A183" s="97">
        <v>163</v>
      </c>
      <c r="B183" s="106" t="s">
        <v>855</v>
      </c>
      <c r="C183" s="322">
        <v>1</v>
      </c>
      <c r="D183" s="322">
        <v>1</v>
      </c>
      <c r="E183" s="322">
        <v>1</v>
      </c>
      <c r="F183" s="322">
        <v>0</v>
      </c>
      <c r="G183" s="322">
        <v>1</v>
      </c>
      <c r="H183" s="322">
        <v>0</v>
      </c>
      <c r="I183" s="322">
        <v>0</v>
      </c>
      <c r="J183" s="322">
        <v>0</v>
      </c>
      <c r="K183" s="322">
        <v>0</v>
      </c>
      <c r="L183" s="322">
        <v>1</v>
      </c>
      <c r="M183" s="322">
        <v>0</v>
      </c>
      <c r="N183" s="322">
        <v>0</v>
      </c>
      <c r="O183" s="322">
        <v>0</v>
      </c>
      <c r="P183" s="322">
        <v>1</v>
      </c>
      <c r="Q183" s="322">
        <v>1</v>
      </c>
      <c r="R183" s="160">
        <f t="shared" si="13"/>
        <v>7</v>
      </c>
    </row>
  </sheetData>
  <autoFilter ref="R1:R183" xr:uid="{590C5E1D-EEE9-449F-83C4-E91A17285356}"/>
  <mergeCells count="3">
    <mergeCell ref="A1:E1"/>
    <mergeCell ref="A2:R2"/>
    <mergeCell ref="A4:B4"/>
  </mergeCells>
  <pageMargins left="0.45" right="0.2" top="0.5" bottom="0.32" header="0.47" footer="0.3"/>
  <pageSetup paperSize="9" scale="7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VAN BAN</vt:lpstr>
      <vt:lpstr>KQ 2023</vt:lpstr>
      <vt:lpstr>Chi tiet 2023</vt:lpstr>
      <vt:lpstr>KQ TH NGUON LUC</vt:lpstr>
      <vt:lpstr>TH HIẾN ĐẤT</vt:lpstr>
      <vt:lpstr>VON DT</vt:lpstr>
      <vt:lpstr>VON SN</vt:lpstr>
      <vt:lpstr>KH 2024</vt:lpstr>
      <vt:lpstr>TH Bản NTM</vt:lpstr>
      <vt:lpstr>KQ 2022</vt:lpstr>
      <vt:lpstr>ĐK 23</vt:lpstr>
      <vt:lpstr>2024</vt:lpstr>
      <vt:lpstr>'Chi tiet 2023'!Print_Titles</vt:lpstr>
      <vt:lpstr>'TH Bản NTM'!Print_Titles</vt:lpstr>
      <vt:lpstr>'VON DT'!Print_Titles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 HOAHONG</dc:creator>
  <cp:lastModifiedBy>Số 1 PNN Nhóm</cp:lastModifiedBy>
  <cp:lastPrinted>2023-11-27T00:29:16Z</cp:lastPrinted>
  <dcterms:created xsi:type="dcterms:W3CDTF">2022-10-13T01:18:45Z</dcterms:created>
  <dcterms:modified xsi:type="dcterms:W3CDTF">2023-11-29T02:46:27Z</dcterms:modified>
</cp:coreProperties>
</file>