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23250" windowHeight="12450" tabRatio="933" firstSheet="1131" activeTab="1131"/>
  </bookViews>
  <sheets>
    <sheet name="0000000" sheetId="74" state="veryHidden" r:id="rId1"/>
    <sheet name="StartUp" sheetId="75" state="veryHidden" r:id="rId2"/>
    <sheet name="StartUp_2" sheetId="76" state="veryHidden" r:id="rId3"/>
    <sheet name="StartUp_3" sheetId="77" state="veryHidden" r:id="rId4"/>
    <sheet name="StartUp_4" sheetId="78" state="veryHidden" r:id="rId5"/>
    <sheet name="StartUp_5" sheetId="79" state="veryHidden" r:id="rId6"/>
    <sheet name="StartUp_6" sheetId="80" state="veryHidden" r:id="rId7"/>
    <sheet name="StartUp_7" sheetId="81" state="veryHidden" r:id="rId8"/>
    <sheet name="StartUp_8" sheetId="82" state="veryHidden" r:id="rId9"/>
    <sheet name="StartUp_9" sheetId="83" state="veryHidden" r:id="rId10"/>
    <sheet name="StartUp_10" sheetId="84" state="veryHidden" r:id="rId11"/>
    <sheet name="StartUp_11" sheetId="85" state="veryHidden" r:id="rId12"/>
    <sheet name="StartUp_12" sheetId="86" state="veryHidden" r:id="rId13"/>
    <sheet name="StartUp_13" sheetId="87" state="veryHidden" r:id="rId14"/>
    <sheet name="StartUp_14" sheetId="88" state="veryHidden" r:id="rId15"/>
    <sheet name="StartUp_15" sheetId="89" state="veryHidden" r:id="rId16"/>
    <sheet name="StartUp_16" sheetId="90" state="veryHidden" r:id="rId17"/>
    <sheet name="StartUp_17" sheetId="91" state="veryHidden" r:id="rId18"/>
    <sheet name="StartUp_18" sheetId="92" state="veryHidden" r:id="rId19"/>
    <sheet name="StartUp_19" sheetId="93" state="veryHidden" r:id="rId20"/>
    <sheet name="StartUp_20" sheetId="94" state="veryHidden" r:id="rId21"/>
    <sheet name="StartUp_21" sheetId="95" state="veryHidden" r:id="rId22"/>
    <sheet name="StartUp_22" sheetId="96" state="veryHidden" r:id="rId23"/>
    <sheet name="StartUp_23" sheetId="97" state="veryHidden" r:id="rId24"/>
    <sheet name="StartUp_24" sheetId="98" state="veryHidden" r:id="rId25"/>
    <sheet name="StartUp_25" sheetId="99" state="veryHidden" r:id="rId26"/>
    <sheet name="StartUp_26" sheetId="100" state="veryHidden" r:id="rId27"/>
    <sheet name="StartUp_27" sheetId="101" state="veryHidden" r:id="rId28"/>
    <sheet name="StartUp_28" sheetId="102" state="veryHidden" r:id="rId29"/>
    <sheet name="StartUp_29" sheetId="103" state="veryHidden" r:id="rId30"/>
    <sheet name="StartUp_30" sheetId="104" state="veryHidden" r:id="rId31"/>
    <sheet name="StartUp_31" sheetId="105" state="veryHidden" r:id="rId32"/>
    <sheet name="StartUp_32" sheetId="107" state="veryHidden" r:id="rId33"/>
    <sheet name="StartUp_33" sheetId="108" state="veryHidden" r:id="rId34"/>
    <sheet name="StartUp_34" sheetId="109" state="veryHidden" r:id="rId35"/>
    <sheet name="StartUp_35" sheetId="110" state="veryHidden" r:id="rId36"/>
    <sheet name="StartUp_36" sheetId="111" state="veryHidden" r:id="rId37"/>
    <sheet name="StartUp_37" sheetId="112" state="veryHidden" r:id="rId38"/>
    <sheet name="StartUp_38" sheetId="113" state="veryHidden" r:id="rId39"/>
    <sheet name="StartUp_39" sheetId="114" state="veryHidden" r:id="rId40"/>
    <sheet name="StartUp_40" sheetId="115" state="veryHidden" r:id="rId41"/>
    <sheet name="StartUp_41" sheetId="116" state="veryHidden" r:id="rId42"/>
    <sheet name="StartUp_42" sheetId="117" state="veryHidden" r:id="rId43"/>
    <sheet name="StartUp_43" sheetId="118" state="veryHidden" r:id="rId44"/>
    <sheet name="StartUp_44" sheetId="119" state="veryHidden" r:id="rId45"/>
    <sheet name="StartUp_45" sheetId="120" state="veryHidden" r:id="rId46"/>
    <sheet name="StartUp_46" sheetId="121" state="veryHidden" r:id="rId47"/>
    <sheet name="StartUp_47" sheetId="122" state="veryHidden" r:id="rId48"/>
    <sheet name="StartUp_48" sheetId="123" state="veryHidden" r:id="rId49"/>
    <sheet name="StartUp_49" sheetId="124" state="veryHidden" r:id="rId50"/>
    <sheet name="StartUp_50" sheetId="125" state="veryHidden" r:id="rId51"/>
    <sheet name="StartUp_51" sheetId="126" state="veryHidden" r:id="rId52"/>
    <sheet name="StartUp_52" sheetId="127" state="veryHidden" r:id="rId53"/>
    <sheet name="StartUp_53" sheetId="128" state="veryHidden" r:id="rId54"/>
    <sheet name="StartUp_54" sheetId="129" state="veryHidden" r:id="rId55"/>
    <sheet name="StartUp_55" sheetId="130" state="veryHidden" r:id="rId56"/>
    <sheet name="StartUp_56" sheetId="131" state="veryHidden" r:id="rId57"/>
    <sheet name="StartUp_57" sheetId="132" state="veryHidden" r:id="rId58"/>
    <sheet name="StartUp_58" sheetId="133" state="veryHidden" r:id="rId59"/>
    <sheet name="StartUp_59" sheetId="134" state="veryHidden" r:id="rId60"/>
    <sheet name="StartUp_60" sheetId="135" state="veryHidden" r:id="rId61"/>
    <sheet name="StartUp_61" sheetId="136" state="veryHidden" r:id="rId62"/>
    <sheet name="StartUp_62" sheetId="137" state="veryHidden" r:id="rId63"/>
    <sheet name="StartUp_63" sheetId="138" state="veryHidden" r:id="rId64"/>
    <sheet name="StartUp_64" sheetId="139" state="veryHidden" r:id="rId65"/>
    <sheet name="StartUp_65" sheetId="140" state="veryHidden" r:id="rId66"/>
    <sheet name="StartUp_66" sheetId="141" state="veryHidden" r:id="rId67"/>
    <sheet name="StartUp_67" sheetId="142" state="veryHidden" r:id="rId68"/>
    <sheet name="StartUp_68" sheetId="143" state="veryHidden" r:id="rId69"/>
    <sheet name="StartUp_69" sheetId="144" state="veryHidden" r:id="rId70"/>
    <sheet name="StartUp_70" sheetId="145" state="veryHidden" r:id="rId71"/>
    <sheet name="StartUp_71" sheetId="146" state="veryHidden" r:id="rId72"/>
    <sheet name="StartUp_72" sheetId="147" state="veryHidden" r:id="rId73"/>
    <sheet name="StartUp_73" sheetId="148" state="veryHidden" r:id="rId74"/>
    <sheet name="StartUp_74" sheetId="149" state="veryHidden" r:id="rId75"/>
    <sheet name="StartUp_75" sheetId="150" state="veryHidden" r:id="rId76"/>
    <sheet name="StartUp_76" sheetId="151" state="veryHidden" r:id="rId77"/>
    <sheet name="StartUp_77" sheetId="152" state="veryHidden" r:id="rId78"/>
    <sheet name="StartUp_78" sheetId="153" state="veryHidden" r:id="rId79"/>
    <sheet name="StartUp_79" sheetId="154" state="veryHidden" r:id="rId80"/>
    <sheet name="StartUp_80" sheetId="155" state="veryHidden" r:id="rId81"/>
    <sheet name="StartUp_81" sheetId="156" state="veryHidden" r:id="rId82"/>
    <sheet name="StartUp_82" sheetId="157" state="veryHidden" r:id="rId83"/>
    <sheet name="StartUp_83" sheetId="158" state="veryHidden" r:id="rId84"/>
    <sheet name="StartUp_84" sheetId="159" state="veryHidden" r:id="rId85"/>
    <sheet name="StartUp_85" sheetId="160" state="veryHidden" r:id="rId86"/>
    <sheet name="StartUp_86" sheetId="161" state="veryHidden" r:id="rId87"/>
    <sheet name="StartUp_87" sheetId="162" state="veryHidden" r:id="rId88"/>
    <sheet name="StartUp_88" sheetId="163" state="veryHidden" r:id="rId89"/>
    <sheet name="StartUp_89" sheetId="164" state="veryHidden" r:id="rId90"/>
    <sheet name="StartUp_90" sheetId="165" state="veryHidden" r:id="rId91"/>
    <sheet name="StartUp_91" sheetId="166" state="veryHidden" r:id="rId92"/>
    <sheet name="StartUp_92" sheetId="167" state="veryHidden" r:id="rId93"/>
    <sheet name="StartUp_93" sheetId="168" state="veryHidden" r:id="rId94"/>
    <sheet name="StartUp_94" sheetId="169" state="veryHidden" r:id="rId95"/>
    <sheet name="StartUp_95" sheetId="170" state="veryHidden" r:id="rId96"/>
    <sheet name="StartUp_96" sheetId="171" state="veryHidden" r:id="rId97"/>
    <sheet name="StartUp_97" sheetId="172" state="veryHidden" r:id="rId98"/>
    <sheet name="StartUp_98" sheetId="173" state="veryHidden" r:id="rId99"/>
    <sheet name="StartUp_99" sheetId="174" state="veryHidden" r:id="rId100"/>
    <sheet name="StartUp_100" sheetId="175" state="veryHidden" r:id="rId101"/>
    <sheet name="StartUp_101" sheetId="176" state="veryHidden" r:id="rId102"/>
    <sheet name="StartUp_102" sheetId="177" state="veryHidden" r:id="rId103"/>
    <sheet name="StartUp_103" sheetId="178" state="veryHidden" r:id="rId104"/>
    <sheet name="StartUp_104" sheetId="179" state="veryHidden" r:id="rId105"/>
    <sheet name="StartUp_105" sheetId="180" state="veryHidden" r:id="rId106"/>
    <sheet name="StartUp_106" sheetId="181" state="veryHidden" r:id="rId107"/>
    <sheet name="StartUp_107" sheetId="182" state="veryHidden" r:id="rId108"/>
    <sheet name="StartUp_108" sheetId="183" state="veryHidden" r:id="rId109"/>
    <sheet name="StartUp_109" sheetId="184" state="veryHidden" r:id="rId110"/>
    <sheet name="StartUp_110" sheetId="185" state="veryHidden" r:id="rId111"/>
    <sheet name="StartUp_111" sheetId="186" state="veryHidden" r:id="rId112"/>
    <sheet name="StartUp_112" sheetId="187" state="veryHidden" r:id="rId113"/>
    <sheet name="StartUp_113" sheetId="188" state="veryHidden" r:id="rId114"/>
    <sheet name="StartUp_114" sheetId="189" state="veryHidden" r:id="rId115"/>
    <sheet name="StartUp_115" sheetId="190" state="veryHidden" r:id="rId116"/>
    <sheet name="StartUp_116" sheetId="191" state="veryHidden" r:id="rId117"/>
    <sheet name="StartUp_117" sheetId="192" state="veryHidden" r:id="rId118"/>
    <sheet name="StartUp_118" sheetId="193" state="veryHidden" r:id="rId119"/>
    <sheet name="StartUp_119" sheetId="194" state="veryHidden" r:id="rId120"/>
    <sheet name="StartUp_120" sheetId="195" state="veryHidden" r:id="rId121"/>
    <sheet name="StartUp_121" sheetId="196" state="veryHidden" r:id="rId122"/>
    <sheet name="StartUp_122" sheetId="197" state="veryHidden" r:id="rId123"/>
    <sheet name="StartUp_123" sheetId="198" state="veryHidden" r:id="rId124"/>
    <sheet name="StartUp_124" sheetId="199" state="veryHidden" r:id="rId125"/>
    <sheet name="StartUp_125" sheetId="200" state="veryHidden" r:id="rId126"/>
    <sheet name="StartUp_126" sheetId="201" state="veryHidden" r:id="rId127"/>
    <sheet name="StartUp_127" sheetId="202" state="veryHidden" r:id="rId128"/>
    <sheet name="StartUp_128" sheetId="203" state="veryHidden" r:id="rId129"/>
    <sheet name="StartUp_129" sheetId="204" state="veryHidden" r:id="rId130"/>
    <sheet name="StartUp_130" sheetId="205" state="veryHidden" r:id="rId131"/>
    <sheet name="StartUp_131" sheetId="206" state="veryHidden" r:id="rId132"/>
    <sheet name="StartUp_132" sheetId="207" state="veryHidden" r:id="rId133"/>
    <sheet name="StartUp_133" sheetId="208" state="veryHidden" r:id="rId134"/>
    <sheet name="StartUp_134" sheetId="209" state="veryHidden" r:id="rId135"/>
    <sheet name="StartUp_135" sheetId="210" state="veryHidden" r:id="rId136"/>
    <sheet name="StartUp_136" sheetId="211" state="veryHidden" r:id="rId137"/>
    <sheet name="StartUp_137" sheetId="212" state="veryHidden" r:id="rId138"/>
    <sheet name="StartUp_138" sheetId="213" state="veryHidden" r:id="rId139"/>
    <sheet name="StartUp_139" sheetId="214" state="veryHidden" r:id="rId140"/>
    <sheet name="StartUp_140" sheetId="215" state="veryHidden" r:id="rId141"/>
    <sheet name="StartUp_141" sheetId="216" state="veryHidden" r:id="rId142"/>
    <sheet name="StartUp_142" sheetId="217" state="veryHidden" r:id="rId143"/>
    <sheet name="StartUp_143" sheetId="218" state="veryHidden" r:id="rId144"/>
    <sheet name="StartUp_144" sheetId="219" state="veryHidden" r:id="rId145"/>
    <sheet name="StartUp_145" sheetId="220" state="veryHidden" r:id="rId146"/>
    <sheet name="StartUp_146" sheetId="221" state="veryHidden" r:id="rId147"/>
    <sheet name="StartUp_147" sheetId="222" state="veryHidden" r:id="rId148"/>
    <sheet name="StartUp_148" sheetId="223" state="veryHidden" r:id="rId149"/>
    <sheet name="StartUp_149" sheetId="224" state="veryHidden" r:id="rId150"/>
    <sheet name="StartUp_150" sheetId="225" state="veryHidden" r:id="rId151"/>
    <sheet name="StartUp_151" sheetId="226" state="veryHidden" r:id="rId152"/>
    <sheet name="StartUp_152" sheetId="227" state="veryHidden" r:id="rId153"/>
    <sheet name="StartUp_153" sheetId="228" state="veryHidden" r:id="rId154"/>
    <sheet name="StartUp_154" sheetId="229" state="veryHidden" r:id="rId155"/>
    <sheet name="StartUp_155" sheetId="230" state="veryHidden" r:id="rId156"/>
    <sheet name="StartUp_156" sheetId="231" state="veryHidden" r:id="rId157"/>
    <sheet name="StartUp_157" sheetId="232" state="veryHidden" r:id="rId158"/>
    <sheet name="StartUp_158" sheetId="233" state="veryHidden" r:id="rId159"/>
    <sheet name="StartUp_159" sheetId="234" state="veryHidden" r:id="rId160"/>
    <sheet name="StartUp_160" sheetId="235" state="veryHidden" r:id="rId161"/>
    <sheet name="StartUp_161" sheetId="236" state="veryHidden" r:id="rId162"/>
    <sheet name="StartUp_162" sheetId="237" state="veryHidden" r:id="rId163"/>
    <sheet name="StartUp_163" sheetId="238" state="veryHidden" r:id="rId164"/>
    <sheet name="StartUp_164" sheetId="239" state="veryHidden" r:id="rId165"/>
    <sheet name="StartUp_165" sheetId="240" state="veryHidden" r:id="rId166"/>
    <sheet name="StartUp_166" sheetId="241" state="veryHidden" r:id="rId167"/>
    <sheet name="StartUp_167" sheetId="242" state="veryHidden" r:id="rId168"/>
    <sheet name="StartUp_168" sheetId="243" state="veryHidden" r:id="rId169"/>
    <sheet name="StartUp_169" sheetId="244" state="veryHidden" r:id="rId170"/>
    <sheet name="StartUp_170" sheetId="245" state="veryHidden" r:id="rId171"/>
    <sheet name="StartUp_171" sheetId="246" state="veryHidden" r:id="rId172"/>
    <sheet name="StartUp_172" sheetId="247" state="veryHidden" r:id="rId173"/>
    <sheet name="StartUp_173" sheetId="248" state="veryHidden" r:id="rId174"/>
    <sheet name="StartUp_174" sheetId="249" state="veryHidden" r:id="rId175"/>
    <sheet name="StartUp_175" sheetId="250" state="veryHidden" r:id="rId176"/>
    <sheet name="StartUp_176" sheetId="251" state="veryHidden" r:id="rId177"/>
    <sheet name="StartUp_177" sheetId="252" state="veryHidden" r:id="rId178"/>
    <sheet name="StartUp_178" sheetId="253" state="veryHidden" r:id="rId179"/>
    <sheet name="StartUp_179" sheetId="254" state="veryHidden" r:id="rId180"/>
    <sheet name="StartUp_180" sheetId="255" state="veryHidden" r:id="rId181"/>
    <sheet name="StartUp_181" sheetId="256" state="veryHidden" r:id="rId182"/>
    <sheet name="StartUp_182" sheetId="257" state="veryHidden" r:id="rId183"/>
    <sheet name="StartUp_183" sheetId="258" state="veryHidden" r:id="rId184"/>
    <sheet name="StartUp_184" sheetId="259" state="veryHidden" r:id="rId185"/>
    <sheet name="StartUp_185" sheetId="260" state="veryHidden" r:id="rId186"/>
    <sheet name="StartUp_186" sheetId="261" state="veryHidden" r:id="rId187"/>
    <sheet name="StartUp_187" sheetId="262" state="veryHidden" r:id="rId188"/>
    <sheet name="StartUp_188" sheetId="263" state="veryHidden" r:id="rId189"/>
    <sheet name="StartUp_189" sheetId="264" state="veryHidden" r:id="rId190"/>
    <sheet name="StartUp_190" sheetId="265" state="veryHidden" r:id="rId191"/>
    <sheet name="StartUp_191" sheetId="266" state="veryHidden" r:id="rId192"/>
    <sheet name="StartUp_192" sheetId="267" state="veryHidden" r:id="rId193"/>
    <sheet name="StartUp_193" sheetId="268" state="veryHidden" r:id="rId194"/>
    <sheet name="StartUp_194" sheetId="269" state="veryHidden" r:id="rId195"/>
    <sheet name="StartUp_195" sheetId="270" state="veryHidden" r:id="rId196"/>
    <sheet name="StartUp_196" sheetId="271" state="veryHidden" r:id="rId197"/>
    <sheet name="StartUp_197" sheetId="272" state="veryHidden" r:id="rId198"/>
    <sheet name="StartUp_198" sheetId="273" state="veryHidden" r:id="rId199"/>
    <sheet name="StartUp_199" sheetId="274" state="veryHidden" r:id="rId200"/>
    <sheet name="StartUp_200" sheetId="275" state="veryHidden" r:id="rId201"/>
    <sheet name="StartUp_201" sheetId="276" state="veryHidden" r:id="rId202"/>
    <sheet name="StartUp_202" sheetId="277" state="veryHidden" r:id="rId203"/>
    <sheet name="StartUp_203" sheetId="278" state="veryHidden" r:id="rId204"/>
    <sheet name="StartUp_204" sheetId="279" state="veryHidden" r:id="rId205"/>
    <sheet name="StartUp_205" sheetId="280" state="veryHidden" r:id="rId206"/>
    <sheet name="StartUp_206" sheetId="281" state="veryHidden" r:id="rId207"/>
    <sheet name="StartUp_207" sheetId="282" state="veryHidden" r:id="rId208"/>
    <sheet name="StartUp_208" sheetId="283" state="veryHidden" r:id="rId209"/>
    <sheet name="StartUp_209" sheetId="284" state="veryHidden" r:id="rId210"/>
    <sheet name="StartUp_210" sheetId="285" state="veryHidden" r:id="rId211"/>
    <sheet name="StartUp_211" sheetId="286" state="veryHidden" r:id="rId212"/>
    <sheet name="StartUp_212" sheetId="287" state="veryHidden" r:id="rId213"/>
    <sheet name="StartUp_213" sheetId="288" state="veryHidden" r:id="rId214"/>
    <sheet name="StartUp_214" sheetId="289" state="veryHidden" r:id="rId215"/>
    <sheet name="StartUp_215" sheetId="290" state="veryHidden" r:id="rId216"/>
    <sheet name="StartUp_216" sheetId="291" state="veryHidden" r:id="rId217"/>
    <sheet name="StartUp_217" sheetId="292" state="veryHidden" r:id="rId218"/>
    <sheet name="StartUp_218" sheetId="293" state="veryHidden" r:id="rId219"/>
    <sheet name="StartUp_219" sheetId="294" state="veryHidden" r:id="rId220"/>
    <sheet name="StartUp_220" sheetId="295" state="veryHidden" r:id="rId221"/>
    <sheet name="StartUp_221" sheetId="296" state="veryHidden" r:id="rId222"/>
    <sheet name="StartUp_222" sheetId="297" state="veryHidden" r:id="rId223"/>
    <sheet name="StartUp_223" sheetId="298" state="veryHidden" r:id="rId224"/>
    <sheet name="StartUp_224" sheetId="299" state="veryHidden" r:id="rId225"/>
    <sheet name="StartUp_225" sheetId="300" state="veryHidden" r:id="rId226"/>
    <sheet name="StartUp_226" sheetId="301" state="veryHidden" r:id="rId227"/>
    <sheet name="StartUp_227" sheetId="302" state="veryHidden" r:id="rId228"/>
    <sheet name="StartUp_228" sheetId="303" state="veryHidden" r:id="rId229"/>
    <sheet name="StartUp_229" sheetId="304" state="veryHidden" r:id="rId230"/>
    <sheet name="StartUp_230" sheetId="305" state="veryHidden" r:id="rId231"/>
    <sheet name="StartUp_231" sheetId="306" state="veryHidden" r:id="rId232"/>
    <sheet name="StartUp_232" sheetId="307" state="veryHidden" r:id="rId233"/>
    <sheet name="StartUp_233" sheetId="308" state="veryHidden" r:id="rId234"/>
    <sheet name="StartUp_234" sheetId="309" state="veryHidden" r:id="rId235"/>
    <sheet name="StartUp_235" sheetId="310" state="veryHidden" r:id="rId236"/>
    <sheet name="StartUp_236" sheetId="311" state="veryHidden" r:id="rId237"/>
    <sheet name="StartUp_237" sheetId="312" state="veryHidden" r:id="rId238"/>
    <sheet name="StartUp_238" sheetId="313" state="veryHidden" r:id="rId239"/>
    <sheet name="StartUp_239" sheetId="314" state="veryHidden" r:id="rId240"/>
    <sheet name="StartUp_240" sheetId="315" state="veryHidden" r:id="rId241"/>
    <sheet name="StartUp_241" sheetId="316" state="veryHidden" r:id="rId242"/>
    <sheet name="StartUp_242" sheetId="317" state="veryHidden" r:id="rId243"/>
    <sheet name="StartUp_243" sheetId="318" state="veryHidden" r:id="rId244"/>
    <sheet name="StartUp_244" sheetId="319" state="veryHidden" r:id="rId245"/>
    <sheet name="StartUp_245" sheetId="320" state="veryHidden" r:id="rId246"/>
    <sheet name="StartUp_246" sheetId="321" state="veryHidden" r:id="rId247"/>
    <sheet name="StartUp_247" sheetId="322" state="veryHidden" r:id="rId248"/>
    <sheet name="StartUp_248" sheetId="323" state="veryHidden" r:id="rId249"/>
    <sheet name="StartUp_249" sheetId="324" state="veryHidden" r:id="rId250"/>
    <sheet name="StartUp_250" sheetId="325" state="veryHidden" r:id="rId251"/>
    <sheet name="StartUp_251" sheetId="326" state="veryHidden" r:id="rId252"/>
    <sheet name="StartUp_252" sheetId="327" state="veryHidden" r:id="rId253"/>
    <sheet name="StartUp_253" sheetId="328" state="veryHidden" r:id="rId254"/>
    <sheet name="StartUp_254" sheetId="329" state="veryHidden" r:id="rId255"/>
    <sheet name="StartUp_255" sheetId="330" state="veryHidden" r:id="rId256"/>
    <sheet name="StartUp_256" sheetId="331" state="veryHidden" r:id="rId257"/>
    <sheet name="StartUp_257" sheetId="332" state="veryHidden" r:id="rId258"/>
    <sheet name="StartUp_258" sheetId="333" state="veryHidden" r:id="rId259"/>
    <sheet name="StartUp_259" sheetId="334" state="veryHidden" r:id="rId260"/>
    <sheet name="StartUp_260" sheetId="335" state="veryHidden" r:id="rId261"/>
    <sheet name="StartUp_261" sheetId="336" state="veryHidden" r:id="rId262"/>
    <sheet name="StartUp_262" sheetId="337" state="veryHidden" r:id="rId263"/>
    <sheet name="StartUp_263" sheetId="338" state="veryHidden" r:id="rId264"/>
    <sheet name="StartUp_264" sheetId="339" state="veryHidden" r:id="rId265"/>
    <sheet name="StartUp_265" sheetId="340" state="veryHidden" r:id="rId266"/>
    <sheet name="StartUp_266" sheetId="341" state="veryHidden" r:id="rId267"/>
    <sheet name="StartUp_267" sheetId="342" state="veryHidden" r:id="rId268"/>
    <sheet name="StartUp_268" sheetId="343" state="veryHidden" r:id="rId269"/>
    <sheet name="StartUp_269" sheetId="344" state="veryHidden" r:id="rId270"/>
    <sheet name="StartUp_270" sheetId="346" state="veryHidden" r:id="rId271"/>
    <sheet name="StartUp_271" sheetId="347" state="veryHidden" r:id="rId272"/>
    <sheet name="StartUp_272" sheetId="348" state="veryHidden" r:id="rId273"/>
    <sheet name="StartUp_273" sheetId="349" state="veryHidden" r:id="rId274"/>
    <sheet name="StartUp_274" sheetId="350" state="veryHidden" r:id="rId275"/>
    <sheet name="StartUp_275" sheetId="351" state="veryHidden" r:id="rId276"/>
    <sheet name="StartUp_276" sheetId="352" state="veryHidden" r:id="rId277"/>
    <sheet name="StartUp_277" sheetId="353" state="veryHidden" r:id="rId278"/>
    <sheet name="StartUp_278" sheetId="354" state="veryHidden" r:id="rId279"/>
    <sheet name="StartUp_279" sheetId="355" state="veryHidden" r:id="rId280"/>
    <sheet name="StartUp_280" sheetId="356" state="veryHidden" r:id="rId281"/>
    <sheet name="StartUp_281" sheetId="357" state="veryHidden" r:id="rId282"/>
    <sheet name="StartUp_282" sheetId="358" state="veryHidden" r:id="rId283"/>
    <sheet name="StartUp_283" sheetId="359" state="veryHidden" r:id="rId284"/>
    <sheet name="StartUp_284" sheetId="360" state="veryHidden" r:id="rId285"/>
    <sheet name="StartUp_285" sheetId="361" state="veryHidden" r:id="rId286"/>
    <sheet name="StartUp_286" sheetId="362" state="veryHidden" r:id="rId287"/>
    <sheet name="StartUp_287" sheetId="363" state="veryHidden" r:id="rId288"/>
    <sheet name="StartUp_288" sheetId="364" state="veryHidden" r:id="rId289"/>
    <sheet name="StartUp_289" sheetId="365" state="veryHidden" r:id="rId290"/>
    <sheet name="StartUp_290" sheetId="366" state="veryHidden" r:id="rId291"/>
    <sheet name="StartUp_291" sheetId="367" state="veryHidden" r:id="rId292"/>
    <sheet name="StartUp_292" sheetId="368" state="veryHidden" r:id="rId293"/>
    <sheet name="StartUp_293" sheetId="369" state="veryHidden" r:id="rId294"/>
    <sheet name="StartUp_294" sheetId="370" state="veryHidden" r:id="rId295"/>
    <sheet name="StartUp_295" sheetId="371" state="veryHidden" r:id="rId296"/>
    <sheet name="StartUp_296" sheetId="372" state="veryHidden" r:id="rId297"/>
    <sheet name="StartUp_297" sheetId="373" state="veryHidden" r:id="rId298"/>
    <sheet name="StartUp_298" sheetId="374" state="veryHidden" r:id="rId299"/>
    <sheet name="StartUp_299" sheetId="375" state="veryHidden" r:id="rId300"/>
    <sheet name="StartUp_300" sheetId="376" state="veryHidden" r:id="rId301"/>
    <sheet name="StartUp_301" sheetId="377" state="veryHidden" r:id="rId302"/>
    <sheet name="StartUp_302" sheetId="378" state="veryHidden" r:id="rId303"/>
    <sheet name="StartUp_303" sheetId="379" state="veryHidden" r:id="rId304"/>
    <sheet name="StartUp_304" sheetId="380" state="veryHidden" r:id="rId305"/>
    <sheet name="StartUp_305" sheetId="381" state="veryHidden" r:id="rId306"/>
    <sheet name="StartUp_306" sheetId="382" state="veryHidden" r:id="rId307"/>
    <sheet name="StartUp_307" sheetId="383" state="veryHidden" r:id="rId308"/>
    <sheet name="StartUp_308" sheetId="384" state="veryHidden" r:id="rId309"/>
    <sheet name="StartUp_309" sheetId="385" state="veryHidden" r:id="rId310"/>
    <sheet name="StartUp_310" sheetId="386" state="veryHidden" r:id="rId311"/>
    <sheet name="StartUp_311" sheetId="387" state="veryHidden" r:id="rId312"/>
    <sheet name="StartUp_312" sheetId="388" state="veryHidden" r:id="rId313"/>
    <sheet name="StartUp_313" sheetId="389" state="veryHidden" r:id="rId314"/>
    <sheet name="StartUp_314" sheetId="390" state="veryHidden" r:id="rId315"/>
    <sheet name="StartUp_315" sheetId="391" state="veryHidden" r:id="rId316"/>
    <sheet name="StartUp_316" sheetId="392" state="veryHidden" r:id="rId317"/>
    <sheet name="StartUp_317" sheetId="393" state="veryHidden" r:id="rId318"/>
    <sheet name="StartUp_318" sheetId="394" state="veryHidden" r:id="rId319"/>
    <sheet name="StartUp_319" sheetId="395" state="veryHidden" r:id="rId320"/>
    <sheet name="StartUp_320" sheetId="396" state="veryHidden" r:id="rId321"/>
    <sheet name="StartUp_321" sheetId="397" state="veryHidden" r:id="rId322"/>
    <sheet name="StartUp_322" sheetId="398" state="veryHidden" r:id="rId323"/>
    <sheet name="StartUp_323" sheetId="399" state="veryHidden" r:id="rId324"/>
    <sheet name="StartUp_324" sheetId="400" state="veryHidden" r:id="rId325"/>
    <sheet name="StartUp_325" sheetId="401" state="veryHidden" r:id="rId326"/>
    <sheet name="StartUp_326" sheetId="402" state="veryHidden" r:id="rId327"/>
    <sheet name="StartUp_327" sheetId="403" state="veryHidden" r:id="rId328"/>
    <sheet name="StartUp_328" sheetId="404" state="veryHidden" r:id="rId329"/>
    <sheet name="StartUp_329" sheetId="405" state="veryHidden" r:id="rId330"/>
    <sheet name="StartUp_330" sheetId="406" state="veryHidden" r:id="rId331"/>
    <sheet name="StartUp_331" sheetId="407" state="veryHidden" r:id="rId332"/>
    <sheet name="StartUp_332" sheetId="408" state="veryHidden" r:id="rId333"/>
    <sheet name="StartUp_333" sheetId="409" state="veryHidden" r:id="rId334"/>
    <sheet name="StartUp_334" sheetId="410" state="veryHidden" r:id="rId335"/>
    <sheet name="StartUp_335" sheetId="411" state="veryHidden" r:id="rId336"/>
    <sheet name="StartUp_336" sheetId="412" state="veryHidden" r:id="rId337"/>
    <sheet name="StartUp_337" sheetId="413" state="veryHidden" r:id="rId338"/>
    <sheet name="StartUp_338" sheetId="415" state="veryHidden" r:id="rId339"/>
    <sheet name="StartUp_339" sheetId="416" state="veryHidden" r:id="rId340"/>
    <sheet name="StartUp_340" sheetId="417" state="veryHidden" r:id="rId341"/>
    <sheet name="StartUp_341" sheetId="418" state="veryHidden" r:id="rId342"/>
    <sheet name="StartUp_342" sheetId="419" state="veryHidden" r:id="rId343"/>
    <sheet name="StartUp_343" sheetId="420" state="veryHidden" r:id="rId344"/>
    <sheet name="StartUp_344" sheetId="421" state="veryHidden" r:id="rId345"/>
    <sheet name="StartUp_345" sheetId="422" state="veryHidden" r:id="rId346"/>
    <sheet name="StartUp_346" sheetId="423" state="veryHidden" r:id="rId347"/>
    <sheet name="StartUp_347" sheetId="424" state="veryHidden" r:id="rId348"/>
    <sheet name="StartUp_348" sheetId="425" state="veryHidden" r:id="rId349"/>
    <sheet name="StartUp_349" sheetId="426" state="veryHidden" r:id="rId350"/>
    <sheet name="StartUp_350" sheetId="427" state="veryHidden" r:id="rId351"/>
    <sheet name="StartUp_351" sheetId="429" state="veryHidden" r:id="rId352"/>
    <sheet name="StartUp_352" sheetId="430" state="veryHidden" r:id="rId353"/>
    <sheet name="StartUp_353" sheetId="431" state="veryHidden" r:id="rId354"/>
    <sheet name="StartUp_354" sheetId="432" state="veryHidden" r:id="rId355"/>
    <sheet name="StartUp_355" sheetId="433" state="veryHidden" r:id="rId356"/>
    <sheet name="StartUp_356" sheetId="434" state="veryHidden" r:id="rId357"/>
    <sheet name="StartUp_357" sheetId="435" state="veryHidden" r:id="rId358"/>
    <sheet name="StartUp_358" sheetId="436" state="veryHidden" r:id="rId359"/>
    <sheet name="StartUp_359" sheetId="437" state="veryHidden" r:id="rId360"/>
    <sheet name="StartUp_360" sheetId="438" state="veryHidden" r:id="rId361"/>
    <sheet name="StartUp_361" sheetId="439" state="veryHidden" r:id="rId362"/>
    <sheet name="StartUp_362" sheetId="440" state="veryHidden" r:id="rId363"/>
    <sheet name="StartUp_363" sheetId="441" state="veryHidden" r:id="rId364"/>
    <sheet name="StartUp_364" sheetId="442" state="veryHidden" r:id="rId365"/>
    <sheet name="StartUp_365" sheetId="443" state="veryHidden" r:id="rId366"/>
    <sheet name="StartUp_366" sheetId="444" state="veryHidden" r:id="rId367"/>
    <sheet name="StartUp_367" sheetId="445" state="veryHidden" r:id="rId368"/>
    <sheet name="StartUp_368" sheetId="446" state="veryHidden" r:id="rId369"/>
    <sheet name="StartUp_369" sheetId="447" state="veryHidden" r:id="rId370"/>
    <sheet name="StartUp_370" sheetId="448" state="veryHidden" r:id="rId371"/>
    <sheet name="StartUp_371" sheetId="449" state="veryHidden" r:id="rId372"/>
    <sheet name="StartUp_372" sheetId="450" state="veryHidden" r:id="rId373"/>
    <sheet name="StartUp_373" sheetId="451" state="veryHidden" r:id="rId374"/>
    <sheet name="StartUp_374" sheetId="452" state="veryHidden" r:id="rId375"/>
    <sheet name="StartUp_375" sheetId="453" state="veryHidden" r:id="rId376"/>
    <sheet name="StartUp_376" sheetId="454" state="veryHidden" r:id="rId377"/>
    <sheet name="StartUp_377" sheetId="455" state="veryHidden" r:id="rId378"/>
    <sheet name="StartUp_378" sheetId="456" state="veryHidden" r:id="rId379"/>
    <sheet name="StartUp_379" sheetId="457" state="veryHidden" r:id="rId380"/>
    <sheet name="StartUp_380" sheetId="458" state="veryHidden" r:id="rId381"/>
    <sheet name="StartUp_381" sheetId="459" state="veryHidden" r:id="rId382"/>
    <sheet name="StartUp_382" sheetId="460" state="veryHidden" r:id="rId383"/>
    <sheet name="StartUp_383" sheetId="461" state="veryHidden" r:id="rId384"/>
    <sheet name="StartUp_384" sheetId="462" state="veryHidden" r:id="rId385"/>
    <sheet name="StartUp_385" sheetId="463" state="veryHidden" r:id="rId386"/>
    <sheet name="StartUp_386" sheetId="464" state="veryHidden" r:id="rId387"/>
    <sheet name="StartUp_387" sheetId="465" state="veryHidden" r:id="rId388"/>
    <sheet name="StartUp_388" sheetId="466" state="veryHidden" r:id="rId389"/>
    <sheet name="StartUp_389" sheetId="467" state="veryHidden" r:id="rId390"/>
    <sheet name="StartUp_390" sheetId="468" state="veryHidden" r:id="rId391"/>
    <sheet name="StartUp_391" sheetId="469" state="veryHidden" r:id="rId392"/>
    <sheet name="StartUp_392" sheetId="470" state="veryHidden" r:id="rId393"/>
    <sheet name="StartUp_393" sheetId="471" state="veryHidden" r:id="rId394"/>
    <sheet name="StartUp_394" sheetId="472" state="veryHidden" r:id="rId395"/>
    <sheet name="StartUp_395" sheetId="473" state="veryHidden" r:id="rId396"/>
    <sheet name="StartUp_396" sheetId="474" state="veryHidden" r:id="rId397"/>
    <sheet name="StartUp_397" sheetId="475" state="veryHidden" r:id="rId398"/>
    <sheet name="StartUp_398" sheetId="476" state="veryHidden" r:id="rId399"/>
    <sheet name="StartUp_399" sheetId="477" state="veryHidden" r:id="rId400"/>
    <sheet name="StartUp_400" sheetId="478" state="veryHidden" r:id="rId401"/>
    <sheet name="StartUp_401" sheetId="479" state="veryHidden" r:id="rId402"/>
    <sheet name="StartUp_402" sheetId="480" state="veryHidden" r:id="rId403"/>
    <sheet name="StartUp_403" sheetId="481" state="veryHidden" r:id="rId404"/>
    <sheet name="StartUp_404" sheetId="482" state="veryHidden" r:id="rId405"/>
    <sheet name="StartUp_405" sheetId="483" state="veryHidden" r:id="rId406"/>
    <sheet name="StartUp_406" sheetId="484" state="veryHidden" r:id="rId407"/>
    <sheet name="StartUp_407" sheetId="485" state="veryHidden" r:id="rId408"/>
    <sheet name="StartUp_408" sheetId="486" state="veryHidden" r:id="rId409"/>
    <sheet name="StartUp_409" sheetId="487" state="veryHidden" r:id="rId410"/>
    <sheet name="StartUp_410" sheetId="488" state="veryHidden" r:id="rId411"/>
    <sheet name="StartUp_411" sheetId="489" state="veryHidden" r:id="rId412"/>
    <sheet name="StartUp_412" sheetId="490" state="veryHidden" r:id="rId413"/>
    <sheet name="StartUp_413" sheetId="491" state="veryHidden" r:id="rId414"/>
    <sheet name="StartUp_414" sheetId="492" state="veryHidden" r:id="rId415"/>
    <sheet name="StartUp_415" sheetId="493" state="veryHidden" r:id="rId416"/>
    <sheet name="StartUp_416" sheetId="494" state="veryHidden" r:id="rId417"/>
    <sheet name="StartUp_417" sheetId="495" state="veryHidden" r:id="rId418"/>
    <sheet name="StartUp_418" sheetId="497" state="veryHidden" r:id="rId419"/>
    <sheet name="StartUp_419" sheetId="498" state="veryHidden" r:id="rId420"/>
    <sheet name="StartUp_420" sheetId="499" state="veryHidden" r:id="rId421"/>
    <sheet name="StartUp_421" sheetId="500" state="veryHidden" r:id="rId422"/>
    <sheet name="StartUp_422" sheetId="501" state="veryHidden" r:id="rId423"/>
    <sheet name="StartUp_423" sheetId="502" state="veryHidden" r:id="rId424"/>
    <sheet name="StartUp_424" sheetId="503" state="veryHidden" r:id="rId425"/>
    <sheet name="StartUp_425" sheetId="504" state="veryHidden" r:id="rId426"/>
    <sheet name="StartUp_426" sheetId="505" state="veryHidden" r:id="rId427"/>
    <sheet name="StartUp_427" sheetId="506" state="veryHidden" r:id="rId428"/>
    <sheet name="StartUp_428" sheetId="507" state="veryHidden" r:id="rId429"/>
    <sheet name="StartUp_429" sheetId="508" state="veryHidden" r:id="rId430"/>
    <sheet name="StartUp_430" sheetId="509" state="veryHidden" r:id="rId431"/>
    <sheet name="StartUp_431" sheetId="510" state="veryHidden" r:id="rId432"/>
    <sheet name="StartUp_432" sheetId="511" state="veryHidden" r:id="rId433"/>
    <sheet name="StartUp_433" sheetId="512" state="veryHidden" r:id="rId434"/>
    <sheet name="StartUp_434" sheetId="513" state="veryHidden" r:id="rId435"/>
    <sheet name="StartUp_435" sheetId="514" state="veryHidden" r:id="rId436"/>
    <sheet name="StartUp_436" sheetId="515" state="veryHidden" r:id="rId437"/>
    <sheet name="StartUp_437" sheetId="516" state="veryHidden" r:id="rId438"/>
    <sheet name="StartUp_438" sheetId="517" state="veryHidden" r:id="rId439"/>
    <sheet name="StartUp_439" sheetId="518" state="veryHidden" r:id="rId440"/>
    <sheet name="StartUp_440" sheetId="519" state="veryHidden" r:id="rId441"/>
    <sheet name="StartUp_441" sheetId="520" state="veryHidden" r:id="rId442"/>
    <sheet name="StartUp_442" sheetId="521" state="veryHidden" r:id="rId443"/>
    <sheet name="StartUp_443" sheetId="522" state="veryHidden" r:id="rId444"/>
    <sheet name="StartUp_444" sheetId="523" state="veryHidden" r:id="rId445"/>
    <sheet name="StartUp_445" sheetId="524" state="veryHidden" r:id="rId446"/>
    <sheet name="StartUp_446" sheetId="525" state="veryHidden" r:id="rId447"/>
    <sheet name="StartUp_447" sheetId="526" state="veryHidden" r:id="rId448"/>
    <sheet name="StartUp_448" sheetId="527" state="veryHidden" r:id="rId449"/>
    <sheet name="StartUp_449" sheetId="528" state="veryHidden" r:id="rId450"/>
    <sheet name="StartUp_450" sheetId="529" state="veryHidden" r:id="rId451"/>
    <sheet name="StartUp_451" sheetId="530" state="veryHidden" r:id="rId452"/>
    <sheet name="StartUp_452" sheetId="531" state="veryHidden" r:id="rId453"/>
    <sheet name="StartUp_453" sheetId="532" state="veryHidden" r:id="rId454"/>
    <sheet name="StartUp_454" sheetId="533" state="veryHidden" r:id="rId455"/>
    <sheet name="StartUp_455" sheetId="534" state="veryHidden" r:id="rId456"/>
    <sheet name="StartUp_456" sheetId="535" state="veryHidden" r:id="rId457"/>
    <sheet name="StartUp_457" sheetId="536" state="veryHidden" r:id="rId458"/>
    <sheet name="StartUp_458" sheetId="537" state="veryHidden" r:id="rId459"/>
    <sheet name="StartUp_459" sheetId="538" state="veryHidden" r:id="rId460"/>
    <sheet name="StartUp_460" sheetId="539" state="veryHidden" r:id="rId461"/>
    <sheet name="StartUp_461" sheetId="540" state="veryHidden" r:id="rId462"/>
    <sheet name="StartUp_462" sheetId="541" state="veryHidden" r:id="rId463"/>
    <sheet name="StartUp_463" sheetId="542" state="veryHidden" r:id="rId464"/>
    <sheet name="StartUp_464" sheetId="543" state="veryHidden" r:id="rId465"/>
    <sheet name="StartUp_465" sheetId="544" state="veryHidden" r:id="rId466"/>
    <sheet name="StartUp_466" sheetId="545" state="veryHidden" r:id="rId467"/>
    <sheet name="StartUp_467" sheetId="546" state="veryHidden" r:id="rId468"/>
    <sheet name="StartUp_468" sheetId="547" state="veryHidden" r:id="rId469"/>
    <sheet name="StartUp_469" sheetId="548" state="veryHidden" r:id="rId470"/>
    <sheet name="StartUp_470" sheetId="549" state="veryHidden" r:id="rId471"/>
    <sheet name="StartUp_471" sheetId="550" state="veryHidden" r:id="rId472"/>
    <sheet name="StartUp_472" sheetId="551" state="veryHidden" r:id="rId473"/>
    <sheet name="StartUp_473" sheetId="552" state="veryHidden" r:id="rId474"/>
    <sheet name="StartUp_474" sheetId="553" state="veryHidden" r:id="rId475"/>
    <sheet name="StartUp_475" sheetId="554" state="veryHidden" r:id="rId476"/>
    <sheet name="StartUp_476" sheetId="555" state="veryHidden" r:id="rId477"/>
    <sheet name="StartUp_477" sheetId="556" state="veryHidden" r:id="rId478"/>
    <sheet name="StartUp_478" sheetId="557" state="veryHidden" r:id="rId479"/>
    <sheet name="StartUp_479" sheetId="558" state="veryHidden" r:id="rId480"/>
    <sheet name="StartUp_480" sheetId="559" state="veryHidden" r:id="rId481"/>
    <sheet name="StartUp_481" sheetId="560" state="veryHidden" r:id="rId482"/>
    <sheet name="StartUp_482" sheetId="561" state="veryHidden" r:id="rId483"/>
    <sheet name="StartUp_483" sheetId="562" state="veryHidden" r:id="rId484"/>
    <sheet name="StartUp_484" sheetId="563" state="veryHidden" r:id="rId485"/>
    <sheet name="StartUp_485" sheetId="564" state="veryHidden" r:id="rId486"/>
    <sheet name="StartUp_486" sheetId="565" state="veryHidden" r:id="rId487"/>
    <sheet name="StartUp_487" sheetId="566" state="veryHidden" r:id="rId488"/>
    <sheet name="StartUp_488" sheetId="567" state="veryHidden" r:id="rId489"/>
    <sheet name="StartUp_489" sheetId="568" state="veryHidden" r:id="rId490"/>
    <sheet name="StartUp_490" sheetId="569" state="veryHidden" r:id="rId491"/>
    <sheet name="StartUp_491" sheetId="570" state="veryHidden" r:id="rId492"/>
    <sheet name="StartUp_492" sheetId="571" state="veryHidden" r:id="rId493"/>
    <sheet name="StartUp_493" sheetId="572" state="veryHidden" r:id="rId494"/>
    <sheet name="StartUp_494" sheetId="573" state="veryHidden" r:id="rId495"/>
    <sheet name="StartUp_495" sheetId="574" state="veryHidden" r:id="rId496"/>
    <sheet name="StartUp_496" sheetId="575" state="veryHidden" r:id="rId497"/>
    <sheet name="StartUp_497" sheetId="576" state="veryHidden" r:id="rId498"/>
    <sheet name="StartUp_498" sheetId="577" state="veryHidden" r:id="rId499"/>
    <sheet name="StartUp_499" sheetId="578" state="veryHidden" r:id="rId500"/>
    <sheet name="StartUp_500" sheetId="579" state="veryHidden" r:id="rId501"/>
    <sheet name="StartUp_501" sheetId="580" state="veryHidden" r:id="rId502"/>
    <sheet name="StartUp_502" sheetId="581" state="veryHidden" r:id="rId503"/>
    <sheet name="StartUp_503" sheetId="582" state="veryHidden" r:id="rId504"/>
    <sheet name="StartUp_504" sheetId="583" state="veryHidden" r:id="rId505"/>
    <sheet name="StartUp_505" sheetId="584" state="veryHidden" r:id="rId506"/>
    <sheet name="StartUp_506" sheetId="585" state="veryHidden" r:id="rId507"/>
    <sheet name="StartUp_507" sheetId="586" state="veryHidden" r:id="rId508"/>
    <sheet name="StartUp_508" sheetId="587" state="veryHidden" r:id="rId509"/>
    <sheet name="StartUp_509" sheetId="588" state="veryHidden" r:id="rId510"/>
    <sheet name="StartUp_510" sheetId="589" state="veryHidden" r:id="rId511"/>
    <sheet name="StartUp_511" sheetId="590" state="veryHidden" r:id="rId512"/>
    <sheet name="StartUp_512" sheetId="591" state="veryHidden" r:id="rId513"/>
    <sheet name="StartUp_513" sheetId="592" state="veryHidden" r:id="rId514"/>
    <sheet name="StartUp_514" sheetId="593" state="veryHidden" r:id="rId515"/>
    <sheet name="StartUp_515" sheetId="594" state="veryHidden" r:id="rId516"/>
    <sheet name="StartUp_516" sheetId="595" state="veryHidden" r:id="rId517"/>
    <sheet name="StartUp_517" sheetId="596" state="veryHidden" r:id="rId518"/>
    <sheet name="StartUp_518" sheetId="597" state="veryHidden" r:id="rId519"/>
    <sheet name="StartUp_519" sheetId="598" state="veryHidden" r:id="rId520"/>
    <sheet name="StartUp_520" sheetId="599" state="veryHidden" r:id="rId521"/>
    <sheet name="StartUp_521" sheetId="600" state="veryHidden" r:id="rId522"/>
    <sheet name="StartUp_522" sheetId="601" state="veryHidden" r:id="rId523"/>
    <sheet name="StartUp_523" sheetId="602" state="veryHidden" r:id="rId524"/>
    <sheet name="StartUp_524" sheetId="603" state="veryHidden" r:id="rId525"/>
    <sheet name="StartUp_525" sheetId="604" state="veryHidden" r:id="rId526"/>
    <sheet name="StartUp_526" sheetId="605" state="veryHidden" r:id="rId527"/>
    <sheet name="StartUp_527" sheetId="606" state="veryHidden" r:id="rId528"/>
    <sheet name="StartUp_528" sheetId="607" state="veryHidden" r:id="rId529"/>
    <sheet name="StartUp_529" sheetId="608" state="veryHidden" r:id="rId530"/>
    <sheet name="StartUp_530" sheetId="609" state="veryHidden" r:id="rId531"/>
    <sheet name="StartUp_531" sheetId="610" state="veryHidden" r:id="rId532"/>
    <sheet name="StartUp_532" sheetId="611" state="veryHidden" r:id="rId533"/>
    <sheet name="StartUp_533" sheetId="612" state="veryHidden" r:id="rId534"/>
    <sheet name="StartUp_534" sheetId="613" state="veryHidden" r:id="rId535"/>
    <sheet name="StartUp_535" sheetId="614" state="veryHidden" r:id="rId536"/>
    <sheet name="StartUp_536" sheetId="615" state="veryHidden" r:id="rId537"/>
    <sheet name="StartUp_537" sheetId="616" state="veryHidden" r:id="rId538"/>
    <sheet name="StartUp_538" sheetId="617" state="veryHidden" r:id="rId539"/>
    <sheet name="StartUp_539" sheetId="618" state="veryHidden" r:id="rId540"/>
    <sheet name="StartUp_540" sheetId="619" state="veryHidden" r:id="rId541"/>
    <sheet name="StartUp_541" sheetId="620" state="veryHidden" r:id="rId542"/>
    <sheet name="StartUp_542" sheetId="621" state="veryHidden" r:id="rId543"/>
    <sheet name="StartUp_543" sheetId="622" state="veryHidden" r:id="rId544"/>
    <sheet name="StartUp_544" sheetId="623" state="veryHidden" r:id="rId545"/>
    <sheet name="StartUp_545" sheetId="624" state="veryHidden" r:id="rId546"/>
    <sheet name="StartUp_546" sheetId="625" state="veryHidden" r:id="rId547"/>
    <sheet name="StartUp_547" sheetId="626" state="veryHidden" r:id="rId548"/>
    <sheet name="StartUp_548" sheetId="627" state="veryHidden" r:id="rId549"/>
    <sheet name="StartUp_549" sheetId="628" state="veryHidden" r:id="rId550"/>
    <sheet name="StartUp_550" sheetId="629" state="veryHidden" r:id="rId551"/>
    <sheet name="StartUp_551" sheetId="630" state="veryHidden" r:id="rId552"/>
    <sheet name="StartUp_552" sheetId="631" state="veryHidden" r:id="rId553"/>
    <sheet name="StartUp_553" sheetId="632" state="veryHidden" r:id="rId554"/>
    <sheet name="StartUp_554" sheetId="633" state="veryHidden" r:id="rId555"/>
    <sheet name="StartUp_555" sheetId="634" state="veryHidden" r:id="rId556"/>
    <sheet name="StartUp_556" sheetId="635" state="veryHidden" r:id="rId557"/>
    <sheet name="StartUp_557" sheetId="636" state="veryHidden" r:id="rId558"/>
    <sheet name="StartUp_558" sheetId="637" state="veryHidden" r:id="rId559"/>
    <sheet name="StartUp_559" sheetId="638" state="veryHidden" r:id="rId560"/>
    <sheet name="StartUp_560" sheetId="639" state="veryHidden" r:id="rId561"/>
    <sheet name="StartUp_561" sheetId="640" state="veryHidden" r:id="rId562"/>
    <sheet name="StartUp_562" sheetId="641" state="veryHidden" r:id="rId563"/>
    <sheet name="StartUp_563" sheetId="642" state="veryHidden" r:id="rId564"/>
    <sheet name="StartUp_564" sheetId="643" state="veryHidden" r:id="rId565"/>
    <sheet name="StartUp_565" sheetId="645" state="veryHidden" r:id="rId566"/>
    <sheet name="StartUp_566" sheetId="646" state="veryHidden" r:id="rId567"/>
    <sheet name="StartUp_567" sheetId="647" state="veryHidden" r:id="rId568"/>
    <sheet name="StartUp_568" sheetId="648" state="veryHidden" r:id="rId569"/>
    <sheet name="StartUp_569" sheetId="649" state="veryHidden" r:id="rId570"/>
    <sheet name="StartUp_570" sheetId="650" state="veryHidden" r:id="rId571"/>
    <sheet name="StartUp_571" sheetId="651" state="veryHidden" r:id="rId572"/>
    <sheet name="StartUp_572" sheetId="652" state="veryHidden" r:id="rId573"/>
    <sheet name="StartUp_573" sheetId="653" state="veryHidden" r:id="rId574"/>
    <sheet name="StartUp_574" sheetId="654" state="veryHidden" r:id="rId575"/>
    <sheet name="StartUp_575" sheetId="655" state="veryHidden" r:id="rId576"/>
    <sheet name="StartUp_576" sheetId="656" state="veryHidden" r:id="rId577"/>
    <sheet name="StartUp_577" sheetId="657" state="veryHidden" r:id="rId578"/>
    <sheet name="StartUp_578" sheetId="658" state="veryHidden" r:id="rId579"/>
    <sheet name="StartUp_579" sheetId="659" state="veryHidden" r:id="rId580"/>
    <sheet name="StartUp_580" sheetId="660" state="veryHidden" r:id="rId581"/>
    <sheet name="StartUp_581" sheetId="661" state="veryHidden" r:id="rId582"/>
    <sheet name="StartUp_582" sheetId="662" state="veryHidden" r:id="rId583"/>
    <sheet name="StartUp_583" sheetId="663" state="veryHidden" r:id="rId584"/>
    <sheet name="StartUp_584" sheetId="664" state="veryHidden" r:id="rId585"/>
    <sheet name="StartUp_585" sheetId="665" state="veryHidden" r:id="rId586"/>
    <sheet name="StartUp_586" sheetId="666" state="veryHidden" r:id="rId587"/>
    <sheet name="StartUp_587" sheetId="667" state="veryHidden" r:id="rId588"/>
    <sheet name="StartUp_588" sheetId="668" state="veryHidden" r:id="rId589"/>
    <sheet name="StartUp_589" sheetId="669" state="veryHidden" r:id="rId590"/>
    <sheet name="StartUp_590" sheetId="670" state="veryHidden" r:id="rId591"/>
    <sheet name="StartUp_591" sheetId="671" state="veryHidden" r:id="rId592"/>
    <sheet name="StartUp_592" sheetId="672" state="veryHidden" r:id="rId593"/>
    <sheet name="StartUp_593" sheetId="673" state="veryHidden" r:id="rId594"/>
    <sheet name="StartUp_594" sheetId="674" state="veryHidden" r:id="rId595"/>
    <sheet name="StartUp_595" sheetId="675" state="veryHidden" r:id="rId596"/>
    <sheet name="StartUp_596" sheetId="676" state="veryHidden" r:id="rId597"/>
    <sheet name="StartUp_597" sheetId="677" state="veryHidden" r:id="rId598"/>
    <sheet name="StartUp_598" sheetId="678" state="veryHidden" r:id="rId599"/>
    <sheet name="StartUp_599" sheetId="679" state="veryHidden" r:id="rId600"/>
    <sheet name="StartUp_600" sheetId="680" state="veryHidden" r:id="rId601"/>
    <sheet name="StartUp_601" sheetId="681" state="veryHidden" r:id="rId602"/>
    <sheet name="StartUp_602" sheetId="682" state="veryHidden" r:id="rId603"/>
    <sheet name="StartUp_603" sheetId="683" state="veryHidden" r:id="rId604"/>
    <sheet name="StartUp_604" sheetId="684" state="veryHidden" r:id="rId605"/>
    <sheet name="StartUp_605" sheetId="685" state="veryHidden" r:id="rId606"/>
    <sheet name="StartUp_606" sheetId="686" state="veryHidden" r:id="rId607"/>
    <sheet name="StartUp_607" sheetId="688" state="veryHidden" r:id="rId608"/>
    <sheet name="StartUp_608" sheetId="689" state="veryHidden" r:id="rId609"/>
    <sheet name="StartUp_609" sheetId="690" state="veryHidden" r:id="rId610"/>
    <sheet name="StartUp_610" sheetId="691" state="veryHidden" r:id="rId611"/>
    <sheet name="StartUp_611" sheetId="692" state="veryHidden" r:id="rId612"/>
    <sheet name="StartUp_612" sheetId="693" state="veryHidden" r:id="rId613"/>
    <sheet name="StartUp_613" sheetId="694" state="veryHidden" r:id="rId614"/>
    <sheet name="StartUp_614" sheetId="695" state="veryHidden" r:id="rId615"/>
    <sheet name="StartUp_615" sheetId="696" state="veryHidden" r:id="rId616"/>
    <sheet name="StartUp_616" sheetId="697" state="veryHidden" r:id="rId617"/>
    <sheet name="StartUp_617" sheetId="698" state="veryHidden" r:id="rId618"/>
    <sheet name="StartUp_618" sheetId="699" state="veryHidden" r:id="rId619"/>
    <sheet name="StartUp_619" sheetId="700" state="veryHidden" r:id="rId620"/>
    <sheet name="StartUp_620" sheetId="701" state="veryHidden" r:id="rId621"/>
    <sheet name="StartUp_621" sheetId="702" state="veryHidden" r:id="rId622"/>
    <sheet name="StartUp_622" sheetId="703" state="veryHidden" r:id="rId623"/>
    <sheet name="StartUp_623" sheetId="704" state="veryHidden" r:id="rId624"/>
    <sheet name="StartUp_624" sheetId="705" state="veryHidden" r:id="rId625"/>
    <sheet name="StartUp_625" sheetId="706" state="veryHidden" r:id="rId626"/>
    <sheet name="StartUp_626" sheetId="707" state="veryHidden" r:id="rId627"/>
    <sheet name="StartUp_627" sheetId="708" state="veryHidden" r:id="rId628"/>
    <sheet name="StartUp_628" sheetId="709" state="veryHidden" r:id="rId629"/>
    <sheet name="StartUp_629" sheetId="710" state="veryHidden" r:id="rId630"/>
    <sheet name="StartUp_630" sheetId="711" state="veryHidden" r:id="rId631"/>
    <sheet name="StartUp_631" sheetId="712" state="veryHidden" r:id="rId632"/>
    <sheet name="StartUp_632" sheetId="713" state="veryHidden" r:id="rId633"/>
    <sheet name="StartUp_633" sheetId="714" state="veryHidden" r:id="rId634"/>
    <sheet name="StartUp_634" sheetId="715" state="veryHidden" r:id="rId635"/>
    <sheet name="StartUp_635" sheetId="716" state="veryHidden" r:id="rId636"/>
    <sheet name="StartUp_636" sheetId="717" state="veryHidden" r:id="rId637"/>
    <sheet name="StartUp_637" sheetId="718" state="veryHidden" r:id="rId638"/>
    <sheet name="StartUp_638" sheetId="719" state="veryHidden" r:id="rId639"/>
    <sheet name="StartUp_639" sheetId="720" state="veryHidden" r:id="rId640"/>
    <sheet name="StartUp_640" sheetId="721" state="veryHidden" r:id="rId641"/>
    <sheet name="StartUp_641" sheetId="722" state="veryHidden" r:id="rId642"/>
    <sheet name="StartUp_642" sheetId="723" state="veryHidden" r:id="rId643"/>
    <sheet name="StartUp_643" sheetId="724" state="veryHidden" r:id="rId644"/>
    <sheet name="StartUp_644" sheetId="725" state="veryHidden" r:id="rId645"/>
    <sheet name="StartUp_645" sheetId="726" state="veryHidden" r:id="rId646"/>
    <sheet name="StartUp_646" sheetId="727" state="veryHidden" r:id="rId647"/>
    <sheet name="StartUp_647" sheetId="728" state="veryHidden" r:id="rId648"/>
    <sheet name="StartUp_648" sheetId="729" state="veryHidden" r:id="rId649"/>
    <sheet name="StartUp_649" sheetId="730" state="veryHidden" r:id="rId650"/>
    <sheet name="StartUp_650" sheetId="731" state="veryHidden" r:id="rId651"/>
    <sheet name="StartUp_651" sheetId="732" state="veryHidden" r:id="rId652"/>
    <sheet name="StartUp_652" sheetId="733" state="veryHidden" r:id="rId653"/>
    <sheet name="StartUp_653" sheetId="734" state="veryHidden" r:id="rId654"/>
    <sheet name="StartUp_654" sheetId="735" state="veryHidden" r:id="rId655"/>
    <sheet name="StartUp_655" sheetId="736" state="veryHidden" r:id="rId656"/>
    <sheet name="StartUp_656" sheetId="737" state="veryHidden" r:id="rId657"/>
    <sheet name="StartUp_657" sheetId="738" state="veryHidden" r:id="rId658"/>
    <sheet name="StartUp_658" sheetId="739" state="veryHidden" r:id="rId659"/>
    <sheet name="StartUp_659" sheetId="740" state="veryHidden" r:id="rId660"/>
    <sheet name="StartUp_660" sheetId="741" state="veryHidden" r:id="rId661"/>
    <sheet name="StartUp_661" sheetId="742" state="veryHidden" r:id="rId662"/>
    <sheet name="StartUp_662" sheetId="743" state="veryHidden" r:id="rId663"/>
    <sheet name="StartUp_663" sheetId="744" state="veryHidden" r:id="rId664"/>
    <sheet name="StartUp_664" sheetId="745" state="veryHidden" r:id="rId665"/>
    <sheet name="StartUp_665" sheetId="746" state="veryHidden" r:id="rId666"/>
    <sheet name="StartUp_666" sheetId="747" state="veryHidden" r:id="rId667"/>
    <sheet name="StartUp_667" sheetId="748" state="veryHidden" r:id="rId668"/>
    <sheet name="StartUp_668" sheetId="749" state="veryHidden" r:id="rId669"/>
    <sheet name="StartUp_669" sheetId="750" state="veryHidden" r:id="rId670"/>
    <sheet name="StartUp_670" sheetId="751" state="veryHidden" r:id="rId671"/>
    <sheet name="StartUp_671" sheetId="752" state="veryHidden" r:id="rId672"/>
    <sheet name="StartUp_672" sheetId="753" state="veryHidden" r:id="rId673"/>
    <sheet name="StartUp_673" sheetId="754" state="veryHidden" r:id="rId674"/>
    <sheet name="StartUp_674" sheetId="755" state="veryHidden" r:id="rId675"/>
    <sheet name="StartUp_675" sheetId="756" state="veryHidden" r:id="rId676"/>
    <sheet name="StartUp_676" sheetId="757" state="veryHidden" r:id="rId677"/>
    <sheet name="StartUp_677" sheetId="758" state="veryHidden" r:id="rId678"/>
    <sheet name="StartUp_678" sheetId="759" state="veryHidden" r:id="rId679"/>
    <sheet name="StartUp_679" sheetId="760" state="veryHidden" r:id="rId680"/>
    <sheet name="StartUp_680" sheetId="761" state="veryHidden" r:id="rId681"/>
    <sheet name="StartUp_681" sheetId="762" state="veryHidden" r:id="rId682"/>
    <sheet name="StartUp_682" sheetId="763" state="veryHidden" r:id="rId683"/>
    <sheet name="StartUp_683" sheetId="764" state="veryHidden" r:id="rId684"/>
    <sheet name="StartUp_684" sheetId="765" state="veryHidden" r:id="rId685"/>
    <sheet name="StartUp_685" sheetId="766" state="veryHidden" r:id="rId686"/>
    <sheet name="StartUp_686" sheetId="767" state="veryHidden" r:id="rId687"/>
    <sheet name="StartUp_687" sheetId="768" state="veryHidden" r:id="rId688"/>
    <sheet name="StartUp_688" sheetId="769" state="veryHidden" r:id="rId689"/>
    <sheet name="StartUp_689" sheetId="770" state="veryHidden" r:id="rId690"/>
    <sheet name="StartUp_690" sheetId="771" state="veryHidden" r:id="rId691"/>
    <sheet name="StartUp_691" sheetId="772" state="veryHidden" r:id="rId692"/>
    <sheet name="StartUp_692" sheetId="773" state="veryHidden" r:id="rId693"/>
    <sheet name="StartUp_693" sheetId="774" state="veryHidden" r:id="rId694"/>
    <sheet name="StartUp_694" sheetId="775" state="veryHidden" r:id="rId695"/>
    <sheet name="StartUp_695" sheetId="776" state="veryHidden" r:id="rId696"/>
    <sheet name="StartUp_696" sheetId="777" state="veryHidden" r:id="rId697"/>
    <sheet name="StartUp_697" sheetId="778" state="veryHidden" r:id="rId698"/>
    <sheet name="StartUp_698" sheetId="779" state="veryHidden" r:id="rId699"/>
    <sheet name="StartUp_699" sheetId="780" state="veryHidden" r:id="rId700"/>
    <sheet name="StartUp_700" sheetId="781" state="veryHidden" r:id="rId701"/>
    <sheet name="StartUp_701" sheetId="782" state="veryHidden" r:id="rId702"/>
    <sheet name="StartUp_702" sheetId="783" state="veryHidden" r:id="rId703"/>
    <sheet name="StartUp_703" sheetId="784" state="veryHidden" r:id="rId704"/>
    <sheet name="StartUp_704" sheetId="785" state="veryHidden" r:id="rId705"/>
    <sheet name="StartUp_705" sheetId="786" state="veryHidden" r:id="rId706"/>
    <sheet name="StartUp_706" sheetId="787" state="veryHidden" r:id="rId707"/>
    <sheet name="StartUp_707" sheetId="788" state="veryHidden" r:id="rId708"/>
    <sheet name="StartUp_708" sheetId="789" state="veryHidden" r:id="rId709"/>
    <sheet name="StartUp_709" sheetId="790" state="veryHidden" r:id="rId710"/>
    <sheet name="StartUp_710" sheetId="791" state="veryHidden" r:id="rId711"/>
    <sheet name="StartUp_711" sheetId="792" state="veryHidden" r:id="rId712"/>
    <sheet name="StartUp_712" sheetId="793" state="veryHidden" r:id="rId713"/>
    <sheet name="StartUp_713" sheetId="794" state="veryHidden" r:id="rId714"/>
    <sheet name="StartUp_714" sheetId="795" state="veryHidden" r:id="rId715"/>
    <sheet name="StartUp_715" sheetId="796" state="veryHidden" r:id="rId716"/>
    <sheet name="StartUp_716" sheetId="797" state="veryHidden" r:id="rId717"/>
    <sheet name="StartUp_717" sheetId="798" state="veryHidden" r:id="rId718"/>
    <sheet name="StartUp_718" sheetId="799" state="veryHidden" r:id="rId719"/>
    <sheet name="StartUp_719" sheetId="800" state="veryHidden" r:id="rId720"/>
    <sheet name="StartUp_720" sheetId="801" state="veryHidden" r:id="rId721"/>
    <sheet name="StartUp_721" sheetId="802" state="veryHidden" r:id="rId722"/>
    <sheet name="StartUp_722" sheetId="803" state="veryHidden" r:id="rId723"/>
    <sheet name="StartUp_723" sheetId="804" state="veryHidden" r:id="rId724"/>
    <sheet name="StartUp_724" sheetId="805" state="veryHidden" r:id="rId725"/>
    <sheet name="StartUp_725" sheetId="806" state="veryHidden" r:id="rId726"/>
    <sheet name="StartUp_726" sheetId="807" state="veryHidden" r:id="rId727"/>
    <sheet name="StartUp_727" sheetId="808" state="veryHidden" r:id="rId728"/>
    <sheet name="StartUp_728" sheetId="809" state="veryHidden" r:id="rId729"/>
    <sheet name="StartUp_729" sheetId="810" state="veryHidden" r:id="rId730"/>
    <sheet name="StartUp_730" sheetId="811" state="veryHidden" r:id="rId731"/>
    <sheet name="StartUp_731" sheetId="812" state="veryHidden" r:id="rId732"/>
    <sheet name="StartUp_732" sheetId="813" state="veryHidden" r:id="rId733"/>
    <sheet name="StartUp_733" sheetId="814" state="veryHidden" r:id="rId734"/>
    <sheet name="StartUp_734" sheetId="815" state="veryHidden" r:id="rId735"/>
    <sheet name="StartUp_735" sheetId="816" state="veryHidden" r:id="rId736"/>
    <sheet name="StartUp_736" sheetId="817" state="veryHidden" r:id="rId737"/>
    <sheet name="StartUp_737" sheetId="818" state="veryHidden" r:id="rId738"/>
    <sheet name="StartUp_738" sheetId="819" state="veryHidden" r:id="rId739"/>
    <sheet name="StartUp_739" sheetId="820" state="veryHidden" r:id="rId740"/>
    <sheet name="StartUp_740" sheetId="821" state="veryHidden" r:id="rId741"/>
    <sheet name="StartUp_741" sheetId="822" state="veryHidden" r:id="rId742"/>
    <sheet name="StartUp_742" sheetId="823" state="veryHidden" r:id="rId743"/>
    <sheet name="StartUp_743" sheetId="824" state="veryHidden" r:id="rId744"/>
    <sheet name="StartUp_744" sheetId="825" state="veryHidden" r:id="rId745"/>
    <sheet name="StartUp_745" sheetId="826" state="veryHidden" r:id="rId746"/>
    <sheet name="StartUp_746" sheetId="827" state="veryHidden" r:id="rId747"/>
    <sheet name="StartUp_747" sheetId="828" state="veryHidden" r:id="rId748"/>
    <sheet name="StartUp_748" sheetId="829" state="veryHidden" r:id="rId749"/>
    <sheet name="StartUp_749" sheetId="830" state="veryHidden" r:id="rId750"/>
    <sheet name="StartUp_750" sheetId="831" state="veryHidden" r:id="rId751"/>
    <sheet name="StartUp_751" sheetId="832" state="veryHidden" r:id="rId752"/>
    <sheet name="StartUp_752" sheetId="833" state="veryHidden" r:id="rId753"/>
    <sheet name="StartUp_753" sheetId="834" state="veryHidden" r:id="rId754"/>
    <sheet name="StartUp_754" sheetId="835" state="veryHidden" r:id="rId755"/>
    <sheet name="StartUp_755" sheetId="836" state="veryHidden" r:id="rId756"/>
    <sheet name="StartUp_756" sheetId="837" state="veryHidden" r:id="rId757"/>
    <sheet name="StartUp_757" sheetId="838" state="veryHidden" r:id="rId758"/>
    <sheet name="StartUp_758" sheetId="839" state="veryHidden" r:id="rId759"/>
    <sheet name="StartUp_759" sheetId="840" state="veryHidden" r:id="rId760"/>
    <sheet name="StartUp_760" sheetId="841" state="veryHidden" r:id="rId761"/>
    <sheet name="StartUp_761" sheetId="842" state="veryHidden" r:id="rId762"/>
    <sheet name="StartUp_762" sheetId="843" state="veryHidden" r:id="rId763"/>
    <sheet name="StartUp_763" sheetId="844" state="veryHidden" r:id="rId764"/>
    <sheet name="StartUp_764" sheetId="845" state="veryHidden" r:id="rId765"/>
    <sheet name="StartUp_765" sheetId="846" state="veryHidden" r:id="rId766"/>
    <sheet name="StartUp_766" sheetId="847" state="veryHidden" r:id="rId767"/>
    <sheet name="StartUp_767" sheetId="848" state="veryHidden" r:id="rId768"/>
    <sheet name="StartUp_768" sheetId="849" state="veryHidden" r:id="rId769"/>
    <sheet name="StartUp_769" sheetId="850" state="veryHidden" r:id="rId770"/>
    <sheet name="StartUp_770" sheetId="851" state="veryHidden" r:id="rId771"/>
    <sheet name="StartUp_771" sheetId="852" state="veryHidden" r:id="rId772"/>
    <sheet name="StartUp_772" sheetId="853" state="veryHidden" r:id="rId773"/>
    <sheet name="StartUp_773" sheetId="854" state="veryHidden" r:id="rId774"/>
    <sheet name="StartUp_774" sheetId="855" state="veryHidden" r:id="rId775"/>
    <sheet name="StartUp_775" sheetId="856" state="veryHidden" r:id="rId776"/>
    <sheet name="StartUp_776" sheetId="857" state="veryHidden" r:id="rId777"/>
    <sheet name="StartUp_777" sheetId="858" state="veryHidden" r:id="rId778"/>
    <sheet name="StartUp_778" sheetId="859" state="veryHidden" r:id="rId779"/>
    <sheet name="StartUp_779" sheetId="860" state="veryHidden" r:id="rId780"/>
    <sheet name="StartUp_780" sheetId="861" state="veryHidden" r:id="rId781"/>
    <sheet name="StartUp_781" sheetId="862" state="veryHidden" r:id="rId782"/>
    <sheet name="StartUp_782" sheetId="863" state="veryHidden" r:id="rId783"/>
    <sheet name="StartUp_783" sheetId="864" state="veryHidden" r:id="rId784"/>
    <sheet name="StartUp_784" sheetId="865" state="veryHidden" r:id="rId785"/>
    <sheet name="StartUp_785" sheetId="866" state="veryHidden" r:id="rId786"/>
    <sheet name="StartUp_786" sheetId="867" state="veryHidden" r:id="rId787"/>
    <sheet name="StartUp_787" sheetId="868" state="veryHidden" r:id="rId788"/>
    <sheet name="StartUp_788" sheetId="869" state="veryHidden" r:id="rId789"/>
    <sheet name="StartUp_789" sheetId="870" state="veryHidden" r:id="rId790"/>
    <sheet name="StartUp_790" sheetId="871" state="veryHidden" r:id="rId791"/>
    <sheet name="StartUp_791" sheetId="872" state="veryHidden" r:id="rId792"/>
    <sheet name="StartUp_792" sheetId="873" state="veryHidden" r:id="rId793"/>
    <sheet name="StartUp_793" sheetId="874" state="veryHidden" r:id="rId794"/>
    <sheet name="StartUp_794" sheetId="875" state="veryHidden" r:id="rId795"/>
    <sheet name="StartUp_795" sheetId="876" state="veryHidden" r:id="rId796"/>
    <sheet name="StartUp_796" sheetId="877" state="veryHidden" r:id="rId797"/>
    <sheet name="StartUp_797" sheetId="878" state="veryHidden" r:id="rId798"/>
    <sheet name="StartUp_798" sheetId="879" state="veryHidden" r:id="rId799"/>
    <sheet name="StartUp_799" sheetId="880" state="veryHidden" r:id="rId800"/>
    <sheet name="StartUp_800" sheetId="881" state="veryHidden" r:id="rId801"/>
    <sheet name="StartUp_801" sheetId="882" state="veryHidden" r:id="rId802"/>
    <sheet name="StartUp_802" sheetId="883" state="veryHidden" r:id="rId803"/>
    <sheet name="StartUp_803" sheetId="884" state="veryHidden" r:id="rId804"/>
    <sheet name="StartUp_804" sheetId="885" state="veryHidden" r:id="rId805"/>
    <sheet name="StartUp_805" sheetId="886" state="veryHidden" r:id="rId806"/>
    <sheet name="StartUp_806" sheetId="887" state="veryHidden" r:id="rId807"/>
    <sheet name="StartUp_807" sheetId="888" state="veryHidden" r:id="rId808"/>
    <sheet name="StartUp_808" sheetId="889" state="veryHidden" r:id="rId809"/>
    <sheet name="StartUp_809" sheetId="890" state="veryHidden" r:id="rId810"/>
    <sheet name="StartUp_810" sheetId="891" state="veryHidden" r:id="rId811"/>
    <sheet name="StartUp_811" sheetId="892" state="veryHidden" r:id="rId812"/>
    <sheet name="StartUp_812" sheetId="893" state="veryHidden" r:id="rId813"/>
    <sheet name="StartUp_813" sheetId="894" state="veryHidden" r:id="rId814"/>
    <sheet name="StartUp_814" sheetId="895" state="veryHidden" r:id="rId815"/>
    <sheet name="StartUp_815" sheetId="896" state="veryHidden" r:id="rId816"/>
    <sheet name="StartUp_816" sheetId="897" state="veryHidden" r:id="rId817"/>
    <sheet name="StartUp_817" sheetId="898" state="veryHidden" r:id="rId818"/>
    <sheet name="StartUp_818" sheetId="899" state="veryHidden" r:id="rId819"/>
    <sheet name="StartUp_819" sheetId="900" state="veryHidden" r:id="rId820"/>
    <sheet name="StartUp_820" sheetId="901" state="veryHidden" r:id="rId821"/>
    <sheet name="StartUp_821" sheetId="902" state="veryHidden" r:id="rId822"/>
    <sheet name="StartUp_822" sheetId="903" state="veryHidden" r:id="rId823"/>
    <sheet name="StartUp_823" sheetId="904" state="veryHidden" r:id="rId824"/>
    <sheet name="StartUp_824" sheetId="905" state="veryHidden" r:id="rId825"/>
    <sheet name="StartUp_825" sheetId="906" state="veryHidden" r:id="rId826"/>
    <sheet name="StartUp_826" sheetId="907" state="veryHidden" r:id="rId827"/>
    <sheet name="StartUp_827" sheetId="908" state="veryHidden" r:id="rId828"/>
    <sheet name="StartUp_828" sheetId="909" state="veryHidden" r:id="rId829"/>
    <sheet name="StartUp_829" sheetId="910" state="veryHidden" r:id="rId830"/>
    <sheet name="StartUp_830" sheetId="911" state="veryHidden" r:id="rId831"/>
    <sheet name="StartUp_831" sheetId="912" state="veryHidden" r:id="rId832"/>
    <sheet name="StartUp_832" sheetId="913" state="veryHidden" r:id="rId833"/>
    <sheet name="StartUp_833" sheetId="914" state="veryHidden" r:id="rId834"/>
    <sheet name="StartUp_834" sheetId="915" state="veryHidden" r:id="rId835"/>
    <sheet name="StartUp_835" sheetId="916" state="veryHidden" r:id="rId836"/>
    <sheet name="StartUp_836" sheetId="917" state="veryHidden" r:id="rId837"/>
    <sheet name="StartUp_837" sheetId="918" state="veryHidden" r:id="rId838"/>
    <sheet name="StartUp_838" sheetId="919" state="veryHidden" r:id="rId839"/>
    <sheet name="StartUp_839" sheetId="920" state="veryHidden" r:id="rId840"/>
    <sheet name="StartUp_840" sheetId="921" state="veryHidden" r:id="rId841"/>
    <sheet name="StartUp_841" sheetId="922" state="veryHidden" r:id="rId842"/>
    <sheet name="StartUp_842" sheetId="923" state="veryHidden" r:id="rId843"/>
    <sheet name="StartUp_843" sheetId="924" state="veryHidden" r:id="rId844"/>
    <sheet name="StartUp_844" sheetId="925" state="veryHidden" r:id="rId845"/>
    <sheet name="StartUp_845" sheetId="926" state="veryHidden" r:id="rId846"/>
    <sheet name="StartUp_846" sheetId="927" state="veryHidden" r:id="rId847"/>
    <sheet name="StartUp_847" sheetId="928" state="veryHidden" r:id="rId848"/>
    <sheet name="StartUp_848" sheetId="929" state="veryHidden" r:id="rId849"/>
    <sheet name="StartUp_849" sheetId="930" state="veryHidden" r:id="rId850"/>
    <sheet name="StartUp_850" sheetId="931" state="veryHidden" r:id="rId851"/>
    <sheet name="StartUp_851" sheetId="932" state="veryHidden" r:id="rId852"/>
    <sheet name="StartUp_852" sheetId="933" state="veryHidden" r:id="rId853"/>
    <sheet name="StartUp_853" sheetId="934" state="veryHidden" r:id="rId854"/>
    <sheet name="StartUp_854" sheetId="935" state="veryHidden" r:id="rId855"/>
    <sheet name="StartUp_855" sheetId="936" state="veryHidden" r:id="rId856"/>
    <sheet name="StartUp_856" sheetId="937" state="veryHidden" r:id="rId857"/>
    <sheet name="StartUp_857" sheetId="938" state="veryHidden" r:id="rId858"/>
    <sheet name="StartUp_858" sheetId="939" state="veryHidden" r:id="rId859"/>
    <sheet name="StartUp_859" sheetId="940" state="veryHidden" r:id="rId860"/>
    <sheet name="StartUp_860" sheetId="941" state="veryHidden" r:id="rId861"/>
    <sheet name="StartUp_861" sheetId="942" state="veryHidden" r:id="rId862"/>
    <sheet name="StartUp_862" sheetId="943" state="veryHidden" r:id="rId863"/>
    <sheet name="StartUp_863" sheetId="944" state="veryHidden" r:id="rId864"/>
    <sheet name="StartUp_864" sheetId="945" state="veryHidden" r:id="rId865"/>
    <sheet name="StartUp_865" sheetId="946" state="veryHidden" r:id="rId866"/>
    <sheet name="StartUp_866" sheetId="947" state="veryHidden" r:id="rId867"/>
    <sheet name="StartUp_867" sheetId="948" state="veryHidden" r:id="rId868"/>
    <sheet name="StartUp_868" sheetId="949" state="veryHidden" r:id="rId869"/>
    <sheet name="StartUp_869" sheetId="950" state="veryHidden" r:id="rId870"/>
    <sheet name="StartUp_870" sheetId="951" state="veryHidden" r:id="rId871"/>
    <sheet name="StartUp_871" sheetId="952" state="veryHidden" r:id="rId872"/>
    <sheet name="StartUp_872" sheetId="953" state="veryHidden" r:id="rId873"/>
    <sheet name="StartUp_873" sheetId="954" state="veryHidden" r:id="rId874"/>
    <sheet name="StartUp_874" sheetId="955" state="veryHidden" r:id="rId875"/>
    <sheet name="StartUp_875" sheetId="956" state="veryHidden" r:id="rId876"/>
    <sheet name="StartUp_876" sheetId="957" state="veryHidden" r:id="rId877"/>
    <sheet name="StartUp_877" sheetId="958" state="veryHidden" r:id="rId878"/>
    <sheet name="StartUp_878" sheetId="959" state="veryHidden" r:id="rId879"/>
    <sheet name="StartUp_879" sheetId="960" state="veryHidden" r:id="rId880"/>
    <sheet name="StartUp_880" sheetId="961" state="veryHidden" r:id="rId881"/>
    <sheet name="StartUp_881" sheetId="962" state="veryHidden" r:id="rId882"/>
    <sheet name="StartUp_882" sheetId="963" state="veryHidden" r:id="rId883"/>
    <sheet name="StartUp_883" sheetId="964" state="veryHidden" r:id="rId884"/>
    <sheet name="StartUp_884" sheetId="965" state="veryHidden" r:id="rId885"/>
    <sheet name="StartUp_885" sheetId="966" state="veryHidden" r:id="rId886"/>
    <sheet name="StartUp_886" sheetId="967" state="veryHidden" r:id="rId887"/>
    <sheet name="StartUp_887" sheetId="968" state="veryHidden" r:id="rId888"/>
    <sheet name="StartUp_888" sheetId="969" state="veryHidden" r:id="rId889"/>
    <sheet name="StartUp_889" sheetId="970" state="veryHidden" r:id="rId890"/>
    <sheet name="StartUp_890" sheetId="971" state="veryHidden" r:id="rId891"/>
    <sheet name="StartUp_891" sheetId="972" state="veryHidden" r:id="rId892"/>
    <sheet name="StartUp_892" sheetId="973" state="veryHidden" r:id="rId893"/>
    <sheet name="StartUp_893" sheetId="974" state="veryHidden" r:id="rId894"/>
    <sheet name="StartUp_894" sheetId="975" state="veryHidden" r:id="rId895"/>
    <sheet name="StartUp_895" sheetId="976" state="veryHidden" r:id="rId896"/>
    <sheet name="StartUp_896" sheetId="977" state="veryHidden" r:id="rId897"/>
    <sheet name="StartUp_897" sheetId="978" state="veryHidden" r:id="rId898"/>
    <sheet name="StartUp_898" sheetId="979" state="veryHidden" r:id="rId899"/>
    <sheet name="StartUp_899" sheetId="980" state="veryHidden" r:id="rId900"/>
    <sheet name="StartUp_900" sheetId="981" state="veryHidden" r:id="rId901"/>
    <sheet name="StartUp_901" sheetId="982" state="veryHidden" r:id="rId902"/>
    <sheet name="StartUp_902" sheetId="983" state="veryHidden" r:id="rId903"/>
    <sheet name="StartUp_903" sheetId="984" state="veryHidden" r:id="rId904"/>
    <sheet name="StartUp_904" sheetId="985" state="veryHidden" r:id="rId905"/>
    <sheet name="StartUp_905" sheetId="986" state="veryHidden" r:id="rId906"/>
    <sheet name="StartUp_906" sheetId="987" state="veryHidden" r:id="rId907"/>
    <sheet name="StartUp_907" sheetId="988" state="veryHidden" r:id="rId908"/>
    <sheet name="StartUp_908" sheetId="989" state="veryHidden" r:id="rId909"/>
    <sheet name="StartUp_909" sheetId="990" state="veryHidden" r:id="rId910"/>
    <sheet name="StartUp_910" sheetId="991" state="veryHidden" r:id="rId911"/>
    <sheet name="StartUp_911" sheetId="992" state="veryHidden" r:id="rId912"/>
    <sheet name="StartUp_912" sheetId="993" state="veryHidden" r:id="rId913"/>
    <sheet name="StartUp_913" sheetId="994" state="veryHidden" r:id="rId914"/>
    <sheet name="StartUp_914" sheetId="995" state="veryHidden" r:id="rId915"/>
    <sheet name="StartUp_915" sheetId="996" state="veryHidden" r:id="rId916"/>
    <sheet name="StartUp_916" sheetId="997" state="veryHidden" r:id="rId917"/>
    <sheet name="StartUp_917" sheetId="998" state="veryHidden" r:id="rId918"/>
    <sheet name="StartUp_918" sheetId="999" state="veryHidden" r:id="rId919"/>
    <sheet name="StartUp_919" sheetId="1000" state="veryHidden" r:id="rId920"/>
    <sheet name="StartUp_920" sheetId="1001" state="veryHidden" r:id="rId921"/>
    <sheet name="StartUp_921" sheetId="1002" state="veryHidden" r:id="rId922"/>
    <sheet name="StartUp_922" sheetId="1003" state="veryHidden" r:id="rId923"/>
    <sheet name="StartUp_923" sheetId="1004" state="veryHidden" r:id="rId924"/>
    <sheet name="StartUp_924" sheetId="1005" state="veryHidden" r:id="rId925"/>
    <sheet name="StartUp_925" sheetId="1006" state="veryHidden" r:id="rId926"/>
    <sheet name="StartUp_926" sheetId="1007" state="veryHidden" r:id="rId927"/>
    <sheet name="StartUp_927" sheetId="1008" state="veryHidden" r:id="rId928"/>
    <sheet name="StartUp_928" sheetId="1009" state="veryHidden" r:id="rId929"/>
    <sheet name="StartUp_929" sheetId="1010" state="veryHidden" r:id="rId930"/>
    <sheet name="StartUp_930" sheetId="1011" state="veryHidden" r:id="rId931"/>
    <sheet name="StartUp_931" sheetId="1012" state="veryHidden" r:id="rId932"/>
    <sheet name="StartUp_932" sheetId="1013" state="veryHidden" r:id="rId933"/>
    <sheet name="StartUp_933" sheetId="1014" state="veryHidden" r:id="rId934"/>
    <sheet name="StartUp_934" sheetId="1015" state="veryHidden" r:id="rId935"/>
    <sheet name="StartUp_935" sheetId="1016" state="veryHidden" r:id="rId936"/>
    <sheet name="StartUp_936" sheetId="1017" state="veryHidden" r:id="rId937"/>
    <sheet name="StartUp_937" sheetId="1018" state="veryHidden" r:id="rId938"/>
    <sheet name="StartUp_938" sheetId="1019" state="veryHidden" r:id="rId939"/>
    <sheet name="StartUp_939" sheetId="1020" state="veryHidden" r:id="rId940"/>
    <sheet name="StartUp_940" sheetId="1021" state="veryHidden" r:id="rId941"/>
    <sheet name="StartUp_941" sheetId="1022" state="veryHidden" r:id="rId942"/>
    <sheet name="StartUp_942" sheetId="1023" state="veryHidden" r:id="rId943"/>
    <sheet name="StartUp_943" sheetId="1024" state="veryHidden" r:id="rId944"/>
    <sheet name="StartUp_944" sheetId="1025" state="veryHidden" r:id="rId945"/>
    <sheet name="StartUp_945" sheetId="1026" state="veryHidden" r:id="rId946"/>
    <sheet name="StartUp_946" sheetId="1027" state="veryHidden" r:id="rId947"/>
    <sheet name="StartUp_947" sheetId="1028" state="veryHidden" r:id="rId948"/>
    <sheet name="StartUp_948" sheetId="1029" state="veryHidden" r:id="rId949"/>
    <sheet name="StartUp_949" sheetId="1030" state="veryHidden" r:id="rId950"/>
    <sheet name="StartUp_950" sheetId="1031" state="veryHidden" r:id="rId951"/>
    <sheet name="StartUp_951" sheetId="1032" state="veryHidden" r:id="rId952"/>
    <sheet name="StartUp_952" sheetId="1033" state="veryHidden" r:id="rId953"/>
    <sheet name="StartUp_953" sheetId="1034" state="veryHidden" r:id="rId954"/>
    <sheet name="StartUp_954" sheetId="1035" state="veryHidden" r:id="rId955"/>
    <sheet name="StartUp_955" sheetId="1036" state="veryHidden" r:id="rId956"/>
    <sheet name="StartUp_956" sheetId="1037" state="veryHidden" r:id="rId957"/>
    <sheet name="StartUp_957" sheetId="1038" state="veryHidden" r:id="rId958"/>
    <sheet name="StartUp_958" sheetId="1039" state="veryHidden" r:id="rId959"/>
    <sheet name="StartUp_959" sheetId="1040" state="veryHidden" r:id="rId960"/>
    <sheet name="StartUp_960" sheetId="1041" state="veryHidden" r:id="rId961"/>
    <sheet name="StartUp_961" sheetId="1042" state="veryHidden" r:id="rId962"/>
    <sheet name="StartUp_962" sheetId="1043" state="veryHidden" r:id="rId963"/>
    <sheet name="StartUp_963" sheetId="1044" state="veryHidden" r:id="rId964"/>
    <sheet name="StartUp_964" sheetId="1045" state="veryHidden" r:id="rId965"/>
    <sheet name="StartUp_965" sheetId="1046" state="veryHidden" r:id="rId966"/>
    <sheet name="StartUp_966" sheetId="1047" state="veryHidden" r:id="rId967"/>
    <sheet name="StartUp_967" sheetId="1048" state="veryHidden" r:id="rId968"/>
    <sheet name="StartUp_968" sheetId="1049" state="veryHidden" r:id="rId969"/>
    <sheet name="StartUp_969" sheetId="1050" state="veryHidden" r:id="rId970"/>
    <sheet name="StartUp_970" sheetId="1051" state="veryHidden" r:id="rId971"/>
    <sheet name="StartUp_971" sheetId="1052" state="veryHidden" r:id="rId972"/>
    <sheet name="StartUp_972" sheetId="1053" state="veryHidden" r:id="rId973"/>
    <sheet name="StartUp_973" sheetId="1054" state="veryHidden" r:id="rId974"/>
    <sheet name="StartUp_974" sheetId="1055" state="veryHidden" r:id="rId975"/>
    <sheet name="StartUp_975" sheetId="1056" state="veryHidden" r:id="rId976"/>
    <sheet name="StartUp_976" sheetId="1057" state="veryHidden" r:id="rId977"/>
    <sheet name="StartUp_977" sheetId="1058" state="veryHidden" r:id="rId978"/>
    <sheet name="StartUp_978" sheetId="1059" state="veryHidden" r:id="rId979"/>
    <sheet name="StartUp_979" sheetId="1060" state="veryHidden" r:id="rId980"/>
    <sheet name="StartUp_980" sheetId="1061" state="veryHidden" r:id="rId981"/>
    <sheet name="StartUp_981" sheetId="1062" state="veryHidden" r:id="rId982"/>
    <sheet name="StartUp_982" sheetId="1063" state="veryHidden" r:id="rId983"/>
    <sheet name="StartUp_983" sheetId="1064" state="veryHidden" r:id="rId984"/>
    <sheet name="StartUp_984" sheetId="1065" state="veryHidden" r:id="rId985"/>
    <sheet name="StartUp_985" sheetId="1066" state="veryHidden" r:id="rId986"/>
    <sheet name="StartUp_986" sheetId="1067" state="veryHidden" r:id="rId987"/>
    <sheet name="StartUp_987" sheetId="1068" state="veryHidden" r:id="rId988"/>
    <sheet name="StartUp_988" sheetId="1069" state="veryHidden" r:id="rId989"/>
    <sheet name="StartUp_989" sheetId="1070" state="veryHidden" r:id="rId990"/>
    <sheet name="StartUp_990" sheetId="1071" state="veryHidden" r:id="rId991"/>
    <sheet name="StartUp_991" sheetId="1072" state="veryHidden" r:id="rId992"/>
    <sheet name="StartUp_992" sheetId="1073" state="veryHidden" r:id="rId993"/>
    <sheet name="StartUp_993" sheetId="1074" state="veryHidden" r:id="rId994"/>
    <sheet name="StartUp_994" sheetId="1075" state="veryHidden" r:id="rId995"/>
    <sheet name="StartUp_995" sheetId="1076" state="veryHidden" r:id="rId996"/>
    <sheet name="StartUp_996" sheetId="1077" state="veryHidden" r:id="rId997"/>
    <sheet name="StartUp_997" sheetId="1078" state="veryHidden" r:id="rId998"/>
    <sheet name="StartUp_998" sheetId="1079" state="veryHidden" r:id="rId999"/>
    <sheet name="StartUp_999" sheetId="1080" state="veryHidden" r:id="rId1000"/>
    <sheet name="StartUp_1000" sheetId="1081" state="veryHidden" r:id="rId1001"/>
    <sheet name="StartUp_1001" sheetId="1082" state="veryHidden" r:id="rId1002"/>
    <sheet name="StartUp_1002" sheetId="1083" state="veryHidden" r:id="rId1003"/>
    <sheet name="StartUp_1003" sheetId="1084" state="veryHidden" r:id="rId1004"/>
    <sheet name="StartUp_1004" sheetId="1085" state="veryHidden" r:id="rId1005"/>
    <sheet name="StartUp_1005" sheetId="1086" state="veryHidden" r:id="rId1006"/>
    <sheet name="StartUp_1006" sheetId="1087" state="veryHidden" r:id="rId1007"/>
    <sheet name="StartUp_1007" sheetId="1088" state="veryHidden" r:id="rId1008"/>
    <sheet name="StartUp_1008" sheetId="1089" state="veryHidden" r:id="rId1009"/>
    <sheet name="StartUp_1009" sheetId="1090" state="veryHidden" r:id="rId1010"/>
    <sheet name="StartUp_1010" sheetId="1091" state="veryHidden" r:id="rId1011"/>
    <sheet name="StartUp_1011" sheetId="1092" state="veryHidden" r:id="rId1012"/>
    <sheet name="StartUp_1012" sheetId="1093" state="veryHidden" r:id="rId1013"/>
    <sheet name="StartUp_1013" sheetId="1094" state="veryHidden" r:id="rId1014"/>
    <sheet name="StartUp_1014" sheetId="1095" state="veryHidden" r:id="rId1015"/>
    <sheet name="StartUp_1015" sheetId="1096" state="veryHidden" r:id="rId1016"/>
    <sheet name="StartUp_1016" sheetId="1097" state="veryHidden" r:id="rId1017"/>
    <sheet name="StartUp_1017" sheetId="1098" state="veryHidden" r:id="rId1018"/>
    <sheet name="StartUp_1018" sheetId="1099" state="veryHidden" r:id="rId1019"/>
    <sheet name="StartUp_1019" sheetId="1100" state="veryHidden" r:id="rId1020"/>
    <sheet name="StartUp_1020" sheetId="1101" state="veryHidden" r:id="rId1021"/>
    <sheet name="StartUp_1021" sheetId="1102" state="veryHidden" r:id="rId1022"/>
    <sheet name="StartUp_1022" sheetId="1103" state="veryHidden" r:id="rId1023"/>
    <sheet name="StartUp_1023" sheetId="1104" state="veryHidden" r:id="rId1024"/>
    <sheet name="StartUp_1024" sheetId="1105" state="veryHidden" r:id="rId1025"/>
    <sheet name="StartUp_1025" sheetId="1106" state="veryHidden" r:id="rId1026"/>
    <sheet name="StartUp_1026" sheetId="1107" state="veryHidden" r:id="rId1027"/>
    <sheet name="StartUp_1027" sheetId="1108" state="veryHidden" r:id="rId1028"/>
    <sheet name="StartUp_1028" sheetId="1109" state="veryHidden" r:id="rId1029"/>
    <sheet name="StartUp_1029" sheetId="1110" state="veryHidden" r:id="rId1030"/>
    <sheet name="StartUp_1030" sheetId="1111" state="veryHidden" r:id="rId1031"/>
    <sheet name="StartUp_1031" sheetId="1112" state="veryHidden" r:id="rId1032"/>
    <sheet name="StartUp_1032" sheetId="1113" state="veryHidden" r:id="rId1033"/>
    <sheet name="StartUp_1033" sheetId="1114" state="veryHidden" r:id="rId1034"/>
    <sheet name="StartUp_1034" sheetId="1115" state="veryHidden" r:id="rId1035"/>
    <sheet name="StartUp_1035" sheetId="1116" state="veryHidden" r:id="rId1036"/>
    <sheet name="StartUp_1036" sheetId="1117" state="veryHidden" r:id="rId1037"/>
    <sheet name="StartUp_1037" sheetId="1118" state="veryHidden" r:id="rId1038"/>
    <sheet name="StartUp_1038" sheetId="1119" state="veryHidden" r:id="rId1039"/>
    <sheet name="StartUp_1039" sheetId="1120" state="veryHidden" r:id="rId1040"/>
    <sheet name="StartUp_1040" sheetId="1121" state="veryHidden" r:id="rId1041"/>
    <sheet name="StartUp_1041" sheetId="1122" state="veryHidden" r:id="rId1042"/>
    <sheet name="StartUp_1042" sheetId="1123" state="veryHidden" r:id="rId1043"/>
    <sheet name="StartUp_1043" sheetId="1124" state="veryHidden" r:id="rId1044"/>
    <sheet name="StartUp_1044" sheetId="1125" state="veryHidden" r:id="rId1045"/>
    <sheet name="StartUp_1045" sheetId="1126" state="veryHidden" r:id="rId1046"/>
    <sheet name="StartUp_1046" sheetId="1127" state="veryHidden" r:id="rId1047"/>
    <sheet name="StartUp_1047" sheetId="1128" state="veryHidden" r:id="rId1048"/>
    <sheet name="StartUp_1048" sheetId="1129" state="veryHidden" r:id="rId1049"/>
    <sheet name="StartUp_1049" sheetId="1130" state="veryHidden" r:id="rId1050"/>
    <sheet name="StartUp_1050" sheetId="1131" state="veryHidden" r:id="rId1051"/>
    <sheet name="StartUp_1051" sheetId="1132" state="veryHidden" r:id="rId1052"/>
    <sheet name="StartUp_1052" sheetId="1133" state="veryHidden" r:id="rId1053"/>
    <sheet name="StartUp_1053" sheetId="1134" state="veryHidden" r:id="rId1054"/>
    <sheet name="StartUp_1054" sheetId="1135" state="veryHidden" r:id="rId1055"/>
    <sheet name="StartUp_1055" sheetId="1136" state="veryHidden" r:id="rId1056"/>
    <sheet name="StartUp_1056" sheetId="1137" state="veryHidden" r:id="rId1057"/>
    <sheet name="StartUp_1057" sheetId="1138" state="veryHidden" r:id="rId1058"/>
    <sheet name="StartUp_1058" sheetId="1139" state="veryHidden" r:id="rId1059"/>
    <sheet name="StartUp_1059" sheetId="1140" state="veryHidden" r:id="rId1060"/>
    <sheet name="StartUp_1060" sheetId="1141" state="veryHidden" r:id="rId1061"/>
    <sheet name="StartUp_1061" sheetId="1142" state="veryHidden" r:id="rId1062"/>
    <sheet name="StartUp_1062" sheetId="1143" state="veryHidden" r:id="rId1063"/>
    <sheet name="StartUp_1063" sheetId="1144" state="veryHidden" r:id="rId1064"/>
    <sheet name="StartUp_1064" sheetId="1145" state="veryHidden" r:id="rId1065"/>
    <sheet name="StartUp_1065" sheetId="1146" state="veryHidden" r:id="rId1066"/>
    <sheet name="StartUp_1066" sheetId="1147" state="veryHidden" r:id="rId1067"/>
    <sheet name="StartUp_1067" sheetId="1148" state="veryHidden" r:id="rId1068"/>
    <sheet name="StartUp_1068" sheetId="1149" state="veryHidden" r:id="rId1069"/>
    <sheet name="StartUp_1069" sheetId="1150" state="veryHidden" r:id="rId1070"/>
    <sheet name="StartUp_1070" sheetId="1151" state="veryHidden" r:id="rId1071"/>
    <sheet name="StartUp_1071" sheetId="1152" state="veryHidden" r:id="rId1072"/>
    <sheet name="StartUp_1072" sheetId="1153" state="veryHidden" r:id="rId1073"/>
    <sheet name="StartUp_1073" sheetId="1154" state="veryHidden" r:id="rId1074"/>
    <sheet name="StartUp_1074" sheetId="1155" state="veryHidden" r:id="rId1075"/>
    <sheet name="StartUp_1075" sheetId="1156" state="veryHidden" r:id="rId1076"/>
    <sheet name="StartUp_1076" sheetId="1157" state="veryHidden" r:id="rId1077"/>
    <sheet name="StartUp_1077" sheetId="1158" state="veryHidden" r:id="rId1078"/>
    <sheet name="StartUp_1078" sheetId="1159" state="veryHidden" r:id="rId1079"/>
    <sheet name="StartUp_1079" sheetId="1160" state="veryHidden" r:id="rId1080"/>
    <sheet name="StartUp_1080" sheetId="1161" state="veryHidden" r:id="rId1081"/>
    <sheet name="StartUp_1081" sheetId="1162" state="veryHidden" r:id="rId1082"/>
    <sheet name="StartUp_1082" sheetId="1163" state="veryHidden" r:id="rId1083"/>
    <sheet name="StartUp_1083" sheetId="1164" state="veryHidden" r:id="rId1084"/>
    <sheet name="StartUp_1084" sheetId="1165" state="veryHidden" r:id="rId1085"/>
    <sheet name="StartUp_1085" sheetId="1166" state="veryHidden" r:id="rId1086"/>
    <sheet name="StartUp_1086" sheetId="1167" state="veryHidden" r:id="rId1087"/>
    <sheet name="StartUp_1087" sheetId="1168" state="veryHidden" r:id="rId1088"/>
    <sheet name="StartUp_1088" sheetId="1169" state="veryHidden" r:id="rId1089"/>
    <sheet name="StartUp_1089" sheetId="1170" state="veryHidden" r:id="rId1090"/>
    <sheet name="StartUp_1090" sheetId="1171" state="veryHidden" r:id="rId1091"/>
    <sheet name="StartUp_1091" sheetId="1172" state="veryHidden" r:id="rId1092"/>
    <sheet name="StartUp_1092" sheetId="1173" state="veryHidden" r:id="rId1093"/>
    <sheet name="StartUp_1093" sheetId="1174" state="veryHidden" r:id="rId1094"/>
    <sheet name="StartUp_1094" sheetId="1175" state="veryHidden" r:id="rId1095"/>
    <sheet name="StartUp_1095" sheetId="1176" state="veryHidden" r:id="rId1096"/>
    <sheet name="StartUp_1096" sheetId="1177" state="veryHidden" r:id="rId1097"/>
    <sheet name="StartUp_1097" sheetId="1178" state="veryHidden" r:id="rId1098"/>
    <sheet name="StartUp_1098" sheetId="1179" state="veryHidden" r:id="rId1099"/>
    <sheet name="StartUp_1099" sheetId="1180" state="veryHidden" r:id="rId1100"/>
    <sheet name="StartUp_1100" sheetId="1181" state="veryHidden" r:id="rId1101"/>
    <sheet name="StartUp_1101" sheetId="1182" state="veryHidden" r:id="rId1102"/>
    <sheet name="StartUp_1102" sheetId="1183" state="veryHidden" r:id="rId1103"/>
    <sheet name="StartUp_1103" sheetId="1184" state="veryHidden" r:id="rId1104"/>
    <sheet name="StartUp_1104" sheetId="1185" state="veryHidden" r:id="rId1105"/>
    <sheet name="StartUp_1105" sheetId="1186" state="veryHidden" r:id="rId1106"/>
    <sheet name="StartUp_1106" sheetId="1187" state="veryHidden" r:id="rId1107"/>
    <sheet name="StartUp_1107" sheetId="1188" state="veryHidden" r:id="rId1108"/>
    <sheet name="StartUp_1108" sheetId="1189" state="veryHidden" r:id="rId1109"/>
    <sheet name="StartUp_1109" sheetId="1190" state="veryHidden" r:id="rId1110"/>
    <sheet name="StartUp_1110" sheetId="1191" state="veryHidden" r:id="rId1111"/>
    <sheet name="StartUp_1111" sheetId="1192" state="veryHidden" r:id="rId1112"/>
    <sheet name="StartUp_1112" sheetId="1193" state="veryHidden" r:id="rId1113"/>
    <sheet name="StartUp_1113" sheetId="1194" state="veryHidden" r:id="rId1114"/>
    <sheet name="StartUp_1114" sheetId="1195" state="veryHidden" r:id="rId1115"/>
    <sheet name="StartUp_1115" sheetId="1196" state="veryHidden" r:id="rId1116"/>
    <sheet name="StartUp_1116" sheetId="1197" state="veryHidden" r:id="rId1117"/>
    <sheet name="StartUp_1117" sheetId="1198" state="veryHidden" r:id="rId1118"/>
    <sheet name="StartUp_1118" sheetId="1199" state="veryHidden" r:id="rId1119"/>
    <sheet name="StartUp_1119" sheetId="1200" state="veryHidden" r:id="rId1120"/>
    <sheet name="StartUp_1120" sheetId="1201" state="veryHidden" r:id="rId1121"/>
    <sheet name="StartUp_1121" sheetId="1202" state="veryHidden" r:id="rId1122"/>
    <sheet name="StartUp_1122" sheetId="1203" state="veryHidden" r:id="rId1123"/>
    <sheet name="StartUp_1123" sheetId="1204" state="veryHidden" r:id="rId1124"/>
    <sheet name="StartUp_1124" sheetId="1205" state="veryHidden" r:id="rId1125"/>
    <sheet name="StartUp_1125" sheetId="1206" state="veryHidden" r:id="rId1126"/>
    <sheet name="StartUp_1126" sheetId="1207" state="veryHidden" r:id="rId1127"/>
    <sheet name="StartUp_1127" sheetId="1208" state="veryHidden" r:id="rId1128"/>
    <sheet name="StartUp_1128" sheetId="1209" state="veryHidden" r:id="rId1129"/>
    <sheet name="StartUp_1129" sheetId="1210" state="veryHidden" r:id="rId1130"/>
    <sheet name="StartUp_1130" sheetId="1211" state="veryHidden" r:id="rId1131"/>
    <sheet name="1. Chi tieu chinh" sheetId="1214" r:id="rId1132"/>
    <sheet name="2. NN" sheetId="1248" state="hidden" r:id="rId1133"/>
    <sheet name="3.Cong nghiep" sheetId="1234" state="hidden" r:id="rId1134"/>
    <sheet name="4. TM-DV" sheetId="5" state="hidden" r:id="rId1135"/>
    <sheet name="5. LD&amp;VL-XDGN" sheetId="19" state="hidden" r:id="rId1136"/>
    <sheet name="6.DN" sheetId="1230" state="hidden" r:id="rId1137"/>
    <sheet name="7.DS-GD&amp;TE" sheetId="1237" state="hidden" r:id="rId1138"/>
    <sheet name="8. Y te moi" sheetId="1238" state="hidden" r:id="rId1139"/>
    <sheet name="9.Giao duc" sheetId="1239" state="hidden" r:id="rId1140"/>
    <sheet name="10.VHTT" sheetId="1240" state="hidden" r:id="rId1141"/>
    <sheet name="11.TTTT" sheetId="1242" state="hidden" r:id="rId1142"/>
    <sheet name="00000000" sheetId="31" state="veryHidden" r:id="rId1143"/>
    <sheet name="10000000" sheetId="34" state="veryHidden" r:id="rId1144"/>
    <sheet name="20000000" sheetId="37" state="veryHidden" r:id="rId1145"/>
    <sheet name="40000000" sheetId="38" state="veryHidden" r:id="rId1146"/>
    <sheet name="30000000" sheetId="40" state="veryHidden" r:id="rId1147"/>
    <sheet name="000000000000" sheetId="41" state="veryHidden" r:id="rId1148"/>
    <sheet name="50000000" sheetId="42" state="veryHidden" r:id="rId1149"/>
    <sheet name="60000000" sheetId="60" state="veryHidden" r:id="rId1150"/>
    <sheet name="13. Năng lực tăng thêm" sheetId="1243" state="hidden" r:id="rId1151"/>
    <sheet name="Du kien giao UBND cac xa" sheetId="1246" state="hidden" r:id="rId1152"/>
    <sheet name="Sheet1" sheetId="1244" state="hidden" r:id="rId1153"/>
    <sheet name="Các xã, thị trấn" sheetId="1245" state="hidden" r:id="rId1154"/>
  </sheets>
  <externalReferences>
    <externalReference r:id="rId1155"/>
    <externalReference r:id="rId1156"/>
    <externalReference r:id="rId1157"/>
    <externalReference r:id="rId1158"/>
    <externalReference r:id="rId1159"/>
    <externalReference r:id="rId1160"/>
    <externalReference r:id="rId1161"/>
  </externalReferences>
  <definedNames>
    <definedName name="_Order1" hidden="1">255</definedName>
    <definedName name="_Order2" hidden="1">255</definedName>
    <definedName name="fff" localSheetId="1140" hidden="1">{"'Sheet1'!$L$16"}</definedName>
    <definedName name="fff" localSheetId="1141" hidden="1">{"'Sheet1'!$L$16"}</definedName>
    <definedName name="fff" localSheetId="1133" hidden="1">{"'Sheet1'!$L$16"}</definedName>
    <definedName name="fff" localSheetId="1137" hidden="1">{"'Sheet1'!$L$16"}</definedName>
    <definedName name="fff" localSheetId="1138" hidden="1">{"'Sheet1'!$L$16"}</definedName>
    <definedName name="fff" localSheetId="1139" hidden="1">{"'Sheet1'!$L$16"}</definedName>
    <definedName name="fff" hidden="1">{"'Sheet1'!$L$16"}</definedName>
    <definedName name="g" localSheetId="1140" hidden="1">{"'Sheet1'!$L$16"}</definedName>
    <definedName name="g" localSheetId="1141" hidden="1">{"'Sheet1'!$L$16"}</definedName>
    <definedName name="g" localSheetId="1133" hidden="1">{"'Sheet1'!$L$16"}</definedName>
    <definedName name="g" localSheetId="1137" hidden="1">{"'Sheet1'!$L$16"}</definedName>
    <definedName name="g" localSheetId="1138" hidden="1">{"'Sheet1'!$L$16"}</definedName>
    <definedName name="g" localSheetId="1139" hidden="1">{"'Sheet1'!$L$16"}</definedName>
    <definedName name="g" hidden="1">{"'Sheet1'!$L$16"}</definedName>
    <definedName name="HTML_CodePage" hidden="1">950</definedName>
    <definedName name="HTML_Control" localSheetId="1140" hidden="1">{"'Sheet1'!$L$16"}</definedName>
    <definedName name="HTML_Control" localSheetId="1141" hidden="1">{"'Sheet1'!$L$16"}</definedName>
    <definedName name="HTML_Control" localSheetId="1133" hidden="1">{"'Sheet1'!$L$16"}</definedName>
    <definedName name="HTML_Control" localSheetId="1137" hidden="1">{"'Sheet1'!$L$16"}</definedName>
    <definedName name="HTML_Control" localSheetId="1138" hidden="1">{"'Sheet1'!$L$16"}</definedName>
    <definedName name="HTML_Control" localSheetId="113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1140" hidden="1">{"'Sheet1'!$L$16"}</definedName>
    <definedName name="huy" localSheetId="1141" hidden="1">{"'Sheet1'!$L$16"}</definedName>
    <definedName name="huy" localSheetId="1133" hidden="1">{"'Sheet1'!$L$16"}</definedName>
    <definedName name="huy" localSheetId="1137" hidden="1">{"'Sheet1'!$L$16"}</definedName>
    <definedName name="huy" localSheetId="1138" hidden="1">{"'Sheet1'!$L$16"}</definedName>
    <definedName name="huy" localSheetId="1139" hidden="1">{"'Sheet1'!$L$16"}</definedName>
    <definedName name="huy" hidden="1">{"'Sheet1'!$L$16"}</definedName>
    <definedName name="n" hidden="1">#REF!</definedName>
    <definedName name="_xlnm.Print_Area" localSheetId="1131">'1. Chi tieu chinh'!$A$1:$K$58</definedName>
    <definedName name="_xlnm.Print_Area" localSheetId="1141">'11.TTTT'!$A$1:$M$23</definedName>
    <definedName name="_xlnm.Print_Area" localSheetId="1150">'13. Năng lực tăng thêm'!$A$1:$K$24</definedName>
    <definedName name="_xlnm.Print_Area" localSheetId="1132">'2. NN'!$A$1:$BL$94</definedName>
    <definedName name="_xlnm.Print_Area" localSheetId="1133">'3.Cong nghiep'!$A$1:$M$28</definedName>
    <definedName name="_xlnm.Print_Area" localSheetId="1134">'4. TM-DV'!$A$1:$M$52</definedName>
    <definedName name="_xlnm.Print_Area" localSheetId="1135">'5. LD&amp;VL-XDGN'!$A$1:$M$63</definedName>
    <definedName name="_xlnm.Print_Area" localSheetId="1136">'6.DN'!$A$1:$M$29</definedName>
    <definedName name="_xlnm.Print_Area" localSheetId="1153">'Các xã, thị trấn'!$A$183:$G$191</definedName>
    <definedName name="_xlnm.Print_Area" localSheetId="1151">'Du kien giao UBND cac xa'!$A$1:$BE$237</definedName>
    <definedName name="_xlnm.Print_Titles" localSheetId="1131">'1. Chi tieu chinh'!$5:$6</definedName>
    <definedName name="_xlnm.Print_Titles" localSheetId="1140">'10.VHTT'!$5:$6</definedName>
    <definedName name="_xlnm.Print_Titles" localSheetId="1141">'11.TTTT'!$5:$6</definedName>
    <definedName name="_xlnm.Print_Titles" localSheetId="1132">'2. NN'!$5:$7</definedName>
    <definedName name="_xlnm.Print_Titles" localSheetId="1133">'3.Cong nghiep'!$5:$7</definedName>
    <definedName name="_xlnm.Print_Titles" localSheetId="1134">'4. TM-DV'!$5:$6</definedName>
    <definedName name="_xlnm.Print_Titles" localSheetId="1135">'5. LD&amp;VL-XDGN'!$5:$6</definedName>
    <definedName name="_xlnm.Print_Titles" localSheetId="1136">'6.DN'!$5:$6</definedName>
    <definedName name="_xlnm.Print_Titles" localSheetId="1137">'7.DS-GD&amp;TE'!$5:$6</definedName>
    <definedName name="_xlnm.Print_Titles" localSheetId="1138">'8. Y te moi'!$5:$6</definedName>
    <definedName name="_xlnm.Print_Titles" localSheetId="1139">'9.Giao duc'!$5:$6</definedName>
    <definedName name="_xlnm.Print_Titles" localSheetId="1151">'Du kien giao UBND cac xa'!$5:$7</definedName>
    <definedName name="vcbo1" localSheetId="1140" hidden="1">{"'Sheet1'!$L$16"}</definedName>
    <definedName name="vcbo1" localSheetId="1141" hidden="1">{"'Sheet1'!$L$16"}</definedName>
    <definedName name="vcbo1" localSheetId="1133" hidden="1">{"'Sheet1'!$L$16"}</definedName>
    <definedName name="vcbo1" localSheetId="1137" hidden="1">{"'Sheet1'!$L$16"}</definedName>
    <definedName name="vcbo1" localSheetId="1138" hidden="1">{"'Sheet1'!$L$16"}</definedName>
    <definedName name="vcbo1" localSheetId="1139" hidden="1">{"'Sheet1'!$L$16"}</definedName>
    <definedName name="vcbo1" hidden="1">{"'Sheet1'!$L$16"}</definedName>
  </definedNames>
  <calcPr calcId="144525"/>
  <fileRecoveryPr autoRecover="0"/>
</workbook>
</file>

<file path=xl/calcChain.xml><?xml version="1.0" encoding="utf-8"?>
<calcChain xmlns="http://schemas.openxmlformats.org/spreadsheetml/2006/main">
  <c r="L65" i="1239" l="1"/>
  <c r="L48" i="1239"/>
  <c r="L66" i="1239"/>
  <c r="G70" i="1239"/>
  <c r="I65" i="1239"/>
  <c r="H25" i="1238"/>
  <c r="I13" i="1237"/>
  <c r="I8" i="1237"/>
  <c r="H8" i="1237"/>
  <c r="G35" i="1239" l="1"/>
  <c r="I7" i="1239"/>
  <c r="L7" i="1239" s="1"/>
  <c r="H7" i="1239"/>
  <c r="H8" i="1239"/>
  <c r="I8" i="1239"/>
  <c r="L8" i="1239" s="1"/>
  <c r="H9" i="1239"/>
  <c r="K9" i="1239" s="1"/>
  <c r="I9" i="1239"/>
  <c r="L9" i="1239" s="1"/>
  <c r="H10" i="1239"/>
  <c r="K10" i="1239" s="1"/>
  <c r="I10" i="1239"/>
  <c r="L10" i="1239" s="1"/>
  <c r="H12" i="1239"/>
  <c r="I12" i="1239"/>
  <c r="L12" i="1239" s="1"/>
  <c r="H14" i="1239"/>
  <c r="I14" i="1239"/>
  <c r="L14" i="1239" s="1"/>
  <c r="H15" i="1239"/>
  <c r="I15" i="1239"/>
  <c r="L15" i="1239" s="1"/>
  <c r="H16" i="1239"/>
  <c r="I16" i="1239"/>
  <c r="L16" i="1239" s="1"/>
  <c r="H17" i="1239"/>
  <c r="I17" i="1239"/>
  <c r="L17" i="1239" s="1"/>
  <c r="H18" i="1239"/>
  <c r="I18" i="1239"/>
  <c r="L18" i="1239" s="1"/>
  <c r="H19" i="1239"/>
  <c r="I19" i="1239"/>
  <c r="L19" i="1239" s="1"/>
  <c r="H20" i="1239"/>
  <c r="I20" i="1239"/>
  <c r="L20" i="1239" s="1"/>
  <c r="H21" i="1239"/>
  <c r="I21" i="1239"/>
  <c r="L21" i="1239" s="1"/>
  <c r="H22" i="1239"/>
  <c r="I22" i="1239"/>
  <c r="L22" i="1239" s="1"/>
  <c r="H23" i="1239"/>
  <c r="I23" i="1239"/>
  <c r="L23" i="1239" s="1"/>
  <c r="H25" i="1239"/>
  <c r="I25" i="1239"/>
  <c r="L25" i="1239" s="1"/>
  <c r="H26" i="1239"/>
  <c r="I26" i="1239"/>
  <c r="L26" i="1239" s="1"/>
  <c r="H27" i="1239"/>
  <c r="I27" i="1239"/>
  <c r="L27" i="1239" s="1"/>
  <c r="H28" i="1239"/>
  <c r="I28" i="1239"/>
  <c r="L28" i="1239" s="1"/>
  <c r="H29" i="1239"/>
  <c r="I29" i="1239"/>
  <c r="L29" i="1239" s="1"/>
  <c r="H31" i="1239"/>
  <c r="I31" i="1239"/>
  <c r="H32" i="1239"/>
  <c r="I32" i="1239"/>
  <c r="H33" i="1239"/>
  <c r="I33" i="1239"/>
  <c r="H34" i="1239"/>
  <c r="I34" i="1239"/>
  <c r="H37" i="1239"/>
  <c r="I37" i="1239"/>
  <c r="L37" i="1239" s="1"/>
  <c r="H38" i="1239"/>
  <c r="I38" i="1239"/>
  <c r="L38" i="1239" s="1"/>
  <c r="H39" i="1239"/>
  <c r="I39" i="1239"/>
  <c r="L39" i="1239" s="1"/>
  <c r="H40" i="1239"/>
  <c r="I40" i="1239"/>
  <c r="L40" i="1239" s="1"/>
  <c r="H41" i="1239"/>
  <c r="I41" i="1239"/>
  <c r="L41" i="1239" s="1"/>
  <c r="H42" i="1239"/>
  <c r="I42" i="1239"/>
  <c r="L42" i="1239" s="1"/>
  <c r="H43" i="1239"/>
  <c r="I43" i="1239"/>
  <c r="L43" i="1239" s="1"/>
  <c r="H44" i="1239"/>
  <c r="I44" i="1239"/>
  <c r="L44" i="1239" s="1"/>
  <c r="H45" i="1239"/>
  <c r="I45" i="1239"/>
  <c r="L45" i="1239" s="1"/>
  <c r="H46" i="1239"/>
  <c r="I46" i="1239"/>
  <c r="L46" i="1239" s="1"/>
  <c r="H47" i="1239"/>
  <c r="I47" i="1239"/>
  <c r="L47" i="1239" s="1"/>
  <c r="H48" i="1239"/>
  <c r="H49" i="1239"/>
  <c r="I49" i="1239"/>
  <c r="L49" i="1239" s="1"/>
  <c r="H50" i="1239"/>
  <c r="I50" i="1239"/>
  <c r="L50" i="1239" s="1"/>
  <c r="H51" i="1239"/>
  <c r="I51" i="1239"/>
  <c r="L51" i="1239" s="1"/>
  <c r="H52" i="1239"/>
  <c r="I52" i="1239"/>
  <c r="L52" i="1239" s="1"/>
  <c r="H53" i="1239"/>
  <c r="I53" i="1239"/>
  <c r="L53" i="1239" s="1"/>
  <c r="H54" i="1239"/>
  <c r="I54" i="1239"/>
  <c r="L54" i="1239" s="1"/>
  <c r="H55" i="1239"/>
  <c r="I55" i="1239"/>
  <c r="L55" i="1239" s="1"/>
  <c r="H56" i="1239"/>
  <c r="I56" i="1239"/>
  <c r="L56" i="1239" s="1"/>
  <c r="H57" i="1239"/>
  <c r="I57" i="1239"/>
  <c r="L57" i="1239" s="1"/>
  <c r="H58" i="1239"/>
  <c r="I58" i="1239"/>
  <c r="H59" i="1239"/>
  <c r="I59" i="1239"/>
  <c r="H61" i="1239"/>
  <c r="I61" i="1239"/>
  <c r="L61" i="1239" s="1"/>
  <c r="H62" i="1239"/>
  <c r="I62" i="1239"/>
  <c r="L62" i="1239" s="1"/>
  <c r="H63" i="1239"/>
  <c r="I63" i="1239"/>
  <c r="L63" i="1239" s="1"/>
  <c r="H64" i="1239"/>
  <c r="I64" i="1239"/>
  <c r="L64" i="1239" s="1"/>
  <c r="H65" i="1239"/>
  <c r="H66" i="1239"/>
  <c r="H67" i="1239"/>
  <c r="I67" i="1239"/>
  <c r="H68" i="1239"/>
  <c r="I68" i="1239"/>
  <c r="H69" i="1239"/>
  <c r="I69" i="1239"/>
  <c r="H71" i="1239"/>
  <c r="I71" i="1239"/>
  <c r="L71" i="1239" s="1"/>
  <c r="H72" i="1239"/>
  <c r="I72" i="1239"/>
  <c r="H73" i="1239"/>
  <c r="I73" i="1239"/>
  <c r="L73" i="1239" s="1"/>
  <c r="H74" i="1239"/>
  <c r="I74" i="1239"/>
  <c r="L74" i="1239" s="1"/>
  <c r="H75" i="1239"/>
  <c r="I75" i="1239"/>
  <c r="L75" i="1239" s="1"/>
  <c r="H76" i="1239"/>
  <c r="I76" i="1239"/>
  <c r="L76" i="1239" s="1"/>
  <c r="H77" i="1239"/>
  <c r="I77" i="1239"/>
  <c r="L77" i="1239" s="1"/>
  <c r="H78" i="1239"/>
  <c r="I78" i="1239"/>
  <c r="L78" i="1239" s="1"/>
  <c r="H79" i="1239"/>
  <c r="I79" i="1239"/>
  <c r="L79" i="1239" s="1"/>
  <c r="H80" i="1239"/>
  <c r="I80" i="1239"/>
  <c r="L80" i="1239" s="1"/>
  <c r="H81" i="1239"/>
  <c r="I81" i="1239"/>
  <c r="L81" i="1239" s="1"/>
  <c r="H47" i="1238"/>
  <c r="H13" i="1237"/>
  <c r="L33" i="1239" l="1"/>
  <c r="L31" i="1239"/>
  <c r="J7" i="1239"/>
  <c r="K7" i="1239"/>
  <c r="L72" i="1239"/>
  <c r="I70" i="1239"/>
  <c r="L70" i="1239" s="1"/>
  <c r="I60" i="1239"/>
  <c r="L59" i="1239"/>
  <c r="J47" i="1239"/>
  <c r="K47" i="1239"/>
  <c r="K45" i="1239"/>
  <c r="J45" i="1239"/>
  <c r="J43" i="1239"/>
  <c r="K43" i="1239"/>
  <c r="J41" i="1239"/>
  <c r="K41" i="1239"/>
  <c r="K39" i="1239"/>
  <c r="J39" i="1239"/>
  <c r="J37" i="1239"/>
  <c r="K37" i="1239"/>
  <c r="J33" i="1239"/>
  <c r="K33" i="1239"/>
  <c r="J31" i="1239"/>
  <c r="K31" i="1239"/>
  <c r="K28" i="1239"/>
  <c r="J28" i="1239"/>
  <c r="K26" i="1239"/>
  <c r="J26" i="1239"/>
  <c r="J23" i="1239"/>
  <c r="K23" i="1239"/>
  <c r="K21" i="1239"/>
  <c r="J21" i="1239"/>
  <c r="J19" i="1239"/>
  <c r="K19" i="1239"/>
  <c r="K17" i="1239"/>
  <c r="J17" i="1239"/>
  <c r="J15" i="1239"/>
  <c r="K15" i="1239"/>
  <c r="K12" i="1239"/>
  <c r="J12" i="1239"/>
  <c r="H11" i="1239"/>
  <c r="I35" i="1239"/>
  <c r="L35" i="1239" s="1"/>
  <c r="K74" i="1239"/>
  <c r="J74" i="1239"/>
  <c r="J72" i="1239"/>
  <c r="K72" i="1239"/>
  <c r="H70" i="1239"/>
  <c r="K64" i="1239"/>
  <c r="J64" i="1239"/>
  <c r="J59" i="1239"/>
  <c r="H60" i="1239"/>
  <c r="K59" i="1239"/>
  <c r="J53" i="1239"/>
  <c r="K53" i="1239"/>
  <c r="K49" i="1239"/>
  <c r="J49" i="1239"/>
  <c r="L32" i="1239"/>
  <c r="I11" i="1239"/>
  <c r="L11" i="1239" s="1"/>
  <c r="H35" i="1239"/>
  <c r="K81" i="1239"/>
  <c r="J81" i="1239"/>
  <c r="K79" i="1239"/>
  <c r="J79" i="1239"/>
  <c r="J77" i="1239"/>
  <c r="K77" i="1239"/>
  <c r="K75" i="1239"/>
  <c r="J75" i="1239"/>
  <c r="K73" i="1239"/>
  <c r="J73" i="1239"/>
  <c r="K71" i="1239"/>
  <c r="J71" i="1239"/>
  <c r="J65" i="1239"/>
  <c r="K65" i="1239"/>
  <c r="J63" i="1239"/>
  <c r="K63" i="1239"/>
  <c r="J61" i="1239"/>
  <c r="K61" i="1239"/>
  <c r="K58" i="1239"/>
  <c r="J58" i="1239"/>
  <c r="K56" i="1239"/>
  <c r="J56" i="1239"/>
  <c r="J54" i="1239"/>
  <c r="K54" i="1239"/>
  <c r="K52" i="1239"/>
  <c r="J52" i="1239"/>
  <c r="J50" i="1239"/>
  <c r="K50" i="1239"/>
  <c r="J80" i="1239"/>
  <c r="K80" i="1239"/>
  <c r="J78" i="1239"/>
  <c r="K78" i="1239"/>
  <c r="J76" i="1239"/>
  <c r="K76" i="1239"/>
  <c r="J62" i="1239"/>
  <c r="K62" i="1239"/>
  <c r="J57" i="1239"/>
  <c r="K57" i="1239"/>
  <c r="J55" i="1239"/>
  <c r="K55" i="1239"/>
  <c r="J51" i="1239"/>
  <c r="K51" i="1239"/>
  <c r="L34" i="1239"/>
  <c r="L58" i="1239"/>
  <c r="J48" i="1239"/>
  <c r="K48" i="1239"/>
  <c r="K46" i="1239"/>
  <c r="J46" i="1239"/>
  <c r="J44" i="1239"/>
  <c r="K44" i="1239"/>
  <c r="K42" i="1239"/>
  <c r="J42" i="1239"/>
  <c r="K40" i="1239"/>
  <c r="J40" i="1239"/>
  <c r="J38" i="1239"/>
  <c r="K38" i="1239"/>
  <c r="H36" i="1239"/>
  <c r="J34" i="1239"/>
  <c r="K34" i="1239"/>
  <c r="K32" i="1239"/>
  <c r="J32" i="1239"/>
  <c r="J29" i="1239"/>
  <c r="K29" i="1239"/>
  <c r="J27" i="1239"/>
  <c r="K27" i="1239"/>
  <c r="J25" i="1239"/>
  <c r="K25" i="1239"/>
  <c r="J22" i="1239"/>
  <c r="K22" i="1239"/>
  <c r="J20" i="1239"/>
  <c r="K20" i="1239"/>
  <c r="J18" i="1239"/>
  <c r="K18" i="1239"/>
  <c r="J16" i="1239"/>
  <c r="K16" i="1239"/>
  <c r="J14" i="1239"/>
  <c r="K14" i="1239"/>
  <c r="K8" i="1239"/>
  <c r="J8" i="1239"/>
  <c r="J8" i="1237"/>
  <c r="H7" i="1248"/>
  <c r="H7" i="1234" s="1"/>
  <c r="H6" i="5" s="1"/>
  <c r="H6" i="19" s="1"/>
  <c r="H6" i="1230" s="1"/>
  <c r="H6" i="1237" s="1"/>
  <c r="J17" i="1237"/>
  <c r="K17" i="1237"/>
  <c r="L17" i="1237"/>
  <c r="J18" i="1237"/>
  <c r="K18" i="1237"/>
  <c r="L18" i="1237"/>
  <c r="J14" i="1237"/>
  <c r="K14" i="1237"/>
  <c r="L14" i="1237"/>
  <c r="J15" i="1237"/>
  <c r="K15" i="1237"/>
  <c r="L15" i="1237"/>
  <c r="L13" i="1237"/>
  <c r="K13" i="1237"/>
  <c r="J13" i="1237"/>
  <c r="J10" i="1237"/>
  <c r="K10" i="1237"/>
  <c r="L10" i="1237"/>
  <c r="J11" i="1237"/>
  <c r="K11" i="1237"/>
  <c r="L11" i="1237"/>
  <c r="J12" i="1237"/>
  <c r="K12" i="1237"/>
  <c r="L12" i="1237"/>
  <c r="L8" i="1237"/>
  <c r="K8" i="1237"/>
  <c r="J47" i="1238"/>
  <c r="H9" i="1238"/>
  <c r="K9" i="1238" s="1"/>
  <c r="I9" i="1238"/>
  <c r="L9" i="1238" s="1"/>
  <c r="H10" i="1238"/>
  <c r="J10" i="1238" s="1"/>
  <c r="I10" i="1238"/>
  <c r="L10" i="1238" s="1"/>
  <c r="H11" i="1238"/>
  <c r="J11" i="1238" s="1"/>
  <c r="I11" i="1238"/>
  <c r="L11" i="1238" s="1"/>
  <c r="H12" i="1238"/>
  <c r="K12" i="1238" s="1"/>
  <c r="I12" i="1238"/>
  <c r="L12" i="1238" s="1"/>
  <c r="H13" i="1238"/>
  <c r="J13" i="1238" s="1"/>
  <c r="I13" i="1238"/>
  <c r="L13" i="1238" s="1"/>
  <c r="H16" i="1238"/>
  <c r="I16" i="1238"/>
  <c r="H17" i="1238"/>
  <c r="J17" i="1238" s="1"/>
  <c r="I17" i="1238"/>
  <c r="L17" i="1238" s="1"/>
  <c r="H18" i="1238"/>
  <c r="J18" i="1238" s="1"/>
  <c r="I18" i="1238"/>
  <c r="L18" i="1238" s="1"/>
  <c r="H19" i="1238"/>
  <c r="K19" i="1238" s="1"/>
  <c r="I19" i="1238"/>
  <c r="L19" i="1238" s="1"/>
  <c r="H20" i="1238"/>
  <c r="J20" i="1238" s="1"/>
  <c r="I20" i="1238"/>
  <c r="L20" i="1238" s="1"/>
  <c r="H22" i="1238"/>
  <c r="J22" i="1238" s="1"/>
  <c r="I22" i="1238"/>
  <c r="L22" i="1238" s="1"/>
  <c r="H24" i="1238"/>
  <c r="J24" i="1238" s="1"/>
  <c r="I24" i="1238"/>
  <c r="L24" i="1238" s="1"/>
  <c r="K25" i="1238"/>
  <c r="L25" i="1238"/>
  <c r="H26" i="1238"/>
  <c r="J26" i="1238" s="1"/>
  <c r="I26" i="1238"/>
  <c r="L26" i="1238" s="1"/>
  <c r="H27" i="1238"/>
  <c r="J27" i="1238" s="1"/>
  <c r="L27" i="1238"/>
  <c r="H28" i="1238"/>
  <c r="J28" i="1238" s="1"/>
  <c r="I28" i="1238"/>
  <c r="L28" i="1238" s="1"/>
  <c r="H29" i="1238"/>
  <c r="K29" i="1238" s="1"/>
  <c r="I29" i="1238"/>
  <c r="L29" i="1238" s="1"/>
  <c r="H30" i="1238"/>
  <c r="K30" i="1238" s="1"/>
  <c r="I30" i="1238"/>
  <c r="L30" i="1238" s="1"/>
  <c r="H31" i="1238"/>
  <c r="J31" i="1238" s="1"/>
  <c r="I31" i="1238"/>
  <c r="L31" i="1238" s="1"/>
  <c r="H32" i="1238"/>
  <c r="I32" i="1238"/>
  <c r="H33" i="1238"/>
  <c r="J33" i="1238" s="1"/>
  <c r="I33" i="1238"/>
  <c r="L33" i="1238" s="1"/>
  <c r="H34" i="1238"/>
  <c r="K34" i="1238" s="1"/>
  <c r="I34" i="1238"/>
  <c r="L34" i="1238" s="1"/>
  <c r="H35" i="1238"/>
  <c r="K35" i="1238" s="1"/>
  <c r="I35" i="1238"/>
  <c r="L35" i="1238" s="1"/>
  <c r="H36" i="1238"/>
  <c r="J36" i="1238" s="1"/>
  <c r="I36" i="1238"/>
  <c r="L36" i="1238" s="1"/>
  <c r="H37" i="1238"/>
  <c r="K37" i="1238" s="1"/>
  <c r="I37" i="1238"/>
  <c r="L37" i="1238" s="1"/>
  <c r="H38" i="1238"/>
  <c r="J38" i="1238" s="1"/>
  <c r="I38" i="1238"/>
  <c r="L38" i="1238" s="1"/>
  <c r="H39" i="1238"/>
  <c r="J39" i="1238" s="1"/>
  <c r="I39" i="1238"/>
  <c r="L39" i="1238" s="1"/>
  <c r="H40" i="1238"/>
  <c r="J40" i="1238" s="1"/>
  <c r="I40" i="1238"/>
  <c r="L40" i="1238" s="1"/>
  <c r="H41" i="1238"/>
  <c r="K41" i="1238" s="1"/>
  <c r="I41" i="1238"/>
  <c r="L41" i="1238" s="1"/>
  <c r="H42" i="1238"/>
  <c r="J42" i="1238" s="1"/>
  <c r="I42" i="1238"/>
  <c r="L42" i="1238" s="1"/>
  <c r="H43" i="1238"/>
  <c r="I43" i="1238"/>
  <c r="H44" i="1238"/>
  <c r="I44" i="1238"/>
  <c r="H45" i="1238"/>
  <c r="K45" i="1238" s="1"/>
  <c r="I45" i="1238"/>
  <c r="L45" i="1238" s="1"/>
  <c r="H46" i="1238"/>
  <c r="J46" i="1238" s="1"/>
  <c r="I46" i="1238"/>
  <c r="L46" i="1238" s="1"/>
  <c r="I47" i="1238"/>
  <c r="L47" i="1238" s="1"/>
  <c r="H48" i="1238"/>
  <c r="J48" i="1238" s="1"/>
  <c r="I48" i="1238"/>
  <c r="L48" i="1238" s="1"/>
  <c r="H49" i="1238"/>
  <c r="K49" i="1238" s="1"/>
  <c r="I49" i="1238"/>
  <c r="L49" i="1238" s="1"/>
  <c r="H50" i="1238"/>
  <c r="I50" i="1238"/>
  <c r="J53" i="1238" l="1"/>
  <c r="H6" i="1238"/>
  <c r="H6" i="1239" s="1"/>
  <c r="H6" i="1240" s="1"/>
  <c r="H6" i="1242" s="1"/>
  <c r="I36" i="1239"/>
  <c r="L36" i="1239" s="1"/>
  <c r="K36" i="1239"/>
  <c r="J36" i="1239"/>
  <c r="K35" i="1239"/>
  <c r="J35" i="1239"/>
  <c r="K60" i="1239"/>
  <c r="J60" i="1239"/>
  <c r="J70" i="1239"/>
  <c r="K70" i="1239"/>
  <c r="J11" i="1239"/>
  <c r="K11" i="1239"/>
  <c r="L60" i="1239"/>
  <c r="K26" i="1238"/>
  <c r="J25" i="1238"/>
  <c r="K20" i="1238"/>
  <c r="J19" i="1238"/>
  <c r="K13" i="1238"/>
  <c r="J12" i="1238"/>
  <c r="K28" i="1238"/>
  <c r="J29" i="1238"/>
  <c r="J35" i="1238"/>
  <c r="K42" i="1238"/>
  <c r="J41" i="1238"/>
  <c r="K38" i="1238"/>
  <c r="J37" i="1238"/>
  <c r="J45" i="1238"/>
  <c r="K46" i="1238"/>
  <c r="J49" i="1238"/>
  <c r="J9" i="1238"/>
  <c r="K27" i="1238"/>
  <c r="K22" i="1238"/>
  <c r="K17" i="1238"/>
  <c r="K10" i="1238"/>
  <c r="J30" i="1238"/>
  <c r="K31" i="1238"/>
  <c r="K39" i="1238"/>
  <c r="K47" i="1238"/>
  <c r="K24" i="1238"/>
  <c r="K18" i="1238"/>
  <c r="K11" i="1238"/>
  <c r="K33" i="1238"/>
  <c r="K40" i="1238"/>
  <c r="K36" i="1238"/>
  <c r="K48" i="1238"/>
  <c r="G7" i="1239"/>
  <c r="J11" i="1230"/>
  <c r="K11" i="1230"/>
  <c r="L11" i="1230"/>
  <c r="K12" i="1230"/>
  <c r="L12" i="1230"/>
  <c r="J13" i="1230"/>
  <c r="K13" i="1230"/>
  <c r="L13" i="1230"/>
  <c r="J14" i="1230"/>
  <c r="K14" i="1230"/>
  <c r="L14" i="1230"/>
  <c r="J15" i="1230"/>
  <c r="K15" i="1230"/>
  <c r="L15" i="1230"/>
  <c r="J16" i="1230"/>
  <c r="K16" i="1230"/>
  <c r="L16" i="1230"/>
  <c r="J17" i="1230"/>
  <c r="K17" i="1230"/>
  <c r="L17" i="1230"/>
  <c r="J18" i="1230"/>
  <c r="K18" i="1230"/>
  <c r="L18" i="1230"/>
  <c r="L9" i="1230"/>
  <c r="K9" i="1230"/>
  <c r="J9" i="1230"/>
  <c r="H48" i="1240" l="1"/>
  <c r="K48" i="1240" s="1"/>
  <c r="L48" i="1240"/>
  <c r="L49" i="1240"/>
  <c r="J50" i="1240"/>
  <c r="K50" i="1240"/>
  <c r="L50" i="1240"/>
  <c r="J51" i="1240"/>
  <c r="K51" i="1240"/>
  <c r="L51" i="1240"/>
  <c r="J52" i="1240"/>
  <c r="K52" i="1240"/>
  <c r="L52" i="1240"/>
  <c r="L47" i="1240"/>
  <c r="K47" i="1240"/>
  <c r="H52" i="1240"/>
  <c r="I48" i="1240"/>
  <c r="J11" i="1240"/>
  <c r="K11" i="1240"/>
  <c r="L11" i="1240"/>
  <c r="J14" i="1240"/>
  <c r="K14" i="1240"/>
  <c r="L14" i="1240"/>
  <c r="J15" i="1240"/>
  <c r="K15" i="1240"/>
  <c r="L15" i="1240"/>
  <c r="K17" i="1240"/>
  <c r="L17" i="1240"/>
  <c r="K18" i="1240"/>
  <c r="L18" i="1240"/>
  <c r="K19" i="1240"/>
  <c r="L19" i="1240"/>
  <c r="J21" i="1240"/>
  <c r="K21" i="1240"/>
  <c r="L21" i="1240"/>
  <c r="J22" i="1240"/>
  <c r="K22" i="1240"/>
  <c r="L22" i="1240"/>
  <c r="J23" i="1240"/>
  <c r="K23" i="1240"/>
  <c r="L23" i="1240"/>
  <c r="J24" i="1240"/>
  <c r="K24" i="1240"/>
  <c r="L24" i="1240"/>
  <c r="K26" i="1240"/>
  <c r="L26" i="1240"/>
  <c r="J27" i="1240"/>
  <c r="K27" i="1240"/>
  <c r="L27" i="1240"/>
  <c r="J30" i="1240"/>
  <c r="K30" i="1240"/>
  <c r="L30" i="1240"/>
  <c r="J31" i="1240"/>
  <c r="K31" i="1240"/>
  <c r="L31" i="1240"/>
  <c r="J34" i="1240"/>
  <c r="K34" i="1240"/>
  <c r="L34" i="1240"/>
  <c r="K35" i="1240"/>
  <c r="L35" i="1240"/>
  <c r="K36" i="1240"/>
  <c r="L36" i="1240"/>
  <c r="J38" i="1240"/>
  <c r="K38" i="1240"/>
  <c r="L38" i="1240"/>
  <c r="J40" i="1240"/>
  <c r="K40" i="1240"/>
  <c r="L40" i="1240"/>
  <c r="J41" i="1240"/>
  <c r="K41" i="1240"/>
  <c r="L41" i="1240"/>
  <c r="J43" i="1240"/>
  <c r="K43" i="1240"/>
  <c r="L43" i="1240"/>
  <c r="J45" i="1240"/>
  <c r="K45" i="1240"/>
  <c r="L45" i="1240"/>
  <c r="J54" i="1240"/>
  <c r="K54" i="1240"/>
  <c r="L54" i="1240"/>
  <c r="J55" i="1240"/>
  <c r="K55" i="1240"/>
  <c r="L55" i="1240"/>
  <c r="J56" i="1240"/>
  <c r="K56" i="1240"/>
  <c r="L56" i="1240"/>
  <c r="J57" i="1240"/>
  <c r="K57" i="1240"/>
  <c r="L57" i="1240"/>
  <c r="J58" i="1240"/>
  <c r="K58" i="1240"/>
  <c r="L58" i="1240"/>
  <c r="J59" i="1240"/>
  <c r="K59" i="1240"/>
  <c r="L59" i="1240"/>
  <c r="J60" i="1240"/>
  <c r="K60" i="1240"/>
  <c r="L60" i="1240"/>
  <c r="L10" i="1240"/>
  <c r="K10" i="1240"/>
  <c r="J10" i="1240"/>
  <c r="J63" i="19" l="1"/>
  <c r="K63" i="19"/>
  <c r="L63" i="19"/>
  <c r="L62" i="19"/>
  <c r="K62" i="19"/>
  <c r="J62" i="19"/>
  <c r="J48" i="19"/>
  <c r="K48" i="19"/>
  <c r="L48" i="19"/>
  <c r="J49" i="19"/>
  <c r="K49" i="19"/>
  <c r="L49" i="19"/>
  <c r="J50" i="19"/>
  <c r="K50" i="19"/>
  <c r="L50" i="19"/>
  <c r="L47" i="19"/>
  <c r="K47" i="19"/>
  <c r="J47" i="19"/>
  <c r="K46" i="19"/>
  <c r="J42" i="19"/>
  <c r="K42" i="19"/>
  <c r="L42" i="19"/>
  <c r="J43" i="19"/>
  <c r="K43" i="19"/>
  <c r="L43" i="19"/>
  <c r="J44" i="19"/>
  <c r="K44" i="19"/>
  <c r="L44" i="19"/>
  <c r="L41" i="19"/>
  <c r="K41" i="19"/>
  <c r="J41" i="19"/>
  <c r="H38" i="19"/>
  <c r="J38" i="19" s="1"/>
  <c r="H37" i="19"/>
  <c r="K37" i="19" s="1"/>
  <c r="H34" i="19"/>
  <c r="J34" i="19" s="1"/>
  <c r="I31" i="19"/>
  <c r="I29" i="19"/>
  <c r="L29" i="19" s="1"/>
  <c r="K27" i="19"/>
  <c r="J27" i="19"/>
  <c r="J25" i="19"/>
  <c r="K25" i="19"/>
  <c r="L25" i="19"/>
  <c r="L24" i="19"/>
  <c r="K24" i="19"/>
  <c r="J24" i="19"/>
  <c r="K9" i="19"/>
  <c r="L9" i="19"/>
  <c r="K10" i="19"/>
  <c r="L10" i="19"/>
  <c r="K11" i="19"/>
  <c r="L11" i="19"/>
  <c r="K12" i="19"/>
  <c r="L12" i="19"/>
  <c r="K13" i="19"/>
  <c r="L13" i="19"/>
  <c r="K14" i="19"/>
  <c r="L14" i="19"/>
  <c r="K15" i="19"/>
  <c r="L15" i="19"/>
  <c r="K16" i="19"/>
  <c r="L16" i="19"/>
  <c r="J18" i="19"/>
  <c r="K18" i="19"/>
  <c r="L18" i="19"/>
  <c r="J19" i="19"/>
  <c r="K19" i="19"/>
  <c r="L19" i="19"/>
  <c r="J20" i="19"/>
  <c r="K20" i="19"/>
  <c r="L20" i="19"/>
  <c r="J21" i="19"/>
  <c r="K21" i="19"/>
  <c r="L21" i="19"/>
  <c r="J22" i="19"/>
  <c r="K22" i="19"/>
  <c r="L22" i="19"/>
  <c r="J23" i="19"/>
  <c r="K23" i="19"/>
  <c r="L23" i="19"/>
  <c r="J26" i="19"/>
  <c r="K26" i="19"/>
  <c r="L26" i="19"/>
  <c r="J29" i="19"/>
  <c r="K29" i="19"/>
  <c r="J30" i="19"/>
  <c r="K30" i="19"/>
  <c r="L30" i="19"/>
  <c r="J31" i="19"/>
  <c r="K31" i="19"/>
  <c r="L31" i="19"/>
  <c r="J32" i="19"/>
  <c r="K32" i="19"/>
  <c r="L32" i="19"/>
  <c r="L34" i="19"/>
  <c r="J35" i="19"/>
  <c r="K35" i="19"/>
  <c r="L35" i="19"/>
  <c r="L37" i="19"/>
  <c r="L38" i="19"/>
  <c r="J39" i="19"/>
  <c r="K39" i="19"/>
  <c r="L39" i="19"/>
  <c r="J45" i="19"/>
  <c r="K45" i="19"/>
  <c r="L45" i="19"/>
  <c r="J46" i="19"/>
  <c r="L46" i="19"/>
  <c r="J51" i="19"/>
  <c r="K51" i="19"/>
  <c r="L51" i="19"/>
  <c r="K53" i="19"/>
  <c r="L53" i="19"/>
  <c r="K55" i="19"/>
  <c r="L55" i="19"/>
  <c r="J57" i="19"/>
  <c r="K57" i="19"/>
  <c r="L57" i="19"/>
  <c r="J58" i="19"/>
  <c r="K58" i="19"/>
  <c r="L58" i="19"/>
  <c r="J59" i="19"/>
  <c r="K59" i="19"/>
  <c r="L59" i="19"/>
  <c r="J61" i="19"/>
  <c r="K61" i="19"/>
  <c r="L61" i="19"/>
  <c r="L8" i="19"/>
  <c r="K8" i="19"/>
  <c r="I55" i="19"/>
  <c r="I53" i="19"/>
  <c r="H62" i="19"/>
  <c r="I62" i="19"/>
  <c r="I32" i="19"/>
  <c r="I15" i="19"/>
  <c r="H15" i="19"/>
  <c r="I10" i="19"/>
  <c r="H10" i="19"/>
  <c r="I12" i="19" s="1"/>
  <c r="K38" i="19" l="1"/>
  <c r="J37" i="19"/>
  <c r="K34" i="19"/>
  <c r="K8" i="1242" l="1"/>
  <c r="J9" i="1242" l="1"/>
  <c r="K9" i="1242"/>
  <c r="L9" i="1242"/>
  <c r="J10" i="1242"/>
  <c r="K10" i="1242"/>
  <c r="L10" i="1242"/>
  <c r="J11" i="1242"/>
  <c r="K11" i="1242"/>
  <c r="L11" i="1242"/>
  <c r="J13" i="1242"/>
  <c r="K13" i="1242"/>
  <c r="L13" i="1242"/>
  <c r="J14" i="1242"/>
  <c r="K14" i="1242"/>
  <c r="L14" i="1242"/>
  <c r="J16" i="1242"/>
  <c r="K16" i="1242"/>
  <c r="L16" i="1242"/>
  <c r="J17" i="1242"/>
  <c r="K17" i="1242"/>
  <c r="L17" i="1242"/>
  <c r="J19" i="1242"/>
  <c r="K19" i="1242"/>
  <c r="L19" i="1242"/>
  <c r="J20" i="1242"/>
  <c r="K20" i="1242"/>
  <c r="L20" i="1242"/>
  <c r="J22" i="1242"/>
  <c r="K22" i="1242"/>
  <c r="L22" i="1242"/>
  <c r="J23" i="1242"/>
  <c r="K23" i="1242"/>
  <c r="L23" i="1242"/>
  <c r="L8" i="1242"/>
  <c r="J8" i="1242"/>
  <c r="H54" i="1240" l="1"/>
  <c r="H27" i="1240"/>
  <c r="L37" i="5"/>
  <c r="K37" i="5"/>
  <c r="J37" i="5"/>
  <c r="K33" i="5"/>
  <c r="L33" i="5"/>
  <c r="J33" i="5"/>
  <c r="L26" i="5"/>
  <c r="L21" i="5"/>
  <c r="K21" i="5"/>
  <c r="J21" i="5"/>
  <c r="L18" i="5"/>
  <c r="K18" i="5"/>
  <c r="J18" i="5"/>
  <c r="J10" i="5"/>
  <c r="K10" i="5"/>
  <c r="L10" i="5"/>
  <c r="J11" i="5"/>
  <c r="K11" i="5"/>
  <c r="L11" i="5"/>
  <c r="J12" i="5"/>
  <c r="K12" i="5"/>
  <c r="L12" i="5"/>
  <c r="J15" i="5"/>
  <c r="K15" i="5"/>
  <c r="L15" i="5"/>
  <c r="J16" i="5"/>
  <c r="K16" i="5"/>
  <c r="L16" i="5"/>
  <c r="J17" i="5"/>
  <c r="K17" i="5"/>
  <c r="L17" i="5"/>
  <c r="J19" i="5"/>
  <c r="K19" i="5"/>
  <c r="L19" i="5"/>
  <c r="J20" i="5"/>
  <c r="K20" i="5"/>
  <c r="L20" i="5"/>
  <c r="J23" i="5"/>
  <c r="K23" i="5"/>
  <c r="L23" i="5"/>
  <c r="J24" i="5"/>
  <c r="K24" i="5"/>
  <c r="L24" i="5"/>
  <c r="J25" i="5"/>
  <c r="K25" i="5"/>
  <c r="L25" i="5"/>
  <c r="J26" i="5"/>
  <c r="K26" i="5"/>
  <c r="J27" i="5"/>
  <c r="K27" i="5"/>
  <c r="L27" i="5"/>
  <c r="J28" i="5"/>
  <c r="K28" i="5"/>
  <c r="L28" i="5"/>
  <c r="J29" i="5"/>
  <c r="K29" i="5"/>
  <c r="L29" i="5"/>
  <c r="J30" i="5"/>
  <c r="K30" i="5"/>
  <c r="L30" i="5"/>
  <c r="J31" i="5"/>
  <c r="K31" i="5"/>
  <c r="L31" i="5"/>
  <c r="J32" i="5"/>
  <c r="K32" i="5"/>
  <c r="L32" i="5"/>
  <c r="J34" i="5"/>
  <c r="K34" i="5"/>
  <c r="L34" i="5"/>
  <c r="J35" i="5"/>
  <c r="K35" i="5"/>
  <c r="L35" i="5"/>
  <c r="J36" i="5"/>
  <c r="K36" i="5"/>
  <c r="L36" i="5"/>
  <c r="J43" i="5"/>
  <c r="K43" i="5"/>
  <c r="L43" i="5"/>
  <c r="J44" i="5"/>
  <c r="K44" i="5"/>
  <c r="L44" i="5"/>
  <c r="J48" i="5"/>
  <c r="K48" i="5"/>
  <c r="L48" i="5"/>
  <c r="J49" i="5"/>
  <c r="K49" i="5"/>
  <c r="L49" i="5"/>
  <c r="J51" i="5"/>
  <c r="K51" i="5"/>
  <c r="L51" i="5"/>
  <c r="J52" i="5"/>
  <c r="K52" i="5"/>
  <c r="L52" i="5"/>
  <c r="J9" i="5"/>
  <c r="L9" i="5"/>
  <c r="K9" i="5"/>
  <c r="L7" i="5"/>
  <c r="K7" i="5"/>
  <c r="J7" i="5"/>
  <c r="I7" i="5"/>
  <c r="I33" i="5"/>
  <c r="H33" i="5"/>
  <c r="I21" i="5"/>
  <c r="H21" i="5"/>
  <c r="H7" i="5"/>
  <c r="I32" i="5" l="1"/>
  <c r="H32" i="5"/>
  <c r="H37" i="5" l="1"/>
  <c r="H45" i="5"/>
  <c r="I45" i="5"/>
  <c r="I37" i="5"/>
  <c r="J9" i="1234"/>
  <c r="K9" i="1234"/>
  <c r="L9" i="1234"/>
  <c r="J11" i="1234"/>
  <c r="K11" i="1234"/>
  <c r="L11" i="1234"/>
  <c r="J12" i="1234"/>
  <c r="K12" i="1234"/>
  <c r="L12" i="1234"/>
  <c r="J13" i="1234"/>
  <c r="K13" i="1234"/>
  <c r="L13" i="1234"/>
  <c r="J14" i="1234"/>
  <c r="K14" i="1234"/>
  <c r="L14" i="1234"/>
  <c r="J15" i="1234"/>
  <c r="K15" i="1234"/>
  <c r="L15" i="1234"/>
  <c r="J16" i="1234"/>
  <c r="K16" i="1234"/>
  <c r="L16" i="1234"/>
  <c r="J17" i="1234"/>
  <c r="K17" i="1234"/>
  <c r="L17" i="1234"/>
  <c r="J19" i="1234"/>
  <c r="K19" i="1234"/>
  <c r="L19" i="1234"/>
  <c r="J20" i="1234"/>
  <c r="K20" i="1234"/>
  <c r="L20" i="1234"/>
  <c r="J21" i="1234"/>
  <c r="K21" i="1234"/>
  <c r="L21" i="1234"/>
  <c r="J22" i="1234"/>
  <c r="K22" i="1234"/>
  <c r="L22" i="1234"/>
  <c r="J23" i="1234"/>
  <c r="K23" i="1234"/>
  <c r="L23" i="1234"/>
  <c r="K24" i="1234"/>
  <c r="L24" i="1234"/>
  <c r="J26" i="1234"/>
  <c r="K26" i="1234"/>
  <c r="L26" i="1234"/>
  <c r="J27" i="1234"/>
  <c r="K27" i="1234"/>
  <c r="L27" i="1234"/>
  <c r="L8" i="1234"/>
  <c r="K8" i="1234"/>
  <c r="J8" i="1234"/>
  <c r="I86" i="1248" l="1"/>
  <c r="L66" i="1248"/>
  <c r="K66" i="1248"/>
  <c r="J66" i="1248"/>
  <c r="L53" i="1248"/>
  <c r="K53" i="1248"/>
  <c r="J53" i="1248"/>
  <c r="J11" i="1248"/>
  <c r="K11" i="1248"/>
  <c r="L11" i="1248"/>
  <c r="K12" i="1248"/>
  <c r="L12" i="1248"/>
  <c r="J13" i="1248"/>
  <c r="K13" i="1248"/>
  <c r="L13" i="1248"/>
  <c r="J14" i="1248"/>
  <c r="K14" i="1248"/>
  <c r="L14" i="1248"/>
  <c r="J15" i="1248"/>
  <c r="K15" i="1248"/>
  <c r="L15" i="1248"/>
  <c r="J16" i="1248"/>
  <c r="K16" i="1248"/>
  <c r="L16" i="1248"/>
  <c r="J17" i="1248"/>
  <c r="K17" i="1248"/>
  <c r="L17" i="1248"/>
  <c r="J18" i="1248"/>
  <c r="K18" i="1248"/>
  <c r="L18" i="1248"/>
  <c r="J19" i="1248"/>
  <c r="K19" i="1248"/>
  <c r="L19" i="1248"/>
  <c r="K20" i="1248"/>
  <c r="L20" i="1248"/>
  <c r="K21" i="1248"/>
  <c r="L21" i="1248"/>
  <c r="J22" i="1248"/>
  <c r="K22" i="1248"/>
  <c r="L22" i="1248"/>
  <c r="K23" i="1248"/>
  <c r="L23" i="1248"/>
  <c r="K24" i="1248"/>
  <c r="L24" i="1248"/>
  <c r="J25" i="1248"/>
  <c r="K25" i="1248"/>
  <c r="L25" i="1248"/>
  <c r="K26" i="1248"/>
  <c r="L26" i="1248"/>
  <c r="K27" i="1248"/>
  <c r="L27" i="1248"/>
  <c r="J28" i="1248"/>
  <c r="K28" i="1248"/>
  <c r="L28" i="1248"/>
  <c r="K29" i="1248"/>
  <c r="L29" i="1248"/>
  <c r="K30" i="1248"/>
  <c r="L30" i="1248"/>
  <c r="J31" i="1248"/>
  <c r="K31" i="1248"/>
  <c r="L31" i="1248"/>
  <c r="K32" i="1248"/>
  <c r="L32" i="1248"/>
  <c r="K33" i="1248"/>
  <c r="L33" i="1248"/>
  <c r="K34" i="1248"/>
  <c r="L34" i="1248"/>
  <c r="K35" i="1248"/>
  <c r="L35" i="1248"/>
  <c r="K36" i="1248"/>
  <c r="L36" i="1248"/>
  <c r="J38" i="1248"/>
  <c r="K38" i="1248"/>
  <c r="L38" i="1248"/>
  <c r="J39" i="1248"/>
  <c r="K39" i="1248"/>
  <c r="L39" i="1248"/>
  <c r="K40" i="1248"/>
  <c r="L40" i="1248"/>
  <c r="J42" i="1248"/>
  <c r="K42" i="1248"/>
  <c r="L42" i="1248"/>
  <c r="K43" i="1248"/>
  <c r="L43" i="1248"/>
  <c r="J44" i="1248"/>
  <c r="K44" i="1248"/>
  <c r="L44" i="1248"/>
  <c r="K45" i="1248"/>
  <c r="L45" i="1248"/>
  <c r="J46" i="1248"/>
  <c r="K46" i="1248"/>
  <c r="L46" i="1248"/>
  <c r="J47" i="1248"/>
  <c r="K47" i="1248"/>
  <c r="L47" i="1248"/>
  <c r="J49" i="1248"/>
  <c r="K49" i="1248"/>
  <c r="L49" i="1248"/>
  <c r="J50" i="1248"/>
  <c r="K50" i="1248"/>
  <c r="L50" i="1248"/>
  <c r="J51" i="1248"/>
  <c r="K51" i="1248"/>
  <c r="L51" i="1248"/>
  <c r="J52" i="1248"/>
  <c r="K52" i="1248"/>
  <c r="L52" i="1248"/>
  <c r="J54" i="1248"/>
  <c r="K54" i="1248"/>
  <c r="L54" i="1248"/>
  <c r="J55" i="1248"/>
  <c r="K55" i="1248"/>
  <c r="L55" i="1248"/>
  <c r="J56" i="1248"/>
  <c r="K56" i="1248"/>
  <c r="L56" i="1248"/>
  <c r="J58" i="1248"/>
  <c r="K58" i="1248"/>
  <c r="L58" i="1248"/>
  <c r="J59" i="1248"/>
  <c r="K59" i="1248"/>
  <c r="L59" i="1248"/>
  <c r="J60" i="1248"/>
  <c r="K60" i="1248"/>
  <c r="L60" i="1248"/>
  <c r="J61" i="1248"/>
  <c r="K61" i="1248"/>
  <c r="L61" i="1248"/>
  <c r="J62" i="1248"/>
  <c r="K62" i="1248"/>
  <c r="L62" i="1248"/>
  <c r="J63" i="1248"/>
  <c r="K63" i="1248"/>
  <c r="L63" i="1248"/>
  <c r="J64" i="1248"/>
  <c r="K64" i="1248"/>
  <c r="L64" i="1248"/>
  <c r="J67" i="1248"/>
  <c r="K67" i="1248"/>
  <c r="L67" i="1248"/>
  <c r="K68" i="1248"/>
  <c r="L68" i="1248"/>
  <c r="K69" i="1248"/>
  <c r="L69" i="1248"/>
  <c r="K70" i="1248"/>
  <c r="L70" i="1248"/>
  <c r="J73" i="1248"/>
  <c r="K73" i="1248"/>
  <c r="L73" i="1248"/>
  <c r="J75" i="1248"/>
  <c r="K75" i="1248"/>
  <c r="L75" i="1248"/>
  <c r="J76" i="1248"/>
  <c r="K76" i="1248"/>
  <c r="L76" i="1248"/>
  <c r="J77" i="1248"/>
  <c r="K77" i="1248"/>
  <c r="L77" i="1248"/>
  <c r="J79" i="1248"/>
  <c r="K79" i="1248"/>
  <c r="L79" i="1248"/>
  <c r="J80" i="1248"/>
  <c r="K80" i="1248"/>
  <c r="L80" i="1248"/>
  <c r="J81" i="1248"/>
  <c r="K81" i="1248"/>
  <c r="L81" i="1248"/>
  <c r="J82" i="1248"/>
  <c r="K82" i="1248"/>
  <c r="L82" i="1248"/>
  <c r="J84" i="1248"/>
  <c r="K84" i="1248"/>
  <c r="L84" i="1248"/>
  <c r="J85" i="1248"/>
  <c r="K85" i="1248"/>
  <c r="L85" i="1248"/>
  <c r="J86" i="1248"/>
  <c r="K86" i="1248"/>
  <c r="L86" i="1248"/>
  <c r="J88" i="1248"/>
  <c r="K88" i="1248"/>
  <c r="L88" i="1248"/>
  <c r="J89" i="1248"/>
  <c r="K89" i="1248"/>
  <c r="L89" i="1248"/>
  <c r="J90" i="1248"/>
  <c r="K90" i="1248"/>
  <c r="L90" i="1248"/>
  <c r="J91" i="1248"/>
  <c r="K91" i="1248"/>
  <c r="L91" i="1248"/>
  <c r="K92" i="1248"/>
  <c r="L92" i="1248"/>
  <c r="K93" i="1248"/>
  <c r="L93" i="1248"/>
  <c r="J94" i="1248"/>
  <c r="L10" i="1248"/>
  <c r="K10" i="1248"/>
  <c r="J10" i="1248"/>
  <c r="D45" i="5" l="1"/>
  <c r="D9" i="1234"/>
  <c r="F16" i="1248" l="1"/>
  <c r="F19" i="1248"/>
  <c r="F13" i="1248" s="1"/>
  <c r="F22" i="1248"/>
  <c r="F31" i="1248"/>
  <c r="F34" i="1248"/>
  <c r="F44" i="1248"/>
  <c r="E50" i="1248"/>
  <c r="F50" i="1248"/>
  <c r="E51" i="1248"/>
  <c r="F51" i="1248"/>
  <c r="E52" i="1248"/>
  <c r="E54" i="1248"/>
  <c r="F54" i="1248"/>
  <c r="E58" i="1248"/>
  <c r="E60" i="1248"/>
  <c r="F60" i="1248"/>
  <c r="E61" i="1248"/>
  <c r="F61" i="1248"/>
  <c r="E62" i="1248"/>
  <c r="F62" i="1248"/>
  <c r="E63" i="1248"/>
  <c r="F63" i="1248"/>
  <c r="E64" i="1248"/>
  <c r="F64" i="1248"/>
  <c r="F71" i="1248"/>
  <c r="F72" i="1248"/>
  <c r="F79" i="1248"/>
  <c r="E81" i="1248"/>
  <c r="F82" i="1248"/>
  <c r="E91" i="1248"/>
  <c r="F91" i="1248"/>
  <c r="E92" i="1248"/>
  <c r="F92" i="1248"/>
  <c r="E93" i="1248"/>
  <c r="F93" i="1248"/>
  <c r="E94" i="1248"/>
  <c r="F94" i="1248"/>
  <c r="F59" i="1248" l="1"/>
  <c r="F49" i="1248"/>
  <c r="F53" i="1248" s="1"/>
  <c r="F28" i="1248"/>
  <c r="E59" i="1248"/>
  <c r="E49" i="1248"/>
  <c r="F37" i="5" l="1"/>
  <c r="F45" i="5"/>
  <c r="E36" i="5"/>
  <c r="G10" i="19" l="1"/>
  <c r="F10" i="19" l="1"/>
  <c r="G12" i="19" s="1"/>
  <c r="F15" i="19"/>
  <c r="F12" i="19" l="1"/>
  <c r="G45" i="1239" l="1"/>
  <c r="G39" i="1239"/>
  <c r="G42" i="1239" l="1"/>
  <c r="G32" i="19"/>
  <c r="G26" i="1240" l="1"/>
  <c r="G29" i="1240" s="1"/>
  <c r="F28" i="1240"/>
  <c r="F27" i="1240"/>
  <c r="F26" i="1240"/>
  <c r="E26" i="1240"/>
  <c r="F26" i="19"/>
  <c r="F27" i="19" s="1"/>
  <c r="G15" i="19" l="1"/>
  <c r="G36" i="1240" l="1"/>
  <c r="F36" i="1240" l="1"/>
  <c r="G49" i="1248" l="1"/>
  <c r="G31" i="1240" l="1"/>
  <c r="H31" i="1240" s="1"/>
  <c r="I31" i="1240" s="1"/>
  <c r="A3" i="1237" l="1"/>
  <c r="A3" i="1248"/>
  <c r="AW11" i="1239" l="1"/>
  <c r="AW7" i="1239" s="1"/>
  <c r="Q7" i="1239"/>
  <c r="R7" i="1239"/>
  <c r="S7" i="1239"/>
  <c r="T7" i="1239"/>
  <c r="U7" i="1239"/>
  <c r="V7" i="1239"/>
  <c r="W7" i="1239"/>
  <c r="X7" i="1239"/>
  <c r="Y7" i="1239"/>
  <c r="Z7" i="1239"/>
  <c r="AA7" i="1239"/>
  <c r="AB7" i="1239"/>
  <c r="AC7" i="1239"/>
  <c r="AD7" i="1239"/>
  <c r="AE7" i="1239"/>
  <c r="AF7" i="1239"/>
  <c r="AG7" i="1239"/>
  <c r="AH7" i="1239"/>
  <c r="AI7" i="1239"/>
  <c r="AJ7" i="1239"/>
  <c r="AK7" i="1239"/>
  <c r="AL7" i="1239"/>
  <c r="AM7" i="1239"/>
  <c r="AN7" i="1239"/>
  <c r="AO7" i="1239"/>
  <c r="AP7" i="1239"/>
  <c r="AQ7" i="1239"/>
  <c r="AR7" i="1239"/>
  <c r="AS7" i="1239"/>
  <c r="AT7" i="1239"/>
  <c r="AU7" i="1239"/>
  <c r="AV7" i="1239"/>
  <c r="AX7" i="1239"/>
  <c r="AY7" i="1239"/>
  <c r="AZ7" i="1239"/>
  <c r="BA7" i="1239"/>
  <c r="BB7" i="1239"/>
  <c r="BC7" i="1239"/>
  <c r="BD7" i="1239"/>
  <c r="BE7" i="1239"/>
  <c r="BF7" i="1239"/>
  <c r="BG7" i="1239"/>
  <c r="BH7" i="1239"/>
  <c r="BI7" i="1239"/>
  <c r="BJ7" i="1239"/>
  <c r="BK7" i="1239"/>
  <c r="BL7" i="1239"/>
  <c r="P7" i="1239"/>
  <c r="G18" i="1237"/>
  <c r="G17" i="1237"/>
  <c r="G8" i="1237"/>
  <c r="O47" i="1238" l="1"/>
  <c r="N47" i="1238"/>
  <c r="BL26" i="19"/>
  <c r="AT26" i="19"/>
  <c r="BF26" i="19"/>
  <c r="AK26" i="19"/>
  <c r="BI26" i="19"/>
  <c r="Y26" i="19"/>
  <c r="BC26" i="19"/>
  <c r="AZ26" i="19"/>
  <c r="AW26" i="19"/>
  <c r="AQ26" i="19"/>
  <c r="AN26" i="19"/>
  <c r="AH26" i="19"/>
  <c r="AE26" i="19"/>
  <c r="AB26" i="19"/>
  <c r="V26" i="19"/>
  <c r="S26" i="19"/>
  <c r="P26" i="19"/>
  <c r="Q13" i="1237"/>
  <c r="P13" i="1237"/>
  <c r="F29" i="1240" l="1"/>
  <c r="E52" i="1240" l="1"/>
  <c r="G52" i="1240" l="1"/>
  <c r="C26" i="1214" l="1"/>
  <c r="B26" i="1214"/>
  <c r="C17" i="1214" l="1"/>
  <c r="B17" i="1214"/>
  <c r="C16" i="1214"/>
  <c r="B16" i="1214"/>
  <c r="BK81" i="1248" l="1"/>
  <c r="BJ81" i="1248"/>
  <c r="BI81" i="1248"/>
  <c r="BH81" i="1248"/>
  <c r="BG81" i="1248"/>
  <c r="BF81" i="1248"/>
  <c r="BE81" i="1248"/>
  <c r="BD81" i="1248"/>
  <c r="BD67" i="1248" s="1"/>
  <c r="BC81" i="1248"/>
  <c r="BB81" i="1248"/>
  <c r="BA81" i="1248"/>
  <c r="AZ81" i="1248"/>
  <c r="AY81" i="1248"/>
  <c r="AX81" i="1248"/>
  <c r="AW81" i="1248"/>
  <c r="AV81" i="1248"/>
  <c r="AV67" i="1248" s="1"/>
  <c r="AU81" i="1248"/>
  <c r="AT81" i="1248"/>
  <c r="AS81" i="1248"/>
  <c r="AR81" i="1248"/>
  <c r="AQ81" i="1248"/>
  <c r="AN81" i="1248"/>
  <c r="AK81" i="1248"/>
  <c r="AH81" i="1248"/>
  <c r="AG81" i="1248"/>
  <c r="AF81" i="1248"/>
  <c r="AE81" i="1248"/>
  <c r="AD81" i="1248"/>
  <c r="AC81" i="1248"/>
  <c r="AB81" i="1248"/>
  <c r="Y81" i="1248"/>
  <c r="V81" i="1248"/>
  <c r="S81" i="1248"/>
  <c r="P81" i="1248"/>
  <c r="M81" i="1248"/>
  <c r="Q80" i="1248"/>
  <c r="Q77" i="1248" s="1"/>
  <c r="O80" i="1248"/>
  <c r="BK77" i="1248"/>
  <c r="BJ77" i="1248"/>
  <c r="BI77" i="1248"/>
  <c r="BH77" i="1248"/>
  <c r="BG77" i="1248"/>
  <c r="BF77" i="1248"/>
  <c r="BE77" i="1248"/>
  <c r="BD77" i="1248"/>
  <c r="BC77" i="1248"/>
  <c r="BB77" i="1248"/>
  <c r="BA77" i="1248"/>
  <c r="AZ77" i="1248"/>
  <c r="AY77" i="1248"/>
  <c r="AX77" i="1248"/>
  <c r="AW77" i="1248"/>
  <c r="AV77" i="1248"/>
  <c r="AU77" i="1248"/>
  <c r="AT77" i="1248"/>
  <c r="AS77" i="1248"/>
  <c r="AR77" i="1248"/>
  <c r="AQ77" i="1248"/>
  <c r="AP77" i="1248"/>
  <c r="AO77" i="1248"/>
  <c r="AN77" i="1248"/>
  <c r="AM77" i="1248"/>
  <c r="AL77" i="1248"/>
  <c r="AK77" i="1248"/>
  <c r="AJ77" i="1248"/>
  <c r="AI77" i="1248"/>
  <c r="AH77" i="1248"/>
  <c r="AG77" i="1248"/>
  <c r="AG67" i="1248" s="1"/>
  <c r="AF77" i="1248"/>
  <c r="AE77" i="1248"/>
  <c r="AD77" i="1248"/>
  <c r="AC77" i="1248"/>
  <c r="AB77" i="1248"/>
  <c r="AA77" i="1248"/>
  <c r="Z77" i="1248"/>
  <c r="Y77" i="1248"/>
  <c r="X77" i="1248"/>
  <c r="W77" i="1248"/>
  <c r="V77" i="1248"/>
  <c r="U77" i="1248"/>
  <c r="T77" i="1248"/>
  <c r="S77" i="1248"/>
  <c r="P77" i="1248"/>
  <c r="O77" i="1248"/>
  <c r="N77" i="1248"/>
  <c r="M77" i="1248"/>
  <c r="W76" i="1248"/>
  <c r="F76" i="1248" s="1"/>
  <c r="AS75" i="1248"/>
  <c r="AR75" i="1248"/>
  <c r="F75" i="1248" s="1"/>
  <c r="AG75" i="1248"/>
  <c r="BK73" i="1248"/>
  <c r="BK67" i="1248" s="1"/>
  <c r="BJ73" i="1248"/>
  <c r="BJ67" i="1248" s="1"/>
  <c r="BI73" i="1248"/>
  <c r="BH73" i="1248"/>
  <c r="BG73" i="1248"/>
  <c r="BG67" i="1248" s="1"/>
  <c r="BF73" i="1248"/>
  <c r="BF67" i="1248" s="1"/>
  <c r="BE73" i="1248"/>
  <c r="BD73" i="1248"/>
  <c r="BC73" i="1248"/>
  <c r="BC67" i="1248" s="1"/>
  <c r="BB73" i="1248"/>
  <c r="BB67" i="1248" s="1"/>
  <c r="BA73" i="1248"/>
  <c r="AZ73" i="1248"/>
  <c r="AY73" i="1248"/>
  <c r="AY67" i="1248" s="1"/>
  <c r="AX73" i="1248"/>
  <c r="AX67" i="1248" s="1"/>
  <c r="AW73" i="1248"/>
  <c r="AV73" i="1248"/>
  <c r="AU73" i="1248"/>
  <c r="AU67" i="1248" s="1"/>
  <c r="AT73" i="1248"/>
  <c r="AT67" i="1248" s="1"/>
  <c r="AS73" i="1248"/>
  <c r="AQ73" i="1248"/>
  <c r="AP73" i="1248"/>
  <c r="AO73" i="1248"/>
  <c r="AN73" i="1248"/>
  <c r="AM73" i="1248"/>
  <c r="AL73" i="1248"/>
  <c r="AK73" i="1248"/>
  <c r="AJ73" i="1248"/>
  <c r="AI73" i="1248"/>
  <c r="AH73" i="1248"/>
  <c r="AH67" i="1248" s="1"/>
  <c r="AG73" i="1248"/>
  <c r="AF73" i="1248"/>
  <c r="AE73" i="1248"/>
  <c r="AD73" i="1248"/>
  <c r="AD67" i="1248" s="1"/>
  <c r="AC73" i="1248"/>
  <c r="AB73" i="1248"/>
  <c r="AA73" i="1248"/>
  <c r="Z73" i="1248"/>
  <c r="Y73" i="1248"/>
  <c r="X73" i="1248"/>
  <c r="V73" i="1248"/>
  <c r="V67" i="1248" s="1"/>
  <c r="U73" i="1248"/>
  <c r="T73" i="1248"/>
  <c r="S73" i="1248"/>
  <c r="R73" i="1248"/>
  <c r="Q73" i="1248"/>
  <c r="P73" i="1248"/>
  <c r="O73" i="1248"/>
  <c r="N73" i="1248"/>
  <c r="M73" i="1248"/>
  <c r="M67" i="1248" s="1"/>
  <c r="G72" i="1248"/>
  <c r="G71" i="1248"/>
  <c r="BK69" i="1248"/>
  <c r="BK68" i="1248" s="1"/>
  <c r="BJ69" i="1248"/>
  <c r="BJ68" i="1248" s="1"/>
  <c r="BI69" i="1248"/>
  <c r="BH69" i="1248"/>
  <c r="BH68" i="1248" s="1"/>
  <c r="BG69" i="1248"/>
  <c r="BG68" i="1248" s="1"/>
  <c r="BF69" i="1248"/>
  <c r="BF68" i="1248" s="1"/>
  <c r="BE69" i="1248"/>
  <c r="BE68" i="1248" s="1"/>
  <c r="BD69" i="1248"/>
  <c r="BD68" i="1248" s="1"/>
  <c r="BC69" i="1248"/>
  <c r="BC68" i="1248" s="1"/>
  <c r="BB69" i="1248"/>
  <c r="BA69" i="1248"/>
  <c r="AZ69" i="1248"/>
  <c r="AZ68" i="1248" s="1"/>
  <c r="AY69" i="1248"/>
  <c r="AY68" i="1248" s="1"/>
  <c r="AX69" i="1248"/>
  <c r="AX68" i="1248" s="1"/>
  <c r="AW69" i="1248"/>
  <c r="AW68" i="1248" s="1"/>
  <c r="AV69" i="1248"/>
  <c r="AV68" i="1248" s="1"/>
  <c r="AU69" i="1248"/>
  <c r="AU68" i="1248" s="1"/>
  <c r="AT69" i="1248"/>
  <c r="AT68" i="1248" s="1"/>
  <c r="AS69" i="1248"/>
  <c r="AS68" i="1248" s="1"/>
  <c r="AR69" i="1248"/>
  <c r="AR68" i="1248" s="1"/>
  <c r="AQ69" i="1248"/>
  <c r="AQ68" i="1248" s="1"/>
  <c r="AP69" i="1248"/>
  <c r="AP68" i="1248" s="1"/>
  <c r="AO69" i="1248"/>
  <c r="AO68" i="1248" s="1"/>
  <c r="AN69" i="1248"/>
  <c r="AN68" i="1248" s="1"/>
  <c r="AM69" i="1248"/>
  <c r="AM68" i="1248" s="1"/>
  <c r="AL69" i="1248"/>
  <c r="AL68" i="1248" s="1"/>
  <c r="AK69" i="1248"/>
  <c r="AJ69" i="1248"/>
  <c r="AJ68" i="1248" s="1"/>
  <c r="AI69" i="1248"/>
  <c r="AI68" i="1248" s="1"/>
  <c r="AH69" i="1248"/>
  <c r="AG69" i="1248"/>
  <c r="AG68" i="1248" s="1"/>
  <c r="AF69" i="1248"/>
  <c r="AF68" i="1248" s="1"/>
  <c r="AE69" i="1248"/>
  <c r="AE68" i="1248" s="1"/>
  <c r="AD69" i="1248"/>
  <c r="AD68" i="1248" s="1"/>
  <c r="AC69" i="1248"/>
  <c r="AB69" i="1248"/>
  <c r="AB68" i="1248" s="1"/>
  <c r="AA69" i="1248"/>
  <c r="AA68" i="1248" s="1"/>
  <c r="Z69" i="1248"/>
  <c r="Z68" i="1248" s="1"/>
  <c r="Y69" i="1248"/>
  <c r="Y68" i="1248" s="1"/>
  <c r="X69" i="1248"/>
  <c r="X68" i="1248" s="1"/>
  <c r="W69" i="1248"/>
  <c r="W68" i="1248" s="1"/>
  <c r="V69" i="1248"/>
  <c r="U69" i="1248"/>
  <c r="T69" i="1248"/>
  <c r="S69" i="1248"/>
  <c r="S68" i="1248" s="1"/>
  <c r="R69" i="1248"/>
  <c r="R68" i="1248" s="1"/>
  <c r="Q69" i="1248"/>
  <c r="Q68" i="1248" s="1"/>
  <c r="P69" i="1248"/>
  <c r="P68" i="1248" s="1"/>
  <c r="O69" i="1248"/>
  <c r="N69" i="1248"/>
  <c r="BI68" i="1248"/>
  <c r="BB68" i="1248"/>
  <c r="BA68" i="1248"/>
  <c r="AK68" i="1248"/>
  <c r="AH68" i="1248"/>
  <c r="AC68" i="1248"/>
  <c r="V68" i="1248"/>
  <c r="U68" i="1248"/>
  <c r="BH67" i="1248"/>
  <c r="AZ67" i="1248"/>
  <c r="AQ67" i="1248"/>
  <c r="AC67" i="1248"/>
  <c r="S67" i="1248"/>
  <c r="G64" i="1248"/>
  <c r="G63" i="1248"/>
  <c r="G62" i="1248"/>
  <c r="G61" i="1248"/>
  <c r="BB59" i="1248"/>
  <c r="BA59" i="1248"/>
  <c r="AZ59" i="1248"/>
  <c r="AY59" i="1248"/>
  <c r="AX59" i="1248"/>
  <c r="AW59" i="1248"/>
  <c r="AK59" i="1248"/>
  <c r="AJ59" i="1248"/>
  <c r="AI59" i="1248"/>
  <c r="AH59" i="1248"/>
  <c r="AG59" i="1248"/>
  <c r="AF59" i="1248"/>
  <c r="AE59" i="1248"/>
  <c r="X59" i="1248"/>
  <c r="W59" i="1248"/>
  <c r="V59" i="1248"/>
  <c r="U59" i="1248"/>
  <c r="T59" i="1248"/>
  <c r="S59" i="1248"/>
  <c r="R59" i="1248"/>
  <c r="Q59" i="1248"/>
  <c r="O59" i="1248"/>
  <c r="N59" i="1248"/>
  <c r="M59" i="1248"/>
  <c r="G58" i="1248"/>
  <c r="BK56" i="1248"/>
  <c r="BI56" i="1248"/>
  <c r="BH56" i="1248"/>
  <c r="BG56" i="1248"/>
  <c r="BF56" i="1248"/>
  <c r="BE56" i="1248"/>
  <c r="BD56" i="1248"/>
  <c r="BC56" i="1248"/>
  <c r="BB56" i="1248"/>
  <c r="BA56" i="1248"/>
  <c r="AZ56" i="1248"/>
  <c r="AY56" i="1248"/>
  <c r="AX56" i="1248"/>
  <c r="AW56" i="1248"/>
  <c r="AV56" i="1248"/>
  <c r="AU56" i="1248"/>
  <c r="AT56" i="1248"/>
  <c r="AS56" i="1248"/>
  <c r="AR56" i="1248"/>
  <c r="AQ56" i="1248"/>
  <c r="AP56" i="1248"/>
  <c r="AO56" i="1248"/>
  <c r="AN56" i="1248"/>
  <c r="AM56" i="1248"/>
  <c r="AL56" i="1248"/>
  <c r="AK56" i="1248"/>
  <c r="AJ56" i="1248"/>
  <c r="AI56" i="1248"/>
  <c r="AH56" i="1248"/>
  <c r="AG56" i="1248"/>
  <c r="AF56" i="1248"/>
  <c r="AE56" i="1248"/>
  <c r="AD56" i="1248"/>
  <c r="AC56" i="1248"/>
  <c r="AB56" i="1248"/>
  <c r="AA56" i="1248"/>
  <c r="Z56" i="1248"/>
  <c r="Y56" i="1248"/>
  <c r="X56" i="1248"/>
  <c r="W56" i="1248"/>
  <c r="V56" i="1248"/>
  <c r="U56" i="1248"/>
  <c r="T56" i="1248"/>
  <c r="S56" i="1248"/>
  <c r="R56" i="1248"/>
  <c r="P56" i="1248"/>
  <c r="O56" i="1248"/>
  <c r="G54" i="1248"/>
  <c r="BJ52" i="1248"/>
  <c r="BJ56" i="1248" s="1"/>
  <c r="Q52" i="1248"/>
  <c r="Q56" i="1248" s="1"/>
  <c r="N52" i="1248"/>
  <c r="N49" i="1248" s="1"/>
  <c r="BK49" i="1248"/>
  <c r="BK55" i="1248" s="1"/>
  <c r="BI49" i="1248"/>
  <c r="BI55" i="1248" s="1"/>
  <c r="BH49" i="1248"/>
  <c r="BH55" i="1248" s="1"/>
  <c r="BG49" i="1248"/>
  <c r="BF49" i="1248"/>
  <c r="BF55" i="1248" s="1"/>
  <c r="BE49" i="1248"/>
  <c r="BE55" i="1248" s="1"/>
  <c r="BD49" i="1248"/>
  <c r="BD55" i="1248" s="1"/>
  <c r="BC49" i="1248"/>
  <c r="BC55" i="1248" s="1"/>
  <c r="BB49" i="1248"/>
  <c r="BB55" i="1248" s="1"/>
  <c r="BA49" i="1248"/>
  <c r="BA55" i="1248" s="1"/>
  <c r="AZ49" i="1248"/>
  <c r="AZ55" i="1248" s="1"/>
  <c r="AY49" i="1248"/>
  <c r="AY55" i="1248" s="1"/>
  <c r="AX49" i="1248"/>
  <c r="AX55" i="1248" s="1"/>
  <c r="AW49" i="1248"/>
  <c r="AW55" i="1248" s="1"/>
  <c r="AV49" i="1248"/>
  <c r="AV55" i="1248" s="1"/>
  <c r="AU49" i="1248"/>
  <c r="AT49" i="1248"/>
  <c r="AT55" i="1248" s="1"/>
  <c r="AS49" i="1248"/>
  <c r="AS55" i="1248" s="1"/>
  <c r="AR49" i="1248"/>
  <c r="AR55" i="1248" s="1"/>
  <c r="AQ49" i="1248"/>
  <c r="AQ55" i="1248" s="1"/>
  <c r="AP49" i="1248"/>
  <c r="AP55" i="1248" s="1"/>
  <c r="AO49" i="1248"/>
  <c r="AO55" i="1248" s="1"/>
  <c r="AN49" i="1248"/>
  <c r="AN55" i="1248" s="1"/>
  <c r="AM49" i="1248"/>
  <c r="AM55" i="1248" s="1"/>
  <c r="AL49" i="1248"/>
  <c r="AL55" i="1248" s="1"/>
  <c r="AK49" i="1248"/>
  <c r="AK55" i="1248" s="1"/>
  <c r="AJ49" i="1248"/>
  <c r="AJ55" i="1248" s="1"/>
  <c r="AI49" i="1248"/>
  <c r="AH49" i="1248"/>
  <c r="AH55" i="1248" s="1"/>
  <c r="AG49" i="1248"/>
  <c r="AG55" i="1248" s="1"/>
  <c r="AF49" i="1248"/>
  <c r="AF55" i="1248" s="1"/>
  <c r="AE49" i="1248"/>
  <c r="AE55" i="1248" s="1"/>
  <c r="AD49" i="1248"/>
  <c r="AD55" i="1248" s="1"/>
  <c r="AC49" i="1248"/>
  <c r="AC55" i="1248" s="1"/>
  <c r="AB49" i="1248"/>
  <c r="AB55" i="1248" s="1"/>
  <c r="AA49" i="1248"/>
  <c r="AA55" i="1248" s="1"/>
  <c r="Z49" i="1248"/>
  <c r="Z55" i="1248" s="1"/>
  <c r="Y49" i="1248"/>
  <c r="Y55" i="1248" s="1"/>
  <c r="X49" i="1248"/>
  <c r="X55" i="1248" s="1"/>
  <c r="W49" i="1248"/>
  <c r="V49" i="1248"/>
  <c r="V55" i="1248" s="1"/>
  <c r="U49" i="1248"/>
  <c r="U55" i="1248" s="1"/>
  <c r="T49" i="1248"/>
  <c r="T55" i="1248" s="1"/>
  <c r="S49" i="1248"/>
  <c r="S55" i="1248" s="1"/>
  <c r="R49" i="1248"/>
  <c r="R55" i="1248" s="1"/>
  <c r="Q49" i="1248"/>
  <c r="Q55" i="1248" s="1"/>
  <c r="P49" i="1248"/>
  <c r="P55" i="1248" s="1"/>
  <c r="O49" i="1248"/>
  <c r="O55" i="1248" s="1"/>
  <c r="M49" i="1248"/>
  <c r="AP47" i="1248"/>
  <c r="AP81" i="1248" s="1"/>
  <c r="AP67" i="1248" s="1"/>
  <c r="AO47" i="1248"/>
  <c r="AO81" i="1248" s="1"/>
  <c r="AL47" i="1248"/>
  <c r="AL81" i="1248" s="1"/>
  <c r="AI47" i="1248"/>
  <c r="AI81" i="1248" s="1"/>
  <c r="AI67" i="1248" s="1"/>
  <c r="Z47" i="1248"/>
  <c r="Z81" i="1248" s="1"/>
  <c r="W47" i="1248"/>
  <c r="W81" i="1248" s="1"/>
  <c r="T47" i="1248"/>
  <c r="T81" i="1248" s="1"/>
  <c r="T67" i="1248" s="1"/>
  <c r="Q47" i="1248"/>
  <c r="Q81" i="1248" s="1"/>
  <c r="N47" i="1248"/>
  <c r="BD46" i="1248"/>
  <c r="BE46" i="1248" s="1"/>
  <c r="AG46" i="1248"/>
  <c r="AF46" i="1248"/>
  <c r="AD46" i="1248"/>
  <c r="AC46" i="1248"/>
  <c r="AA46" i="1248"/>
  <c r="Z46" i="1248"/>
  <c r="F46" i="1248" s="1"/>
  <c r="BE45" i="1248"/>
  <c r="AF45" i="1248"/>
  <c r="AC45" i="1248"/>
  <c r="BE44" i="1248"/>
  <c r="G44" i="1248" s="1"/>
  <c r="T43" i="1248"/>
  <c r="F43" i="1248" s="1"/>
  <c r="G43" i="1248"/>
  <c r="BD42" i="1248"/>
  <c r="BE42" i="1248" s="1"/>
  <c r="AP42" i="1248"/>
  <c r="AF42" i="1248"/>
  <c r="AG42" i="1248" s="1"/>
  <c r="AC42" i="1248"/>
  <c r="AD42" i="1248" s="1"/>
  <c r="Z42" i="1248"/>
  <c r="AA42" i="1248" s="1"/>
  <c r="W42" i="1248"/>
  <c r="X42" i="1248" s="1"/>
  <c r="T42" i="1248"/>
  <c r="Z40" i="1248"/>
  <c r="G40" i="1248"/>
  <c r="BJ39" i="1248"/>
  <c r="BK39" i="1248" s="1"/>
  <c r="BG39" i="1248"/>
  <c r="BH39" i="1248" s="1"/>
  <c r="BA39" i="1248"/>
  <c r="AD39" i="1248"/>
  <c r="U39" i="1248"/>
  <c r="T39" i="1248"/>
  <c r="O39" i="1248"/>
  <c r="BK38" i="1248"/>
  <c r="BJ38" i="1248"/>
  <c r="BG38" i="1248"/>
  <c r="BD38" i="1248"/>
  <c r="BE38" i="1248" s="1"/>
  <c r="BA38" i="1248"/>
  <c r="BB38" i="1248" s="1"/>
  <c r="AU38" i="1248"/>
  <c r="AV38" i="1248" s="1"/>
  <c r="AS38" i="1248"/>
  <c r="AO38" i="1248"/>
  <c r="AP38" i="1248" s="1"/>
  <c r="AL38" i="1248"/>
  <c r="AM38" i="1248" s="1"/>
  <c r="AI38" i="1248"/>
  <c r="AJ38" i="1248" s="1"/>
  <c r="AF38" i="1248"/>
  <c r="AG38" i="1248" s="1"/>
  <c r="AC38" i="1248"/>
  <c r="AD38" i="1248" s="1"/>
  <c r="W38" i="1248"/>
  <c r="X38" i="1248" s="1"/>
  <c r="T38" i="1248"/>
  <c r="U38" i="1248" s="1"/>
  <c r="Q38" i="1248"/>
  <c r="BK36" i="1248"/>
  <c r="BJ36" i="1248"/>
  <c r="BI36" i="1248"/>
  <c r="BH36" i="1248"/>
  <c r="BG36" i="1248"/>
  <c r="BF36" i="1248"/>
  <c r="BE36" i="1248"/>
  <c r="BD36" i="1248"/>
  <c r="BC36" i="1248"/>
  <c r="BB36" i="1248"/>
  <c r="BA36" i="1248"/>
  <c r="AZ36" i="1248"/>
  <c r="AY36" i="1248"/>
  <c r="AX36" i="1248"/>
  <c r="AW36" i="1248"/>
  <c r="AV36" i="1248"/>
  <c r="AU36" i="1248"/>
  <c r="AT36" i="1248"/>
  <c r="AS36" i="1248"/>
  <c r="AR36" i="1248"/>
  <c r="AQ36" i="1248"/>
  <c r="AP36" i="1248"/>
  <c r="AO36" i="1248"/>
  <c r="AN36" i="1248"/>
  <c r="AM36" i="1248"/>
  <c r="AL36" i="1248"/>
  <c r="AK36" i="1248"/>
  <c r="AJ36" i="1248"/>
  <c r="AI36" i="1248"/>
  <c r="AH36" i="1248"/>
  <c r="AG36" i="1248"/>
  <c r="AF36" i="1248"/>
  <c r="AE36" i="1248"/>
  <c r="AD36" i="1248"/>
  <c r="AC36" i="1248"/>
  <c r="AB36" i="1248"/>
  <c r="AA36" i="1248"/>
  <c r="Z36" i="1248"/>
  <c r="Y36" i="1248"/>
  <c r="X36" i="1248"/>
  <c r="W36" i="1248"/>
  <c r="V36" i="1248"/>
  <c r="U36" i="1248"/>
  <c r="T36" i="1248"/>
  <c r="S36" i="1248"/>
  <c r="R36" i="1248"/>
  <c r="Q36" i="1248"/>
  <c r="P36" i="1248"/>
  <c r="O36" i="1248"/>
  <c r="N36" i="1248"/>
  <c r="M36" i="1248"/>
  <c r="G34" i="1248"/>
  <c r="BK33" i="1248"/>
  <c r="BJ33" i="1248"/>
  <c r="BJ30" i="1248" s="1"/>
  <c r="BI33" i="1248"/>
  <c r="BH33" i="1248"/>
  <c r="BH30" i="1248" s="1"/>
  <c r="BH12" i="1248" s="1"/>
  <c r="BG33" i="1248"/>
  <c r="BF33" i="1248"/>
  <c r="BE33" i="1248"/>
  <c r="BD33" i="1248"/>
  <c r="BD30" i="1248" s="1"/>
  <c r="BD12" i="1248" s="1"/>
  <c r="BC33" i="1248"/>
  <c r="BB33" i="1248"/>
  <c r="BB30" i="1248" s="1"/>
  <c r="BA33" i="1248"/>
  <c r="AZ33" i="1248"/>
  <c r="AY33" i="1248"/>
  <c r="AY30" i="1248" s="1"/>
  <c r="AY12" i="1248" s="1"/>
  <c r="AX33" i="1248"/>
  <c r="AX30" i="1248" s="1"/>
  <c r="AW33" i="1248"/>
  <c r="AV33" i="1248"/>
  <c r="AV30" i="1248" s="1"/>
  <c r="AV12" i="1248" s="1"/>
  <c r="AU33" i="1248"/>
  <c r="AT33" i="1248"/>
  <c r="AS33" i="1248"/>
  <c r="AR33" i="1248"/>
  <c r="AR30" i="1248" s="1"/>
  <c r="AR12" i="1248" s="1"/>
  <c r="AQ33" i="1248"/>
  <c r="AP33" i="1248"/>
  <c r="AP30" i="1248" s="1"/>
  <c r="AO33" i="1248"/>
  <c r="AO30" i="1248" s="1"/>
  <c r="AN33" i="1248"/>
  <c r="AM33" i="1248"/>
  <c r="AM30" i="1248" s="1"/>
  <c r="AL33" i="1248"/>
  <c r="AL30" i="1248" s="1"/>
  <c r="AK33" i="1248"/>
  <c r="AJ33" i="1248"/>
  <c r="AJ30" i="1248" s="1"/>
  <c r="AI33" i="1248"/>
  <c r="AI30" i="1248" s="1"/>
  <c r="AI12" i="1248" s="1"/>
  <c r="AH33" i="1248"/>
  <c r="AG33" i="1248"/>
  <c r="AF33" i="1248"/>
  <c r="AE33" i="1248"/>
  <c r="AD33" i="1248"/>
  <c r="AD30" i="1248" s="1"/>
  <c r="AC33" i="1248"/>
  <c r="AC30" i="1248" s="1"/>
  <c r="AB33" i="1248"/>
  <c r="AA33" i="1248"/>
  <c r="AA30" i="1248" s="1"/>
  <c r="Z33" i="1248"/>
  <c r="Z30" i="1248" s="1"/>
  <c r="Y33" i="1248"/>
  <c r="X33" i="1248"/>
  <c r="X30" i="1248" s="1"/>
  <c r="W33" i="1248"/>
  <c r="W30" i="1248" s="1"/>
  <c r="W12" i="1248" s="1"/>
  <c r="V33" i="1248"/>
  <c r="U33" i="1248"/>
  <c r="T33" i="1248"/>
  <c r="T30" i="1248" s="1"/>
  <c r="T12" i="1248" s="1"/>
  <c r="S33" i="1248"/>
  <c r="R33" i="1248"/>
  <c r="Q33" i="1248"/>
  <c r="P33" i="1248"/>
  <c r="O33" i="1248"/>
  <c r="O30" i="1248" s="1"/>
  <c r="N33" i="1248"/>
  <c r="M33" i="1248"/>
  <c r="G31" i="1248"/>
  <c r="BK30" i="1248"/>
  <c r="BK12" i="1248" s="1"/>
  <c r="BE30" i="1248"/>
  <c r="BE12" i="1248" s="1"/>
  <c r="AF30" i="1248"/>
  <c r="AF12" i="1248" s="1"/>
  <c r="Q30" i="1248"/>
  <c r="BK28" i="1248"/>
  <c r="BJ28" i="1248"/>
  <c r="BH28" i="1248"/>
  <c r="BG28" i="1248"/>
  <c r="BE28" i="1248"/>
  <c r="BD28" i="1248"/>
  <c r="BB28" i="1248"/>
  <c r="BA28" i="1248"/>
  <c r="AY28" i="1248"/>
  <c r="AX28" i="1248"/>
  <c r="AV28" i="1248"/>
  <c r="AU28" i="1248"/>
  <c r="AS28" i="1248"/>
  <c r="AR28" i="1248"/>
  <c r="AP28" i="1248"/>
  <c r="AO28" i="1248"/>
  <c r="AM28" i="1248"/>
  <c r="AL28" i="1248"/>
  <c r="AJ28" i="1248"/>
  <c r="AI28" i="1248"/>
  <c r="AG28" i="1248"/>
  <c r="AF28" i="1248"/>
  <c r="AD28" i="1248"/>
  <c r="AC28" i="1248"/>
  <c r="AA28" i="1248"/>
  <c r="Z28" i="1248"/>
  <c r="X28" i="1248"/>
  <c r="W28" i="1248"/>
  <c r="U28" i="1248"/>
  <c r="T28" i="1248"/>
  <c r="R28" i="1248"/>
  <c r="Q28" i="1248"/>
  <c r="O28" i="1248"/>
  <c r="N28" i="1248"/>
  <c r="AP27" i="1248"/>
  <c r="G27" i="1248" s="1"/>
  <c r="G26" i="1248"/>
  <c r="AO25" i="1248"/>
  <c r="F25" i="1248" s="1"/>
  <c r="BK24" i="1248"/>
  <c r="BJ24" i="1248"/>
  <c r="BJ15" i="1248" s="1"/>
  <c r="BJ11" i="1248" s="1"/>
  <c r="BJ10" i="1248" s="1"/>
  <c r="BI24" i="1248"/>
  <c r="BH24" i="1248"/>
  <c r="BG24" i="1248"/>
  <c r="BF24" i="1248"/>
  <c r="BE24" i="1248"/>
  <c r="BD24" i="1248"/>
  <c r="BC24" i="1248"/>
  <c r="BB24" i="1248"/>
  <c r="BA24" i="1248"/>
  <c r="AZ24" i="1248"/>
  <c r="AY24" i="1248"/>
  <c r="AX24" i="1248"/>
  <c r="AW24" i="1248"/>
  <c r="AV24" i="1248"/>
  <c r="AU24" i="1248"/>
  <c r="AT24" i="1248"/>
  <c r="AS24" i="1248"/>
  <c r="AR24" i="1248"/>
  <c r="AQ24" i="1248"/>
  <c r="AP24" i="1248"/>
  <c r="AO24" i="1248"/>
  <c r="AN24" i="1248"/>
  <c r="AM24" i="1248"/>
  <c r="AL24" i="1248"/>
  <c r="AK24" i="1248"/>
  <c r="AJ24" i="1248"/>
  <c r="AI24" i="1248"/>
  <c r="AH24" i="1248"/>
  <c r="AG24" i="1248"/>
  <c r="AF24" i="1248"/>
  <c r="AE24" i="1248"/>
  <c r="AD24" i="1248"/>
  <c r="AC24" i="1248"/>
  <c r="AB24" i="1248"/>
  <c r="AA24" i="1248"/>
  <c r="Z24" i="1248"/>
  <c r="Y24" i="1248"/>
  <c r="X24" i="1248"/>
  <c r="W24" i="1248"/>
  <c r="V24" i="1248"/>
  <c r="G22" i="1248"/>
  <c r="BK21" i="1248"/>
  <c r="BJ21" i="1248"/>
  <c r="BI21" i="1248"/>
  <c r="BH21" i="1248"/>
  <c r="BG21" i="1248"/>
  <c r="BF21" i="1248"/>
  <c r="BE21" i="1248"/>
  <c r="BD21" i="1248"/>
  <c r="BC21" i="1248"/>
  <c r="BB21" i="1248"/>
  <c r="BA21" i="1248"/>
  <c r="AZ21" i="1248"/>
  <c r="AY21" i="1248"/>
  <c r="AX21" i="1248"/>
  <c r="AW21" i="1248"/>
  <c r="AV21" i="1248"/>
  <c r="AU21" i="1248"/>
  <c r="AT21" i="1248"/>
  <c r="AS21" i="1248"/>
  <c r="AR21" i="1248"/>
  <c r="AQ21" i="1248"/>
  <c r="AP21" i="1248"/>
  <c r="AP15" i="1248" s="1"/>
  <c r="AP11" i="1248" s="1"/>
  <c r="AO21" i="1248"/>
  <c r="AN21" i="1248"/>
  <c r="AM21" i="1248"/>
  <c r="AL21" i="1248"/>
  <c r="AK21" i="1248"/>
  <c r="AJ21" i="1248"/>
  <c r="AI21" i="1248"/>
  <c r="AH21" i="1248"/>
  <c r="AG21" i="1248"/>
  <c r="AF21" i="1248"/>
  <c r="AE21" i="1248"/>
  <c r="AD21" i="1248"/>
  <c r="AC21" i="1248"/>
  <c r="AB21" i="1248"/>
  <c r="AA21" i="1248"/>
  <c r="Z21" i="1248"/>
  <c r="Y21" i="1248"/>
  <c r="W21" i="1248"/>
  <c r="V21" i="1248"/>
  <c r="T21" i="1248"/>
  <c r="S21" i="1248"/>
  <c r="Q21" i="1248"/>
  <c r="Q15" i="1248" s="1"/>
  <c r="Q11" i="1248" s="1"/>
  <c r="P21" i="1248"/>
  <c r="O21" i="1248"/>
  <c r="N21" i="1248"/>
  <c r="M21" i="1248"/>
  <c r="X20" i="1248"/>
  <c r="X21" i="1248" s="1"/>
  <c r="U20" i="1248"/>
  <c r="U21" i="1248" s="1"/>
  <c r="R20" i="1248"/>
  <c r="R21" i="1248" s="1"/>
  <c r="G19" i="1248"/>
  <c r="BK18" i="1248"/>
  <c r="BH18" i="1248"/>
  <c r="BH15" i="1248" s="1"/>
  <c r="BH11" i="1248" s="1"/>
  <c r="BE18" i="1248"/>
  <c r="BD18" i="1248"/>
  <c r="BD15" i="1248" s="1"/>
  <c r="BD11" i="1248" s="1"/>
  <c r="BB18" i="1248"/>
  <c r="BA18" i="1248"/>
  <c r="AY18" i="1248"/>
  <c r="AX18" i="1248"/>
  <c r="AV18" i="1248"/>
  <c r="AU18" i="1248"/>
  <c r="AU15" i="1248" s="1"/>
  <c r="AU11" i="1248" s="1"/>
  <c r="AS18" i="1248"/>
  <c r="AP18" i="1248"/>
  <c r="AM18" i="1248"/>
  <c r="AL18" i="1248"/>
  <c r="AJ18" i="1248"/>
  <c r="AG18" i="1248"/>
  <c r="AF18" i="1248"/>
  <c r="AD18" i="1248"/>
  <c r="AC18" i="1248"/>
  <c r="AA18" i="1248"/>
  <c r="X18" i="1248"/>
  <c r="X15" i="1248" s="1"/>
  <c r="U18" i="1248"/>
  <c r="R18" i="1248"/>
  <c r="R15" i="1248" s="1"/>
  <c r="O18" i="1248"/>
  <c r="G16" i="1248"/>
  <c r="AR15" i="1248"/>
  <c r="AR11" i="1248" s="1"/>
  <c r="AF15" i="1248"/>
  <c r="AF11" i="1248" s="1"/>
  <c r="T15" i="1248"/>
  <c r="T11" i="1248" s="1"/>
  <c r="N15" i="1248"/>
  <c r="BK13" i="1248"/>
  <c r="BJ13" i="1248"/>
  <c r="BH13" i="1248"/>
  <c r="BG13" i="1248"/>
  <c r="BE13" i="1248"/>
  <c r="BD13" i="1248"/>
  <c r="BB13" i="1248"/>
  <c r="BA13" i="1248"/>
  <c r="AY13" i="1248"/>
  <c r="AX13" i="1248"/>
  <c r="AV13" i="1248"/>
  <c r="AU13" i="1248"/>
  <c r="AS13" i="1248"/>
  <c r="AR13" i="1248"/>
  <c r="AP13" i="1248"/>
  <c r="AO13" i="1248"/>
  <c r="AM13" i="1248"/>
  <c r="AL13" i="1248"/>
  <c r="AJ13" i="1248"/>
  <c r="AI13" i="1248"/>
  <c r="AG13" i="1248"/>
  <c r="AF13" i="1248"/>
  <c r="AD13" i="1248"/>
  <c r="AC13" i="1248"/>
  <c r="AA13" i="1248"/>
  <c r="Z13" i="1248"/>
  <c r="X13" i="1248"/>
  <c r="W13" i="1248"/>
  <c r="U13" i="1248"/>
  <c r="T13" i="1248"/>
  <c r="R13" i="1248"/>
  <c r="Q13" i="1248"/>
  <c r="O13" i="1248"/>
  <c r="N13" i="1248"/>
  <c r="BJ12" i="1248"/>
  <c r="AX12" i="1248"/>
  <c r="AL12" i="1248"/>
  <c r="Z12" i="1248"/>
  <c r="Q12" i="1248"/>
  <c r="N11" i="1248"/>
  <c r="BD29" i="1248" l="1"/>
  <c r="W73" i="1248"/>
  <c r="AX15" i="1248"/>
  <c r="AX11" i="1248" s="1"/>
  <c r="AI15" i="1248"/>
  <c r="AI11" i="1248" s="1"/>
  <c r="AS67" i="1248"/>
  <c r="AW67" i="1248"/>
  <c r="BA67" i="1248"/>
  <c r="BE67" i="1248"/>
  <c r="BI67" i="1248"/>
  <c r="F77" i="1248"/>
  <c r="AE67" i="1248"/>
  <c r="P67" i="1248"/>
  <c r="AD15" i="1248"/>
  <c r="AD11" i="1248" s="1"/>
  <c r="AL15" i="1248"/>
  <c r="AL11" i="1248" s="1"/>
  <c r="AL10" i="1248" s="1"/>
  <c r="BA15" i="1248"/>
  <c r="BA11" i="1248" s="1"/>
  <c r="Z15" i="1248"/>
  <c r="Z11" i="1248" s="1"/>
  <c r="Z10" i="1248" s="1"/>
  <c r="G24" i="1248"/>
  <c r="BD10" i="1248"/>
  <c r="AO15" i="1248"/>
  <c r="AO11" i="1248" s="1"/>
  <c r="F69" i="1248"/>
  <c r="Y67" i="1248"/>
  <c r="AK67" i="1248"/>
  <c r="AB67" i="1248"/>
  <c r="AF67" i="1248"/>
  <c r="AN67" i="1248"/>
  <c r="AR10" i="1248"/>
  <c r="Q10" i="1248"/>
  <c r="BH10" i="1248"/>
  <c r="T29" i="1248"/>
  <c r="AR29" i="1248"/>
  <c r="BK15" i="1248"/>
  <c r="R38" i="1248"/>
  <c r="Z38" i="1248"/>
  <c r="AA38" i="1248" s="1"/>
  <c r="F40" i="1248"/>
  <c r="W67" i="1248"/>
  <c r="N68" i="1248"/>
  <c r="AI14" i="1248"/>
  <c r="F39" i="1248"/>
  <c r="U42" i="1248"/>
  <c r="F42" i="1248"/>
  <c r="Q67" i="1248"/>
  <c r="X47" i="1248"/>
  <c r="X81" i="1248" s="1"/>
  <c r="X67" i="1248" s="1"/>
  <c r="AL67" i="1248"/>
  <c r="R80" i="1248"/>
  <c r="R77" i="1248" s="1"/>
  <c r="F80" i="1248"/>
  <c r="AX10" i="1248"/>
  <c r="W15" i="1248"/>
  <c r="F24" i="1248"/>
  <c r="AM15" i="1248"/>
  <c r="BG15" i="1248"/>
  <c r="BG11" i="1248" s="1"/>
  <c r="F45" i="1248"/>
  <c r="N81" i="1248"/>
  <c r="N67" i="1248" s="1"/>
  <c r="F47" i="1248"/>
  <c r="AJ47" i="1248"/>
  <c r="AJ81" i="1248" s="1"/>
  <c r="AJ67" i="1248" s="1"/>
  <c r="Q14" i="1248"/>
  <c r="AO14" i="1248"/>
  <c r="BA14" i="1248"/>
  <c r="G13" i="1248"/>
  <c r="F18" i="1248"/>
  <c r="AJ15" i="1248"/>
  <c r="AS15" i="1248"/>
  <c r="BE15" i="1248"/>
  <c r="F21" i="1248"/>
  <c r="F33" i="1248"/>
  <c r="G33" i="1248"/>
  <c r="F36" i="1248"/>
  <c r="R47" i="1248"/>
  <c r="R81" i="1248" s="1"/>
  <c r="Z67" i="1248"/>
  <c r="AO67" i="1248"/>
  <c r="E55" i="1248"/>
  <c r="E56" i="1248"/>
  <c r="AR73" i="1248"/>
  <c r="AR67" i="1248" s="1"/>
  <c r="W14" i="1248"/>
  <c r="W11" i="1248"/>
  <c r="W10" i="1248" s="1"/>
  <c r="AM29" i="1248"/>
  <c r="AM12" i="1248"/>
  <c r="BG14" i="1248"/>
  <c r="G28" i="1248"/>
  <c r="O47" i="1248"/>
  <c r="O81" i="1248" s="1"/>
  <c r="O67" i="1248" s="1"/>
  <c r="U47" i="1248"/>
  <c r="U81" i="1248" s="1"/>
  <c r="U67" i="1248" s="1"/>
  <c r="AA47" i="1248"/>
  <c r="AA81" i="1248" s="1"/>
  <c r="AA67" i="1248" s="1"/>
  <c r="AM47" i="1248"/>
  <c r="AM81" i="1248" s="1"/>
  <c r="AM67" i="1248" s="1"/>
  <c r="AU53" i="1248"/>
  <c r="G59" i="1248"/>
  <c r="AP14" i="1248"/>
  <c r="BH14" i="1248"/>
  <c r="AY15" i="1248"/>
  <c r="AY14" i="1248" s="1"/>
  <c r="BE29" i="1248"/>
  <c r="G69" i="1248"/>
  <c r="AF29" i="1248"/>
  <c r="Z29" i="1248"/>
  <c r="AU14" i="1248"/>
  <c r="T10" i="1248"/>
  <c r="AD14" i="1248"/>
  <c r="BB15" i="1248"/>
  <c r="AY29" i="1248"/>
  <c r="BK29" i="1248"/>
  <c r="G39" i="1248"/>
  <c r="W53" i="1248"/>
  <c r="AI53" i="1248"/>
  <c r="G38" i="1248"/>
  <c r="AC29" i="1248"/>
  <c r="AC12" i="1248"/>
  <c r="AO29" i="1248"/>
  <c r="AO12" i="1248"/>
  <c r="AO10" i="1248" s="1"/>
  <c r="G42" i="1248"/>
  <c r="AI10" i="1248"/>
  <c r="N14" i="1248"/>
  <c r="Z14" i="1248"/>
  <c r="AL14" i="1248"/>
  <c r="AG15" i="1248"/>
  <c r="G23" i="1248"/>
  <c r="AV53" i="1248"/>
  <c r="AF10" i="1248"/>
  <c r="AV15" i="1248"/>
  <c r="AV14" i="1248" s="1"/>
  <c r="U15" i="1248"/>
  <c r="U14" i="1248" s="1"/>
  <c r="Q29" i="1248"/>
  <c r="AU30" i="1248"/>
  <c r="AU12" i="1248" s="1"/>
  <c r="AU10" i="1248" s="1"/>
  <c r="BG30" i="1248"/>
  <c r="BG12" i="1248" s="1"/>
  <c r="BG53" i="1248"/>
  <c r="BH53" i="1248"/>
  <c r="N56" i="1248"/>
  <c r="F56" i="1248" s="1"/>
  <c r="T14" i="1248"/>
  <c r="AF14" i="1248"/>
  <c r="BJ14" i="1248"/>
  <c r="AA15" i="1248"/>
  <c r="AI29" i="1248"/>
  <c r="AV29" i="1248"/>
  <c r="BH29" i="1248"/>
  <c r="AR14" i="1248"/>
  <c r="BD14" i="1248"/>
  <c r="W29" i="1248"/>
  <c r="AL29" i="1248"/>
  <c r="AX29" i="1248"/>
  <c r="BJ29" i="1248"/>
  <c r="U30" i="1248"/>
  <c r="U12" i="1248" s="1"/>
  <c r="AG30" i="1248"/>
  <c r="AG29" i="1248" s="1"/>
  <c r="AS30" i="1248"/>
  <c r="BA30" i="1248"/>
  <c r="BA12" i="1248" s="1"/>
  <c r="BA10" i="1248" s="1"/>
  <c r="R67" i="1248"/>
  <c r="G67" i="1248" s="1"/>
  <c r="X53" i="1248"/>
  <c r="AJ53" i="1248"/>
  <c r="R14" i="1248"/>
  <c r="R11" i="1248"/>
  <c r="AS14" i="1248"/>
  <c r="AS11" i="1248"/>
  <c r="AG14" i="1248"/>
  <c r="AG11" i="1248"/>
  <c r="G32" i="1248"/>
  <c r="AD29" i="1248"/>
  <c r="AD12" i="1248"/>
  <c r="AD10" i="1248" s="1"/>
  <c r="AP29" i="1248"/>
  <c r="AP12" i="1248"/>
  <c r="AP10" i="1248" s="1"/>
  <c r="BB29" i="1248"/>
  <c r="BB12" i="1248"/>
  <c r="U29" i="1248"/>
  <c r="AG12" i="1248"/>
  <c r="AS29" i="1248"/>
  <c r="AS12" i="1248"/>
  <c r="AJ14" i="1248"/>
  <c r="AJ11" i="1248"/>
  <c r="G21" i="1248"/>
  <c r="O29" i="1248"/>
  <c r="O12" i="1248"/>
  <c r="AA29" i="1248"/>
  <c r="AA12" i="1248"/>
  <c r="U11" i="1248"/>
  <c r="AX14" i="1248"/>
  <c r="AA14" i="1248"/>
  <c r="AA11" i="1248"/>
  <c r="X29" i="1248"/>
  <c r="X12" i="1248"/>
  <c r="AJ29" i="1248"/>
  <c r="AJ12" i="1248"/>
  <c r="BE14" i="1248"/>
  <c r="BE11" i="1248"/>
  <c r="BE10" i="1248" s="1"/>
  <c r="X14" i="1248"/>
  <c r="X11" i="1248"/>
  <c r="AM14" i="1248"/>
  <c r="AM11" i="1248"/>
  <c r="BB14" i="1248"/>
  <c r="BB11" i="1248"/>
  <c r="BK14" i="1248"/>
  <c r="BK11" i="1248"/>
  <c r="BK10" i="1248" s="1"/>
  <c r="O15" i="1248"/>
  <c r="R30" i="1248"/>
  <c r="AC15" i="1248"/>
  <c r="G18" i="1248"/>
  <c r="N30" i="1248"/>
  <c r="G36" i="1248"/>
  <c r="G55" i="1248"/>
  <c r="N55" i="1248"/>
  <c r="N53" i="1248"/>
  <c r="BJ49" i="1248"/>
  <c r="BK53" i="1248" s="1"/>
  <c r="T53" i="1248"/>
  <c r="Z53" i="1248"/>
  <c r="AF53" i="1248"/>
  <c r="AL53" i="1248"/>
  <c r="AR53" i="1248"/>
  <c r="AX53" i="1248"/>
  <c r="BD53" i="1248"/>
  <c r="O68" i="1248"/>
  <c r="G68" i="1248" s="1"/>
  <c r="G47" i="1248"/>
  <c r="O53" i="1248"/>
  <c r="U53" i="1248"/>
  <c r="AA53" i="1248"/>
  <c r="AG53" i="1248"/>
  <c r="AM53" i="1248"/>
  <c r="AS53" i="1248"/>
  <c r="AY53" i="1248"/>
  <c r="BE53" i="1248"/>
  <c r="W55" i="1248"/>
  <c r="AI55" i="1248"/>
  <c r="AU55" i="1248"/>
  <c r="BG55" i="1248"/>
  <c r="T68" i="1248"/>
  <c r="Q53" i="1248"/>
  <c r="AC53" i="1248"/>
  <c r="AO53" i="1248"/>
  <c r="BA53" i="1248"/>
  <c r="R53" i="1248"/>
  <c r="AD53" i="1248"/>
  <c r="AP53" i="1248"/>
  <c r="BB53" i="1248"/>
  <c r="F38" i="1248" l="1"/>
  <c r="AM10" i="1248"/>
  <c r="AY11" i="1248"/>
  <c r="AY10" i="1248" s="1"/>
  <c r="AU29" i="1248"/>
  <c r="F81" i="1248"/>
  <c r="BG10" i="1248"/>
  <c r="F32" i="1248"/>
  <c r="F30" i="1248"/>
  <c r="F20" i="1248"/>
  <c r="F17" i="1248"/>
  <c r="F15" i="1248"/>
  <c r="F73" i="1248"/>
  <c r="F35" i="1248"/>
  <c r="F23" i="1248"/>
  <c r="F68" i="1248"/>
  <c r="G35" i="1248"/>
  <c r="AV11" i="1248"/>
  <c r="AV10" i="1248" s="1"/>
  <c r="BG29" i="1248"/>
  <c r="U10" i="1248"/>
  <c r="G20" i="1248"/>
  <c r="BA29" i="1248"/>
  <c r="X10" i="1248"/>
  <c r="G30" i="1248"/>
  <c r="AC14" i="1248"/>
  <c r="AC11" i="1248"/>
  <c r="AC10" i="1248" s="1"/>
  <c r="BJ55" i="1248"/>
  <c r="BJ53" i="1248"/>
  <c r="N29" i="1248"/>
  <c r="N12" i="1248"/>
  <c r="N10" i="1248" s="1"/>
  <c r="O14" i="1248"/>
  <c r="O11" i="1248"/>
  <c r="O10" i="1248" s="1"/>
  <c r="AA10" i="1248"/>
  <c r="AG10" i="1248"/>
  <c r="AS10" i="1248"/>
  <c r="G15" i="1248"/>
  <c r="G17" i="1248"/>
  <c r="BB10" i="1248"/>
  <c r="AJ10" i="1248"/>
  <c r="R10" i="1248"/>
  <c r="R29" i="1248"/>
  <c r="R12" i="1248"/>
  <c r="G12" i="1248" l="1"/>
  <c r="F11" i="1248"/>
  <c r="F14" i="1248"/>
  <c r="G29" i="1248"/>
  <c r="F12" i="1248"/>
  <c r="F29" i="1248"/>
  <c r="G14" i="1248"/>
  <c r="G11" i="1248"/>
  <c r="F10" i="1248" l="1"/>
  <c r="G10" i="1248"/>
  <c r="F62" i="19"/>
  <c r="G30" i="1240" l="1"/>
  <c r="G33" i="1240" l="1"/>
  <c r="G13" i="1234"/>
  <c r="E12" i="1234" l="1"/>
  <c r="G12" i="1234"/>
  <c r="G11" i="1234"/>
  <c r="E8" i="1234" l="1"/>
  <c r="E11" i="1234"/>
  <c r="G8" i="1234"/>
  <c r="E13" i="1234"/>
  <c r="BI33" i="1240" l="1"/>
  <c r="BF33" i="1240"/>
  <c r="BC33" i="1240"/>
  <c r="AZ33" i="1240"/>
  <c r="AW33" i="1240"/>
  <c r="AT33" i="1240"/>
  <c r="AQ33" i="1240"/>
  <c r="AN33" i="1240"/>
  <c r="AK33" i="1240"/>
  <c r="AH33" i="1240"/>
  <c r="AE33" i="1240"/>
  <c r="AB33" i="1240"/>
  <c r="Y33" i="1240"/>
  <c r="V33" i="1240"/>
  <c r="S33" i="1240"/>
  <c r="P33" i="1240"/>
  <c r="BL29" i="1240"/>
  <c r="BI29" i="1240"/>
  <c r="BF29" i="1240"/>
  <c r="BC29" i="1240"/>
  <c r="AZ29" i="1240"/>
  <c r="AW29" i="1240"/>
  <c r="AT29" i="1240"/>
  <c r="AQ29" i="1240"/>
  <c r="AN29" i="1240"/>
  <c r="AK29" i="1240"/>
  <c r="AH29" i="1240"/>
  <c r="AE29" i="1240"/>
  <c r="AB29" i="1240"/>
  <c r="Y29" i="1240"/>
  <c r="V29" i="1240"/>
  <c r="S29" i="1240"/>
  <c r="P29" i="1240"/>
  <c r="G101" i="1245" l="1"/>
  <c r="F101" i="1245"/>
  <c r="E58" i="1240" l="1"/>
  <c r="F58" i="1240"/>
  <c r="G58" i="1240"/>
  <c r="E48" i="1240"/>
  <c r="F48" i="1240"/>
  <c r="G48" i="1240"/>
  <c r="G35" i="1238"/>
  <c r="E17" i="1238"/>
  <c r="G17" i="1238"/>
  <c r="G9" i="1234"/>
  <c r="G239" i="1245" l="1"/>
  <c r="F239" i="1245"/>
  <c r="F238" i="1245"/>
  <c r="G238" i="1245"/>
  <c r="F237" i="1245"/>
  <c r="G237" i="1245"/>
  <c r="F205" i="1245" l="1"/>
  <c r="G205" i="1245"/>
  <c r="E91" i="1245"/>
  <c r="F6" i="5" l="1"/>
  <c r="E42" i="1245" l="1"/>
  <c r="G55" i="1245"/>
  <c r="F185" i="1245" l="1"/>
  <c r="G185" i="1245"/>
  <c r="F184" i="1245"/>
  <c r="G184" i="1245"/>
  <c r="F190" i="1245"/>
  <c r="G190" i="1245"/>
  <c r="F189" i="1245"/>
  <c r="G189" i="1245"/>
  <c r="F32" i="1240" l="1"/>
  <c r="F31" i="1240"/>
  <c r="F98" i="1245" l="1"/>
  <c r="F38" i="1238" s="1"/>
  <c r="G98" i="1245"/>
  <c r="F99" i="1245"/>
  <c r="F39" i="1238" s="1"/>
  <c r="G99" i="1245"/>
  <c r="F100" i="1245"/>
  <c r="F40" i="1238" s="1"/>
  <c r="G100" i="1245"/>
  <c r="F105" i="1245"/>
  <c r="F45" i="1238" s="1"/>
  <c r="G105" i="1245"/>
  <c r="F106" i="1245"/>
  <c r="F46" i="1238" s="1"/>
  <c r="G106" i="1245"/>
  <c r="G93" i="1245"/>
  <c r="G96" i="1245"/>
  <c r="F93" i="1245"/>
  <c r="F15" i="1237" s="1"/>
  <c r="F96" i="1245"/>
  <c r="F18" i="1237" s="1"/>
  <c r="G92" i="1245"/>
  <c r="F92" i="1245"/>
  <c r="F14" i="1237" s="1"/>
  <c r="G247" i="1245" l="1"/>
  <c r="F247" i="1245"/>
  <c r="E247" i="1245"/>
  <c r="G246" i="1245"/>
  <c r="F246" i="1245"/>
  <c r="E246" i="1245"/>
  <c r="G245" i="1245"/>
  <c r="F245" i="1245"/>
  <c r="G244" i="1245"/>
  <c r="F244" i="1245"/>
  <c r="E243" i="1245"/>
  <c r="E242" i="1245"/>
  <c r="G241" i="1245"/>
  <c r="F241" i="1245"/>
  <c r="E239" i="1245"/>
  <c r="E238" i="1245"/>
  <c r="E237" i="1245"/>
  <c r="G233" i="1245"/>
  <c r="F233" i="1245"/>
  <c r="E233" i="1245"/>
  <c r="E234" i="1245" s="1"/>
  <c r="E231" i="1245"/>
  <c r="E228" i="1245"/>
  <c r="E226" i="1245"/>
  <c r="E224" i="1245"/>
  <c r="E218" i="1245"/>
  <c r="E212" i="1245"/>
  <c r="E207" i="1245"/>
  <c r="E205" i="1245"/>
  <c r="E204" i="1245"/>
  <c r="E203" i="1245"/>
  <c r="E202" i="1245"/>
  <c r="E201" i="1245"/>
  <c r="E199" i="1245"/>
  <c r="E198" i="1245"/>
  <c r="E193" i="1245"/>
  <c r="E190" i="1245"/>
  <c r="E189" i="1245"/>
  <c r="G188" i="1245"/>
  <c r="G191" i="1245" s="1"/>
  <c r="F188" i="1245"/>
  <c r="F191" i="1245" s="1"/>
  <c r="F33" i="1240" s="1"/>
  <c r="E188" i="1245"/>
  <c r="G186" i="1245"/>
  <c r="F186" i="1245"/>
  <c r="E186" i="1245"/>
  <c r="E185" i="1245"/>
  <c r="E184" i="1245"/>
  <c r="E178" i="1245"/>
  <c r="E177" i="1245"/>
  <c r="E176" i="1245"/>
  <c r="E175" i="1245"/>
  <c r="E174" i="1245"/>
  <c r="E173" i="1245"/>
  <c r="E171" i="1245"/>
  <c r="E169" i="1245"/>
  <c r="E168" i="1245"/>
  <c r="E167" i="1245"/>
  <c r="E165" i="1245"/>
  <c r="E163" i="1245"/>
  <c r="E158" i="1245"/>
  <c r="E157" i="1245"/>
  <c r="E156" i="1245"/>
  <c r="E155" i="1245"/>
  <c r="E154" i="1245"/>
  <c r="E153" i="1245"/>
  <c r="E146" i="1245"/>
  <c r="E145" i="1245"/>
  <c r="E144" i="1245"/>
  <c r="E143" i="1245"/>
  <c r="E142" i="1245"/>
  <c r="E141" i="1245"/>
  <c r="E140" i="1245"/>
  <c r="E139" i="1245"/>
  <c r="E138" i="1245"/>
  <c r="E137" i="1245"/>
  <c r="E130" i="1245"/>
  <c r="E128" i="1245"/>
  <c r="E122" i="1245"/>
  <c r="E121" i="1245"/>
  <c r="E120" i="1245"/>
  <c r="E116" i="1245"/>
  <c r="E115" i="1245"/>
  <c r="E111" i="1245"/>
  <c r="E110" i="1245"/>
  <c r="G86" i="1245"/>
  <c r="F86" i="1245"/>
  <c r="E86" i="1245"/>
  <c r="G83" i="1245"/>
  <c r="F83" i="1245"/>
  <c r="G82" i="1245"/>
  <c r="F82" i="1245"/>
  <c r="G81" i="1245"/>
  <c r="F81" i="1245"/>
  <c r="G80" i="1245"/>
  <c r="F80" i="1245"/>
  <c r="E80" i="1245"/>
  <c r="G79" i="1245"/>
  <c r="F79" i="1245"/>
  <c r="G78" i="1245"/>
  <c r="F78" i="1245"/>
  <c r="G77" i="1245"/>
  <c r="F77" i="1245"/>
  <c r="E77" i="1245"/>
  <c r="G76" i="1245"/>
  <c r="F76" i="1245"/>
  <c r="E76" i="1245"/>
  <c r="G75" i="1245"/>
  <c r="F75" i="1245"/>
  <c r="G74" i="1245"/>
  <c r="F74" i="1245"/>
  <c r="E74" i="1245"/>
  <c r="G73" i="1245"/>
  <c r="F73" i="1245"/>
  <c r="E73" i="1245"/>
  <c r="G72" i="1245"/>
  <c r="F72" i="1245"/>
  <c r="E72" i="1245"/>
  <c r="G69" i="1245"/>
  <c r="F69" i="1245"/>
  <c r="G67" i="1245"/>
  <c r="F67" i="1245"/>
  <c r="E67" i="1245"/>
  <c r="G66" i="1245"/>
  <c r="F66" i="1245"/>
  <c r="E66" i="1245"/>
  <c r="G65" i="1245"/>
  <c r="F65" i="1245"/>
  <c r="E65" i="1245"/>
  <c r="G64" i="1245"/>
  <c r="F64" i="1245"/>
  <c r="E64" i="1245"/>
  <c r="G63" i="1245"/>
  <c r="F63" i="1245"/>
  <c r="E63" i="1245"/>
  <c r="G62" i="1245"/>
  <c r="F62" i="1245"/>
  <c r="E60" i="1245"/>
  <c r="G60" i="1245"/>
  <c r="F60" i="1245"/>
  <c r="G59" i="1245"/>
  <c r="F59" i="1245"/>
  <c r="E58" i="1245"/>
  <c r="F58" i="1245"/>
  <c r="G58" i="1245"/>
  <c r="E57" i="1245"/>
  <c r="F57" i="1245"/>
  <c r="G57" i="1245"/>
  <c r="G56" i="1245"/>
  <c r="F56" i="1245"/>
  <c r="E56" i="1245"/>
  <c r="G54" i="1245"/>
  <c r="F54" i="1245"/>
  <c r="E54" i="1245"/>
  <c r="G53" i="1245"/>
  <c r="F53" i="1245"/>
  <c r="E53" i="1245"/>
  <c r="G52" i="1245"/>
  <c r="F52" i="1245"/>
  <c r="E52" i="1245"/>
  <c r="G50" i="1245"/>
  <c r="F50" i="1245"/>
  <c r="E49" i="1245"/>
  <c r="E48" i="1245"/>
  <c r="G48" i="1245"/>
  <c r="F48" i="1245"/>
  <c r="G46" i="1245"/>
  <c r="F46" i="1245"/>
  <c r="E46" i="1245"/>
  <c r="G45" i="1245"/>
  <c r="F45" i="1245"/>
  <c r="E45" i="1245"/>
  <c r="G44" i="1245"/>
  <c r="G43" i="1245"/>
  <c r="F43" i="1245"/>
  <c r="G42" i="1245"/>
  <c r="F42" i="1245"/>
  <c r="E41" i="1245"/>
  <c r="G41" i="1245"/>
  <c r="F41" i="1245"/>
  <c r="E40" i="1245"/>
  <c r="G40" i="1245"/>
  <c r="G39" i="1245"/>
  <c r="F39" i="1245"/>
  <c r="E39" i="1245"/>
  <c r="G36" i="1245"/>
  <c r="F36" i="1245"/>
  <c r="E36" i="1245"/>
  <c r="G33" i="1245"/>
  <c r="F33" i="1245"/>
  <c r="E33" i="1245"/>
  <c r="G29" i="1245"/>
  <c r="F29" i="1245"/>
  <c r="G28" i="1245"/>
  <c r="F28" i="1245"/>
  <c r="G27" i="1245"/>
  <c r="F27" i="1245"/>
  <c r="E27" i="1245"/>
  <c r="G26" i="1245"/>
  <c r="F26" i="1245"/>
  <c r="G24" i="1245"/>
  <c r="F24" i="1245"/>
  <c r="E24" i="1245"/>
  <c r="F23" i="1245"/>
  <c r="G23" i="1245"/>
  <c r="G21" i="1245"/>
  <c r="F21" i="1245"/>
  <c r="E21" i="1245"/>
  <c r="G20" i="1245"/>
  <c r="F20" i="1245"/>
  <c r="G18" i="1245"/>
  <c r="F18" i="1245"/>
  <c r="E18" i="1245"/>
  <c r="A3" i="1245"/>
  <c r="F36" i="1244"/>
  <c r="G221" i="1246"/>
  <c r="F221" i="1246"/>
  <c r="E221" i="1246"/>
  <c r="D221" i="1246"/>
  <c r="G220" i="1246"/>
  <c r="F220" i="1246"/>
  <c r="E220" i="1246"/>
  <c r="D220" i="1246"/>
  <c r="G219" i="1246"/>
  <c r="F219" i="1246"/>
  <c r="E219" i="1246"/>
  <c r="D219" i="1246"/>
  <c r="G218" i="1246"/>
  <c r="F218" i="1246"/>
  <c r="E218" i="1246"/>
  <c r="D218" i="1246"/>
  <c r="G217" i="1246"/>
  <c r="G216" i="1246"/>
  <c r="G215" i="1246"/>
  <c r="F215" i="1246"/>
  <c r="E215" i="1246"/>
  <c r="D215" i="1246"/>
  <c r="G214" i="1246"/>
  <c r="AW213" i="1246"/>
  <c r="G213" i="1246"/>
  <c r="F213" i="1246"/>
  <c r="E213" i="1246"/>
  <c r="D213" i="1246"/>
  <c r="BD212" i="1246"/>
  <c r="BC212" i="1246"/>
  <c r="BA212" i="1246"/>
  <c r="AZ212" i="1246"/>
  <c r="AX212" i="1246"/>
  <c r="AW212" i="1246"/>
  <c r="AU212" i="1246"/>
  <c r="AT212" i="1246"/>
  <c r="AR212" i="1246"/>
  <c r="AQ212" i="1246"/>
  <c r="AO212" i="1246"/>
  <c r="AN212" i="1246"/>
  <c r="AL212" i="1246"/>
  <c r="AK212" i="1246"/>
  <c r="AI212" i="1246"/>
  <c r="AH212" i="1246"/>
  <c r="AF212" i="1246"/>
  <c r="AE212" i="1246"/>
  <c r="AC212" i="1246"/>
  <c r="AB212" i="1246"/>
  <c r="Z212" i="1246"/>
  <c r="Y212" i="1246"/>
  <c r="W212" i="1246"/>
  <c r="V212" i="1246"/>
  <c r="T212" i="1246"/>
  <c r="S212" i="1246"/>
  <c r="Q212" i="1246"/>
  <c r="P212" i="1246"/>
  <c r="N212" i="1246"/>
  <c r="M212" i="1246"/>
  <c r="K212" i="1246"/>
  <c r="J212" i="1246"/>
  <c r="I212" i="1246"/>
  <c r="H212" i="1246"/>
  <c r="G212" i="1246"/>
  <c r="F212" i="1246"/>
  <c r="E212" i="1246"/>
  <c r="D212" i="1246"/>
  <c r="BD211" i="1246"/>
  <c r="BC211" i="1246"/>
  <c r="BA211" i="1246"/>
  <c r="AZ211" i="1246"/>
  <c r="AX211" i="1246"/>
  <c r="AU211" i="1246"/>
  <c r="AT211" i="1246"/>
  <c r="AR211" i="1246"/>
  <c r="AQ211" i="1246"/>
  <c r="AO211" i="1246"/>
  <c r="AN211" i="1246"/>
  <c r="AL211" i="1246"/>
  <c r="AK211" i="1246"/>
  <c r="AI211" i="1246"/>
  <c r="AH211" i="1246"/>
  <c r="AF211" i="1246"/>
  <c r="AE211" i="1246"/>
  <c r="AC211" i="1246"/>
  <c r="AB211" i="1246"/>
  <c r="Z211" i="1246"/>
  <c r="Y211" i="1246"/>
  <c r="W211" i="1246"/>
  <c r="V211" i="1246"/>
  <c r="T211" i="1246"/>
  <c r="S211" i="1246"/>
  <c r="Q211" i="1246"/>
  <c r="P211" i="1246"/>
  <c r="N211" i="1246"/>
  <c r="M211" i="1246"/>
  <c r="K211" i="1246"/>
  <c r="J211" i="1246"/>
  <c r="I211" i="1246"/>
  <c r="H211" i="1246"/>
  <c r="G211" i="1246"/>
  <c r="F211" i="1246"/>
  <c r="E211" i="1246"/>
  <c r="D211" i="1246"/>
  <c r="G210" i="1246"/>
  <c r="F210" i="1246"/>
  <c r="E210" i="1246"/>
  <c r="D210" i="1246"/>
  <c r="G209" i="1246"/>
  <c r="F209" i="1246"/>
  <c r="E209" i="1246"/>
  <c r="D209" i="1246"/>
  <c r="G208" i="1246"/>
  <c r="F208" i="1246"/>
  <c r="E208" i="1246"/>
  <c r="D208" i="1246"/>
  <c r="G207" i="1246"/>
  <c r="F207" i="1246"/>
  <c r="E207" i="1246"/>
  <c r="D207" i="1246"/>
  <c r="G206" i="1246"/>
  <c r="F206" i="1246"/>
  <c r="E206" i="1246"/>
  <c r="D206" i="1246"/>
  <c r="AZ205" i="1246"/>
  <c r="D205" i="1246" s="1"/>
  <c r="F205" i="1246"/>
  <c r="E205" i="1246"/>
  <c r="BE204" i="1246"/>
  <c r="BD204" i="1246"/>
  <c r="BC204" i="1246"/>
  <c r="BB204" i="1246"/>
  <c r="BA204" i="1246"/>
  <c r="AY204" i="1246"/>
  <c r="AX204" i="1246"/>
  <c r="AW204" i="1246"/>
  <c r="AV204" i="1246"/>
  <c r="AU204" i="1246"/>
  <c r="AT204" i="1246"/>
  <c r="AS204" i="1246"/>
  <c r="AR204" i="1246"/>
  <c r="AQ204" i="1246"/>
  <c r="AP204" i="1246"/>
  <c r="AO204" i="1246"/>
  <c r="AN204" i="1246"/>
  <c r="AM204" i="1246"/>
  <c r="AL204" i="1246"/>
  <c r="AK204" i="1246"/>
  <c r="AJ204" i="1246"/>
  <c r="AI204" i="1246"/>
  <c r="AH204" i="1246"/>
  <c r="AG204" i="1246"/>
  <c r="AF204" i="1246"/>
  <c r="AE204" i="1246"/>
  <c r="AD204" i="1246"/>
  <c r="AC204" i="1246"/>
  <c r="AB204" i="1246"/>
  <c r="AA204" i="1246"/>
  <c r="Z204" i="1246"/>
  <c r="Y204" i="1246"/>
  <c r="X204" i="1246"/>
  <c r="W204" i="1246"/>
  <c r="V204" i="1246"/>
  <c r="U204" i="1246"/>
  <c r="T204" i="1246"/>
  <c r="S204" i="1246"/>
  <c r="R204" i="1246"/>
  <c r="Q204" i="1246"/>
  <c r="P204" i="1246"/>
  <c r="O204" i="1246"/>
  <c r="N204" i="1246"/>
  <c r="M204" i="1246"/>
  <c r="L204" i="1246"/>
  <c r="K204" i="1246"/>
  <c r="J204" i="1246"/>
  <c r="I204" i="1246"/>
  <c r="H204" i="1246"/>
  <c r="G204" i="1246"/>
  <c r="F204" i="1246"/>
  <c r="E204" i="1246"/>
  <c r="F203" i="1246"/>
  <c r="E203" i="1246"/>
  <c r="D203" i="1246"/>
  <c r="BE202" i="1246"/>
  <c r="BD202" i="1246"/>
  <c r="BC202" i="1246"/>
  <c r="AZ202" i="1246"/>
  <c r="AY202" i="1246"/>
  <c r="AX202" i="1246"/>
  <c r="AV202" i="1246"/>
  <c r="AU202" i="1246"/>
  <c r="AT202" i="1246"/>
  <c r="AS202" i="1246"/>
  <c r="AR202" i="1246"/>
  <c r="AP202" i="1246"/>
  <c r="AO202" i="1246"/>
  <c r="AM202" i="1246"/>
  <c r="AL202" i="1246"/>
  <c r="AJ202" i="1246"/>
  <c r="AI202" i="1246"/>
  <c r="AG202" i="1246"/>
  <c r="AF202" i="1246"/>
  <c r="X202" i="1246"/>
  <c r="W202" i="1246"/>
  <c r="U202" i="1246"/>
  <c r="T202" i="1246"/>
  <c r="R202" i="1246"/>
  <c r="Q202" i="1246"/>
  <c r="O202" i="1246"/>
  <c r="N202" i="1246"/>
  <c r="L202" i="1246"/>
  <c r="K202" i="1246"/>
  <c r="I202" i="1246"/>
  <c r="H202" i="1246"/>
  <c r="AZ201" i="1246"/>
  <c r="AH201" i="1246"/>
  <c r="F201" i="1246"/>
  <c r="E201" i="1246"/>
  <c r="BE200" i="1246"/>
  <c r="BD200" i="1246"/>
  <c r="BC200" i="1246"/>
  <c r="AY200" i="1246"/>
  <c r="AX200" i="1246"/>
  <c r="AW200" i="1246"/>
  <c r="AV200" i="1246"/>
  <c r="AU200" i="1246"/>
  <c r="AT200" i="1246"/>
  <c r="AS200" i="1246"/>
  <c r="AR200" i="1246"/>
  <c r="AQ200" i="1246"/>
  <c r="AP200" i="1246"/>
  <c r="AO200" i="1246"/>
  <c r="AN200" i="1246"/>
  <c r="AM200" i="1246"/>
  <c r="AL200" i="1246"/>
  <c r="AK200" i="1246"/>
  <c r="AJ200" i="1246"/>
  <c r="AI200" i="1246"/>
  <c r="AH200" i="1246"/>
  <c r="AG200" i="1246"/>
  <c r="AF200" i="1246"/>
  <c r="AE200" i="1246"/>
  <c r="AD200" i="1246"/>
  <c r="AC200" i="1246"/>
  <c r="AB200" i="1246"/>
  <c r="AA200" i="1246"/>
  <c r="Z200" i="1246"/>
  <c r="Y200" i="1246"/>
  <c r="X200" i="1246"/>
  <c r="W200" i="1246"/>
  <c r="V200" i="1246"/>
  <c r="U200" i="1246"/>
  <c r="T200" i="1246"/>
  <c r="S200" i="1246"/>
  <c r="R200" i="1246"/>
  <c r="Q200" i="1246"/>
  <c r="P200" i="1246"/>
  <c r="O200" i="1246"/>
  <c r="N200" i="1246"/>
  <c r="M200" i="1246"/>
  <c r="L200" i="1246"/>
  <c r="K200" i="1246"/>
  <c r="J200" i="1246"/>
  <c r="I200" i="1246"/>
  <c r="H200" i="1246"/>
  <c r="G200" i="1246"/>
  <c r="BE199" i="1246"/>
  <c r="BD199" i="1246"/>
  <c r="AZ199" i="1246"/>
  <c r="D199" i="1246" s="1"/>
  <c r="AY199" i="1246"/>
  <c r="AX199" i="1246"/>
  <c r="AV199" i="1246"/>
  <c r="AU199" i="1246"/>
  <c r="AS199" i="1246"/>
  <c r="AR199" i="1246"/>
  <c r="AP199" i="1246"/>
  <c r="AO199" i="1246"/>
  <c r="AM199" i="1246"/>
  <c r="AL199" i="1246"/>
  <c r="AJ199" i="1246"/>
  <c r="AI199" i="1246"/>
  <c r="AG199" i="1246"/>
  <c r="AF199" i="1246"/>
  <c r="AD199" i="1246"/>
  <c r="AC199" i="1246"/>
  <c r="AA199" i="1246"/>
  <c r="Z199" i="1246"/>
  <c r="X199" i="1246"/>
  <c r="W199" i="1246"/>
  <c r="U199" i="1246"/>
  <c r="T199" i="1246"/>
  <c r="R199" i="1246"/>
  <c r="Q199" i="1246"/>
  <c r="O199" i="1246"/>
  <c r="N199" i="1246"/>
  <c r="L199" i="1246"/>
  <c r="K199" i="1246"/>
  <c r="I199" i="1246"/>
  <c r="H199" i="1246"/>
  <c r="AZ198" i="1246"/>
  <c r="D198" i="1246" s="1"/>
  <c r="D204" i="1246" s="1"/>
  <c r="F198" i="1246"/>
  <c r="E198" i="1246"/>
  <c r="A3" i="1246"/>
  <c r="K21" i="1243"/>
  <c r="K20" i="1243"/>
  <c r="K19" i="1243"/>
  <c r="K18" i="1243"/>
  <c r="K17" i="1243"/>
  <c r="K16" i="1243"/>
  <c r="K15" i="1243"/>
  <c r="K13" i="1243"/>
  <c r="K12" i="1243"/>
  <c r="A3" i="1243"/>
  <c r="A3" i="1242"/>
  <c r="A3" i="1240"/>
  <c r="B44" i="1239"/>
  <c r="C41" i="1239"/>
  <c r="B41" i="1239"/>
  <c r="C38" i="1239"/>
  <c r="B38" i="1239"/>
  <c r="B34" i="1239"/>
  <c r="F20" i="1238"/>
  <c r="F19" i="1238"/>
  <c r="F18" i="1238"/>
  <c r="A3" i="1238"/>
  <c r="A3" i="1239" s="1"/>
  <c r="F17" i="1237"/>
  <c r="F12" i="1237"/>
  <c r="F10" i="1237"/>
  <c r="E5" i="1242"/>
  <c r="A3" i="1230"/>
  <c r="A3" i="19"/>
  <c r="G52" i="5"/>
  <c r="F52" i="5"/>
  <c r="G51" i="5"/>
  <c r="F51" i="5"/>
  <c r="G50" i="5"/>
  <c r="F50" i="5"/>
  <c r="G49" i="5"/>
  <c r="F49" i="5"/>
  <c r="G48" i="5"/>
  <c r="F48" i="5"/>
  <c r="G45" i="5"/>
  <c r="E45" i="5"/>
  <c r="E37" i="5"/>
  <c r="G36" i="5"/>
  <c r="F36" i="5"/>
  <c r="G35" i="5"/>
  <c r="F35" i="5"/>
  <c r="E34" i="5"/>
  <c r="E32" i="5"/>
  <c r="G31" i="5"/>
  <c r="F31" i="5"/>
  <c r="G30" i="5"/>
  <c r="F30" i="5"/>
  <c r="G29" i="5"/>
  <c r="F29" i="5"/>
  <c r="G28" i="5"/>
  <c r="F28" i="5"/>
  <c r="G27" i="5"/>
  <c r="F27" i="5"/>
  <c r="G26" i="5"/>
  <c r="F26" i="5"/>
  <c r="G25" i="5"/>
  <c r="F25" i="5"/>
  <c r="G24" i="5"/>
  <c r="F24" i="5"/>
  <c r="G23" i="5"/>
  <c r="F23" i="5"/>
  <c r="F21" i="5"/>
  <c r="F20" i="5"/>
  <c r="G19" i="5"/>
  <c r="F19" i="5"/>
  <c r="G18" i="5"/>
  <c r="F18" i="5"/>
  <c r="G17" i="5"/>
  <c r="F17" i="5"/>
  <c r="G16" i="5"/>
  <c r="G15" i="5"/>
  <c r="F15" i="5"/>
  <c r="G7" i="5"/>
  <c r="F7" i="5"/>
  <c r="E7" i="5"/>
  <c r="E6" i="5"/>
  <c r="A3" i="5"/>
  <c r="F20" i="1234"/>
  <c r="F17" i="1234"/>
  <c r="F16" i="1234"/>
  <c r="F15" i="1234"/>
  <c r="F14" i="1234"/>
  <c r="E9" i="1234"/>
  <c r="F10" i="1234"/>
  <c r="A4" i="1234"/>
  <c r="A3" i="1234"/>
  <c r="C54" i="1214"/>
  <c r="B54" i="1214"/>
  <c r="C37" i="1214"/>
  <c r="B37" i="1214"/>
  <c r="R16" i="1214"/>
  <c r="Q16" i="1214"/>
  <c r="P16" i="1214"/>
  <c r="O16" i="1214"/>
  <c r="N16" i="1214"/>
  <c r="M16" i="1214"/>
  <c r="L16" i="1214"/>
  <c r="M15" i="1214"/>
  <c r="M14" i="1214"/>
  <c r="Q9" i="1214"/>
  <c r="Q10" i="1214" s="1"/>
  <c r="P9" i="1214"/>
  <c r="P10" i="1214" s="1"/>
  <c r="O9" i="1214"/>
  <c r="O10" i="1214" s="1"/>
  <c r="N9" i="1214"/>
  <c r="N10" i="1214" s="1"/>
  <c r="F34" i="5" l="1"/>
  <c r="F11" i="1234"/>
  <c r="F13" i="1234"/>
  <c r="F12" i="1234"/>
  <c r="G32" i="5"/>
  <c r="G34" i="5"/>
  <c r="F17" i="1238"/>
  <c r="N8" i="1214"/>
  <c r="N7" i="1214" s="1"/>
  <c r="E33" i="5"/>
  <c r="D201" i="1246"/>
  <c r="P8" i="1214"/>
  <c r="P7" i="1214" s="1"/>
  <c r="F12" i="1245"/>
  <c r="E29" i="1245"/>
  <c r="E28" i="1245" s="1"/>
  <c r="F49" i="1245"/>
  <c r="F38" i="1245"/>
  <c r="F37" i="1245" s="1"/>
  <c r="G71" i="1245"/>
  <c r="F35" i="1245"/>
  <c r="F34" i="1245" s="1"/>
  <c r="E172" i="1245"/>
  <c r="E38" i="1245"/>
  <c r="E37" i="1245" s="1"/>
  <c r="E26" i="1245"/>
  <c r="E25" i="1245" s="1"/>
  <c r="E30" i="1245"/>
  <c r="F40" i="1245"/>
  <c r="G51" i="1245"/>
  <c r="E81" i="1245"/>
  <c r="E119" i="1245"/>
  <c r="G15" i="1245"/>
  <c r="E35" i="1245"/>
  <c r="E34" i="1245" s="1"/>
  <c r="E136" i="1245"/>
  <c r="F51" i="1245"/>
  <c r="E70" i="1245"/>
  <c r="G70" i="1245"/>
  <c r="F71" i="1245"/>
  <c r="E151" i="1245"/>
  <c r="F15" i="1245"/>
  <c r="F30" i="1245"/>
  <c r="G35" i="1245"/>
  <c r="G34" i="1245" s="1"/>
  <c r="G38" i="1245"/>
  <c r="G37" i="1245" s="1"/>
  <c r="E51" i="1245"/>
  <c r="E71" i="1245"/>
  <c r="E78" i="1245"/>
  <c r="E112" i="1245"/>
  <c r="E164" i="1245"/>
  <c r="E20" i="1245"/>
  <c r="E19" i="1245" s="1"/>
  <c r="F70" i="1245"/>
  <c r="E82" i="1245"/>
  <c r="E15" i="1245"/>
  <c r="E47" i="1245"/>
  <c r="F61" i="1245"/>
  <c r="F44" i="1245"/>
  <c r="G49" i="1245"/>
  <c r="E75" i="1245"/>
  <c r="E83" i="1245"/>
  <c r="E44" i="1245"/>
  <c r="E161" i="1245"/>
  <c r="E200" i="1245"/>
  <c r="G22" i="1245"/>
  <c r="G30" i="1245"/>
  <c r="G61" i="1245"/>
  <c r="E62" i="1245"/>
  <c r="E61" i="1245" s="1"/>
  <c r="E109" i="1245"/>
  <c r="E191" i="1245"/>
  <c r="F22" i="1245"/>
  <c r="G19" i="1245"/>
  <c r="G25" i="1245"/>
  <c r="E23" i="1245"/>
  <c r="E22" i="1245" s="1"/>
  <c r="F32" i="1245"/>
  <c r="F13" i="1245"/>
  <c r="F25" i="1245"/>
  <c r="F47" i="1245"/>
  <c r="F234" i="1245"/>
  <c r="G47" i="1245"/>
  <c r="G234" i="1245"/>
  <c r="F19" i="1245"/>
  <c r="F8" i="1237"/>
  <c r="F47" i="1238" s="1"/>
  <c r="F91" i="1245"/>
  <c r="G91" i="1245"/>
  <c r="E187" i="1245"/>
  <c r="AZ200" i="1246"/>
  <c r="D200" i="1246"/>
  <c r="AZ204" i="1246"/>
  <c r="BA199" i="1246"/>
  <c r="F32" i="5"/>
  <c r="G37" i="5"/>
  <c r="F187" i="1245"/>
  <c r="G187" i="1245"/>
  <c r="E162" i="1245"/>
  <c r="E194" i="1245"/>
  <c r="E195" i="1245" s="1"/>
  <c r="F9" i="1234" l="1"/>
  <c r="F8" i="1234"/>
  <c r="F33" i="5"/>
  <c r="F13" i="1237"/>
  <c r="G13" i="1237"/>
  <c r="F11" i="1237"/>
  <c r="Q8" i="1214"/>
  <c r="Q7" i="1214" s="1"/>
  <c r="E108" i="1245"/>
  <c r="F17" i="1245"/>
  <c r="F16" i="1245" s="1"/>
  <c r="E13" i="1245"/>
  <c r="F31" i="1245"/>
  <c r="E79" i="1245"/>
  <c r="E17" i="1245"/>
  <c r="E16" i="1245" s="1"/>
  <c r="F11" i="1245"/>
  <c r="G32" i="1245"/>
  <c r="G11" i="1245" s="1"/>
  <c r="G13" i="1245"/>
  <c r="E32" i="1245"/>
  <c r="E31" i="1245" s="1"/>
  <c r="G17" i="1245"/>
  <c r="G16" i="1245" s="1"/>
  <c r="E199" i="1246"/>
  <c r="E200" i="1246" s="1"/>
  <c r="BA200" i="1246"/>
  <c r="BB199" i="1246"/>
  <c r="G33" i="5"/>
  <c r="O8" i="1214" l="1"/>
  <c r="O7" i="1214" s="1"/>
  <c r="E11" i="1245"/>
  <c r="E14" i="1245" s="1"/>
  <c r="E12" i="1245"/>
  <c r="G31" i="1245"/>
  <c r="F14" i="1245"/>
  <c r="G12" i="1245"/>
  <c r="G14" i="1245"/>
  <c r="F199" i="1246"/>
  <c r="F200" i="1246" s="1"/>
  <c r="F202" i="1246" s="1"/>
  <c r="BB200" i="1246"/>
  <c r="BB202" i="1246" s="1"/>
  <c r="BA202" i="1246"/>
  <c r="E202" i="1246"/>
</calcChain>
</file>

<file path=xl/comments1.xml><?xml version="1.0" encoding="utf-8"?>
<comments xmlns="http://schemas.openxmlformats.org/spreadsheetml/2006/main">
  <authors>
    <author>Author</author>
  </authors>
  <commentList>
    <comment ref="BG44" authorId="0">
      <text>
        <r>
          <rPr>
            <b/>
            <sz val="9"/>
            <color indexed="81"/>
            <rFont val="Tahoma"/>
            <family val="2"/>
          </rPr>
          <t>Author:</t>
        </r>
        <r>
          <rPr>
            <sz val="9"/>
            <color indexed="81"/>
            <rFont val="Tahoma"/>
            <family val="2"/>
          </rPr>
          <t xml:space="preserve">
Giảm đi so với năm trước, do năm 2023 không đăng ký đào tạo nghề, số người tỏng độ tuổi lao động tăng lên nên tỷ lệ lao động qua đào tạo sẽ giảm đi so với năm ngoái</t>
        </r>
      </text>
    </comment>
  </commentList>
</comments>
</file>

<file path=xl/comments2.xml><?xml version="1.0" encoding="utf-8"?>
<comments xmlns="http://schemas.openxmlformats.org/spreadsheetml/2006/main">
  <authors>
    <author>AutoBVT</author>
    <author>ADMIN</author>
    <author>CSSKSS</author>
    <author>Thu Trieu</author>
    <author>Author</author>
  </authors>
  <commentList>
    <comment ref="AY24" authorId="0">
      <text>
        <r>
          <rPr>
            <b/>
            <sz val="9"/>
            <color indexed="81"/>
            <rFont val="Tahoma"/>
            <family val="2"/>
          </rPr>
          <t>AutoBVT:</t>
        </r>
        <r>
          <rPr>
            <sz val="9"/>
            <color indexed="81"/>
            <rFont val="Tahoma"/>
            <family val="2"/>
          </rPr>
          <t xml:space="preserve">
45</t>
        </r>
      </text>
    </comment>
    <comment ref="AD26" authorId="0">
      <text>
        <r>
          <rPr>
            <b/>
            <sz val="9"/>
            <color indexed="81"/>
            <rFont val="Tahoma"/>
            <family val="2"/>
          </rPr>
          <t>AutoBVT:</t>
        </r>
        <r>
          <rPr>
            <sz val="9"/>
            <color indexed="81"/>
            <rFont val="Tahoma"/>
            <family val="2"/>
          </rPr>
          <t xml:space="preserve">
23 ha</t>
        </r>
      </text>
    </comment>
    <comment ref="AY36" authorId="0">
      <text>
        <r>
          <rPr>
            <b/>
            <sz val="9"/>
            <color indexed="81"/>
            <rFont val="Tahoma"/>
            <family val="2"/>
          </rPr>
          <t>AutoBVT:</t>
        </r>
        <r>
          <rPr>
            <sz val="9"/>
            <color indexed="81"/>
            <rFont val="Tahoma"/>
            <family val="2"/>
          </rPr>
          <t xml:space="preserve">
41,5</t>
        </r>
      </text>
    </comment>
    <comment ref="AD42" authorId="0">
      <text>
        <r>
          <rPr>
            <b/>
            <sz val="9"/>
            <color indexed="81"/>
            <rFont val="Tahoma"/>
            <family val="2"/>
          </rPr>
          <t>AutoBVT:</t>
        </r>
        <r>
          <rPr>
            <sz val="9"/>
            <color indexed="81"/>
            <rFont val="Tahoma"/>
            <family val="2"/>
          </rPr>
          <t xml:space="preserve">
30</t>
        </r>
      </text>
    </comment>
    <comment ref="AD45" authorId="0">
      <text>
        <r>
          <rPr>
            <b/>
            <sz val="9"/>
            <color indexed="81"/>
            <rFont val="Tahoma"/>
            <family val="2"/>
          </rPr>
          <t>AutoBVT:</t>
        </r>
        <r>
          <rPr>
            <sz val="9"/>
            <color indexed="81"/>
            <rFont val="Tahoma"/>
            <family val="2"/>
          </rPr>
          <t xml:space="preserve">
28</t>
        </r>
      </text>
    </comment>
    <comment ref="AY55" authorId="0">
      <text>
        <r>
          <rPr>
            <b/>
            <sz val="9"/>
            <color indexed="81"/>
            <rFont val="Tahoma"/>
            <family val="2"/>
          </rPr>
          <t>AutoBVT:</t>
        </r>
        <r>
          <rPr>
            <sz val="9"/>
            <color indexed="81"/>
            <rFont val="Tahoma"/>
            <family val="2"/>
          </rPr>
          <t xml:space="preserve">
22,81</t>
        </r>
      </text>
    </comment>
    <comment ref="R58" authorId="0">
      <text>
        <r>
          <rPr>
            <b/>
            <sz val="9"/>
            <color indexed="81"/>
            <rFont val="Tahoma"/>
            <family val="2"/>
          </rPr>
          <t>AutoBVT:</t>
        </r>
        <r>
          <rPr>
            <sz val="9"/>
            <color indexed="81"/>
            <rFont val="Tahoma"/>
            <family val="2"/>
          </rPr>
          <t xml:space="preserve">
giảm 0,9ha</t>
        </r>
      </text>
    </comment>
    <comment ref="AG58" authorId="0">
      <text>
        <r>
          <rPr>
            <b/>
            <sz val="9"/>
            <color indexed="81"/>
            <rFont val="Tahoma"/>
            <family val="2"/>
          </rPr>
          <t>AutoBVT:</t>
        </r>
        <r>
          <rPr>
            <sz val="9"/>
            <color indexed="81"/>
            <rFont val="Tahoma"/>
            <family val="2"/>
          </rPr>
          <t xml:space="preserve">
Giảm 49,71ha, dân tự chuyển sang trồng cây bồ đề, và mốt số cây trồng khác.</t>
        </r>
      </text>
    </comment>
    <comment ref="AC81" authorId="0">
      <text>
        <r>
          <rPr>
            <b/>
            <sz val="9"/>
            <color indexed="81"/>
            <rFont val="Tahoma"/>
            <family val="2"/>
          </rPr>
          <t>AutoBVT:</t>
        </r>
        <r>
          <rPr>
            <sz val="9"/>
            <color indexed="81"/>
            <rFont val="Tahoma"/>
            <family val="2"/>
          </rPr>
          <t xml:space="preserve">
34,86ha</t>
        </r>
      </text>
    </comment>
    <comment ref="E100" authorId="1">
      <text>
        <r>
          <rPr>
            <b/>
            <sz val="9"/>
            <color indexed="81"/>
            <rFont val="Tahoma"/>
            <family val="2"/>
          </rPr>
          <t>ADMIN:</t>
        </r>
        <r>
          <rPr>
            <sz val="9"/>
            <color indexed="81"/>
            <rFont val="Tahoma"/>
            <family val="2"/>
          </rPr>
          <t xml:space="preserve">
âm là giảm, dương là tăng
</t>
        </r>
      </text>
    </comment>
    <comment ref="F104" authorId="2">
      <text>
        <r>
          <rPr>
            <b/>
            <sz val="9"/>
            <color indexed="81"/>
            <rFont val="Tahoma"/>
            <family val="2"/>
          </rPr>
          <t>CSSKSS:</t>
        </r>
        <r>
          <rPr>
            <sz val="9"/>
            <color indexed="81"/>
            <rFont val="Tahoma"/>
            <family val="2"/>
          </rPr>
          <t xml:space="preserve">
52,5 </t>
        </r>
      </text>
    </comment>
    <comment ref="AW209" authorId="3">
      <text>
        <r>
          <rPr>
            <b/>
            <sz val="9"/>
            <color indexed="81"/>
            <rFont val="Tahoma"/>
            <family val="2"/>
          </rPr>
          <t>Thu Trieu:</t>
        </r>
        <r>
          <rPr>
            <sz val="9"/>
            <color indexed="81"/>
            <rFont val="Tahoma"/>
            <family val="2"/>
          </rPr>
          <t xml:space="preserve">
Thẻ DT - 783 thẻ,; HN - 1277; BT - 23; TE - 329; Khác (HC; CH; HĐ; DN, xklđ) - 210</t>
        </r>
      </text>
    </comment>
    <comment ref="BA214" authorId="4">
      <text>
        <r>
          <rPr>
            <b/>
            <sz val="9"/>
            <color indexed="81"/>
            <rFont val="Tahoma"/>
            <family val="2"/>
          </rPr>
          <t>Author:</t>
        </r>
        <r>
          <rPr>
            <sz val="9"/>
            <color indexed="81"/>
            <rFont val="Tahoma"/>
            <family val="2"/>
          </rPr>
          <t xml:space="preserve">
Giảm đi so với năm trước, do năm 2023 không đăng ký đào tạo nghề, số người trong độ tuổi lao động tăng lên nên tỷ lệ lao động qua đào tạo sẽ giảm đi so với năm ngoái</t>
        </r>
      </text>
    </comment>
  </commentList>
</comments>
</file>

<file path=xl/comments3.xml><?xml version="1.0" encoding="utf-8"?>
<comments xmlns="http://schemas.openxmlformats.org/spreadsheetml/2006/main">
  <authors>
    <author>AutoBVT</author>
    <author>ADMIN</author>
    <author>CSSKSS</author>
    <author>Author</author>
  </authors>
  <commentList>
    <comment ref="AX22" authorId="0">
      <text>
        <r>
          <rPr>
            <b/>
            <sz val="9"/>
            <color indexed="81"/>
            <rFont val="Tahoma"/>
            <family val="2"/>
          </rPr>
          <t>AutoBVT:</t>
        </r>
        <r>
          <rPr>
            <sz val="9"/>
            <color indexed="81"/>
            <rFont val="Tahoma"/>
            <family val="2"/>
          </rPr>
          <t xml:space="preserve">
45</t>
        </r>
      </text>
    </comment>
    <comment ref="AC24" authorId="0">
      <text>
        <r>
          <rPr>
            <b/>
            <sz val="9"/>
            <color indexed="81"/>
            <rFont val="Tahoma"/>
            <family val="2"/>
          </rPr>
          <t>AutoBVT:</t>
        </r>
        <r>
          <rPr>
            <sz val="9"/>
            <color indexed="81"/>
            <rFont val="Tahoma"/>
            <family val="2"/>
          </rPr>
          <t xml:space="preserve">
23 ha</t>
        </r>
      </text>
    </comment>
    <comment ref="AX34" authorId="0">
      <text>
        <r>
          <rPr>
            <b/>
            <sz val="9"/>
            <color indexed="81"/>
            <rFont val="Tahoma"/>
            <family val="2"/>
          </rPr>
          <t>AutoBVT:</t>
        </r>
        <r>
          <rPr>
            <sz val="9"/>
            <color indexed="81"/>
            <rFont val="Tahoma"/>
            <family val="2"/>
          </rPr>
          <t xml:space="preserve">
41,5</t>
        </r>
      </text>
    </comment>
    <comment ref="AX46" authorId="0">
      <text>
        <r>
          <rPr>
            <b/>
            <sz val="9"/>
            <color indexed="81"/>
            <rFont val="Tahoma"/>
            <family val="2"/>
          </rPr>
          <t>AutoBVT:</t>
        </r>
        <r>
          <rPr>
            <sz val="9"/>
            <color indexed="81"/>
            <rFont val="Tahoma"/>
            <family val="2"/>
          </rPr>
          <t xml:space="preserve">
22,81</t>
        </r>
      </text>
    </comment>
    <comment ref="Q49" authorId="0">
      <text>
        <r>
          <rPr>
            <b/>
            <sz val="9"/>
            <color indexed="81"/>
            <rFont val="Tahoma"/>
            <family val="2"/>
          </rPr>
          <t>AutoBVT:</t>
        </r>
        <r>
          <rPr>
            <sz val="9"/>
            <color indexed="81"/>
            <rFont val="Tahoma"/>
            <family val="2"/>
          </rPr>
          <t xml:space="preserve">
giảm 0,9ha</t>
        </r>
      </text>
    </comment>
    <comment ref="AF49" authorId="0">
      <text>
        <r>
          <rPr>
            <b/>
            <sz val="9"/>
            <color indexed="81"/>
            <rFont val="Tahoma"/>
            <family val="2"/>
          </rPr>
          <t>AutoBVT:</t>
        </r>
        <r>
          <rPr>
            <sz val="9"/>
            <color indexed="81"/>
            <rFont val="Tahoma"/>
            <family val="2"/>
          </rPr>
          <t xml:space="preserve">
Giảm 49,71ha, dân tự chuyển sang trồng cây bồ đề, và mốt số cây trồng khác.</t>
        </r>
      </text>
    </comment>
    <comment ref="D92" authorId="1">
      <text>
        <r>
          <rPr>
            <b/>
            <sz val="9"/>
            <color indexed="81"/>
            <rFont val="Tahoma"/>
            <family val="2"/>
          </rPr>
          <t>ADMIN:</t>
        </r>
        <r>
          <rPr>
            <sz val="9"/>
            <color indexed="81"/>
            <rFont val="Tahoma"/>
            <family val="2"/>
          </rPr>
          <t xml:space="preserve">
âm là giảm, dương là tăng
</t>
        </r>
      </text>
    </comment>
    <comment ref="E101" authorId="2">
      <text>
        <r>
          <rPr>
            <b/>
            <sz val="9"/>
            <color indexed="81"/>
            <rFont val="Tahoma"/>
            <family val="2"/>
          </rPr>
          <t>CSSKSS:</t>
        </r>
        <r>
          <rPr>
            <sz val="9"/>
            <color indexed="81"/>
            <rFont val="Tahoma"/>
            <family val="2"/>
          </rPr>
          <t xml:space="preserve">
52,5 </t>
        </r>
      </text>
    </comment>
    <comment ref="BA217" authorId="3">
      <text>
        <r>
          <rPr>
            <b/>
            <sz val="9"/>
            <color indexed="81"/>
            <rFont val="Tahoma"/>
            <family val="2"/>
          </rPr>
          <t>Author:</t>
        </r>
        <r>
          <rPr>
            <sz val="9"/>
            <color indexed="81"/>
            <rFont val="Tahoma"/>
            <family val="2"/>
          </rPr>
          <t xml:space="preserve">
Giảm đi so với năm trước, do năm 2023 không đăng ký đào tạo nghề, số người tỏng độ tuổi lao động tăng lên nên tỷ lệ lao động qua đào tạo sẽ giảm đi so với năm ngoái</t>
        </r>
      </text>
    </comment>
  </commentList>
</comments>
</file>

<file path=xl/sharedStrings.xml><?xml version="1.0" encoding="utf-8"?>
<sst xmlns="http://schemas.openxmlformats.org/spreadsheetml/2006/main" count="3007" uniqueCount="848">
  <si>
    <t>Viễn thông</t>
  </si>
  <si>
    <t>Thuê bao</t>
  </si>
  <si>
    <t>Trạm</t>
  </si>
  <si>
    <t>Đội</t>
  </si>
  <si>
    <t>Bác sỹ</t>
  </si>
  <si>
    <t>Giường</t>
  </si>
  <si>
    <t>Cháu</t>
  </si>
  <si>
    <t xml:space="preserve"> Hệ mầm non</t>
  </si>
  <si>
    <t xml:space="preserve"> Hệ phổ thông</t>
  </si>
  <si>
    <t>Tổng số học sinh là dân tộc thiểu số</t>
  </si>
  <si>
    <t>Trong đó: Tỷ lệ giáo viên đạt chuẩn</t>
  </si>
  <si>
    <t>Phòng</t>
  </si>
  <si>
    <t xml:space="preserve">   + Cấp mầm non</t>
  </si>
  <si>
    <t xml:space="preserve">   + Cấp Tiểu học</t>
  </si>
  <si>
    <t>Kế hoạch</t>
  </si>
  <si>
    <t>Triệu đồng</t>
  </si>
  <si>
    <t>Xã</t>
  </si>
  <si>
    <t xml:space="preserve">Chỉ tiêu </t>
  </si>
  <si>
    <t xml:space="preserve">Đơn vị tính </t>
  </si>
  <si>
    <t>Thu NSNN trên địa bàn</t>
  </si>
  <si>
    <t>Đơn vị tính</t>
  </si>
  <si>
    <t>Triệu USD</t>
  </si>
  <si>
    <t>Tấn</t>
  </si>
  <si>
    <t xml:space="preserve">Cung cấp các dịch vụ cơ sở hạ tầng thiết yếu </t>
  </si>
  <si>
    <t xml:space="preserve">    + Lao động thành thị</t>
  </si>
  <si>
    <t xml:space="preserve">    + Lao động nông thôn</t>
  </si>
  <si>
    <t xml:space="preserve"> Trật tự an toàn xã hội</t>
  </si>
  <si>
    <t xml:space="preserve">  Dân số </t>
  </si>
  <si>
    <t xml:space="preserve"> - Dân số trung bình</t>
  </si>
  <si>
    <t xml:space="preserve"> Kế hoạch hoá gia đình</t>
  </si>
  <si>
    <t xml:space="preserve"> - Tỷ lệ các bà mẹ sinh con thứ 3 trở lên so với tổng số bà mẹ sinh con trong năm</t>
  </si>
  <si>
    <t>V</t>
  </si>
  <si>
    <t xml:space="preserve"> H/sinh</t>
  </si>
  <si>
    <t>VI</t>
  </si>
  <si>
    <t>VII</t>
  </si>
  <si>
    <t>VIII</t>
  </si>
  <si>
    <t>CLB</t>
  </si>
  <si>
    <t>Trong đó:</t>
  </si>
  <si>
    <t>Tỷ đồng</t>
  </si>
  <si>
    <t>Chia ra:</t>
  </si>
  <si>
    <t>STT</t>
  </si>
  <si>
    <t>A</t>
  </si>
  <si>
    <t>B</t>
  </si>
  <si>
    <t>%</t>
  </si>
  <si>
    <t>%o</t>
  </si>
  <si>
    <t>TT</t>
  </si>
  <si>
    <t>I</t>
  </si>
  <si>
    <t>II</t>
  </si>
  <si>
    <t>Ha</t>
  </si>
  <si>
    <t>a</t>
  </si>
  <si>
    <t>b</t>
  </si>
  <si>
    <t>c</t>
  </si>
  <si>
    <t>III</t>
  </si>
  <si>
    <t>PK</t>
  </si>
  <si>
    <t>Người</t>
  </si>
  <si>
    <t>1/100.000</t>
  </si>
  <si>
    <t xml:space="preserve"> - HIV/ AIDS</t>
  </si>
  <si>
    <t>IV</t>
  </si>
  <si>
    <t>Hộ</t>
  </si>
  <si>
    <t>Chỉ tiêu</t>
  </si>
  <si>
    <t>So sánh (%)</t>
  </si>
  <si>
    <t>Trường</t>
  </si>
  <si>
    <t xml:space="preserve"> Mục tiêu, chỉ tiêu hoạt động</t>
  </si>
  <si>
    <t xml:space="preserve"> Điện ảnh</t>
  </si>
  <si>
    <t>Buổi</t>
  </si>
  <si>
    <t>Bản</t>
  </si>
  <si>
    <t>Bảo tồn, bảo tàng</t>
  </si>
  <si>
    <t>Di tích</t>
  </si>
  <si>
    <t xml:space="preserve"> Thư viện</t>
  </si>
  <si>
    <t xml:space="preserve"> Trong đó:</t>
  </si>
  <si>
    <t>Trong đó: Công nhận mới trong năm</t>
  </si>
  <si>
    <t>Nhà</t>
  </si>
  <si>
    <t>Xã, phường đạt tiêu chuẩn xã, phường phù hợp với trẻ em (lũy kế)</t>
  </si>
  <si>
    <t>Ghi chú</t>
  </si>
  <si>
    <t>Lượt Người</t>
  </si>
  <si>
    <t>Giáo dục thường xuyên</t>
  </si>
  <si>
    <t xml:space="preserve"> Tỷ lệ trường đạt chuẩn quốc gia</t>
  </si>
  <si>
    <t xml:space="preserve"> Tr.đó: Tỷ lệ kiên cố hóa, bán kiên cố</t>
  </si>
  <si>
    <t xml:space="preserve"> + Tỷ lệ xã có đường ô tô đến trung tâm xã </t>
  </si>
  <si>
    <t>Số nhà văn hoá trên địa bàn</t>
  </si>
  <si>
    <t>Số giường bệnh/10.000 dân (không tính giường trạm y tế xã)</t>
  </si>
  <si>
    <t xml:space="preserve">Trong đó: </t>
  </si>
  <si>
    <t>Tỷ suất mắc các bệnh xã hội</t>
  </si>
  <si>
    <t xml:space="preserve"> - Sốt rét</t>
  </si>
  <si>
    <t xml:space="preserve"> - Lao</t>
  </si>
  <si>
    <t xml:space="preserve"> Trong đó :  </t>
  </si>
  <si>
    <t xml:space="preserve">  - Tỷ lệ các cặp vợ chồng thực hiện các biện pháp tránh thai</t>
  </si>
  <si>
    <t>Số hộ nghèo</t>
  </si>
  <si>
    <t>Số hộ cận nghèo</t>
  </si>
  <si>
    <t>Tỷ lệ hộ cận nghèo</t>
  </si>
  <si>
    <t xml:space="preserve">Tạo việc làm </t>
  </si>
  <si>
    <t>Tỷ lệ so với dân số</t>
  </si>
  <si>
    <t>Trong đó: Lao động nữ</t>
  </si>
  <si>
    <t>Khách sạn - nhà hàng - dịch vụ du lịch</t>
  </si>
  <si>
    <t>Mạng lưới</t>
  </si>
  <si>
    <t>Công suất sử dụng phòng</t>
  </si>
  <si>
    <t>Tổng lượt khách du lịch</t>
  </si>
  <si>
    <t>lượt người</t>
  </si>
  <si>
    <t xml:space="preserve">                 + Khách quốc tế                     </t>
  </si>
  <si>
    <t xml:space="preserve">                  + Khách nội địa</t>
  </si>
  <si>
    <t>Một số mặt hàng chủ yếu :</t>
  </si>
  <si>
    <t>VĂN HÓA - THÔNG TIN</t>
  </si>
  <si>
    <t>Trong đó: + Số buổi chiếu vùng III</t>
  </si>
  <si>
    <t>Nghệ thuật biểu diễn</t>
  </si>
  <si>
    <t xml:space="preserve"> Trong đó: Biểu diễn phục vụ vùng cao</t>
  </si>
  <si>
    <t>Trong đó: Số hộ được công nhận</t>
  </si>
  <si>
    <t>Cơ quan, đơn vị</t>
  </si>
  <si>
    <t xml:space="preserve"> Số người tham gia luyện tập thể thao thường xuyên</t>
  </si>
  <si>
    <t>Số câu lạc bộ thể dục thể thao cơ sở</t>
  </si>
  <si>
    <t>Sân</t>
  </si>
  <si>
    <t>THỂ DỤC - THỂ THAO</t>
  </si>
  <si>
    <t>Mức giảm tỷ lệ hộ nghèo</t>
  </si>
  <si>
    <t>Số hộ thoát nghèo</t>
  </si>
  <si>
    <t>Trong đó: Trồng mới</t>
  </si>
  <si>
    <t>Tổng mức bán lẻ HH và doanh thu dịch vụ tiêu dùng (giá hiện hành)</t>
  </si>
  <si>
    <t xml:space="preserve"> Số lao động đi làm việc ở nước ngoài theo hợp đồng</t>
  </si>
  <si>
    <t>1.1</t>
  </si>
  <si>
    <t>1.2</t>
  </si>
  <si>
    <t>Tỷ lệ trẻ em dưới 5 tuổi bị suy dinh dưỡng</t>
  </si>
  <si>
    <t>Số hộ tái nghèo và phát sinh mới</t>
  </si>
  <si>
    <t>Tỷ lệ thôn, bản có nhân viên y tế thôn bản hoạt động</t>
  </si>
  <si>
    <t>Tỷ suất tử vong trẻ em &lt;1 tuổi trên 1.000 trẻ đẻ sống</t>
  </si>
  <si>
    <t>Tỷ suất tử vong trẻ em &lt;5 tuổi trên 1.000 trẻ đẻ sống</t>
  </si>
  <si>
    <t>Số bác sỹ/vạn dân</t>
  </si>
  <si>
    <t>Doanh thu ngành du lịch</t>
  </si>
  <si>
    <t>Bảo hiểm</t>
  </si>
  <si>
    <t>Phân theo ngành kinh tế</t>
  </si>
  <si>
    <t xml:space="preserve"> + Chè</t>
  </si>
  <si>
    <t xml:space="preserve"> Phổ cập giáo dục</t>
  </si>
  <si>
    <t>Hạ tầng điện lưới</t>
  </si>
  <si>
    <t>Tiêu chí/xã</t>
  </si>
  <si>
    <t xml:space="preserve">Tỷ lệ che phủ rừng </t>
  </si>
  <si>
    <t>Tốc độ tăng</t>
  </si>
  <si>
    <t xml:space="preserve"> % </t>
  </si>
  <si>
    <t>Lực lượng lao động từ 15 tuổi trở lên</t>
  </si>
  <si>
    <t>Lao động từ 15 tuổi trở lên đang làm việc trong nền kinh tế quốc dân</t>
  </si>
  <si>
    <t xml:space="preserve">Cơ cấu lao động </t>
  </si>
  <si>
    <t>TRẺ EM</t>
  </si>
  <si>
    <t>Tỷ lệ trẻ em có hoàn cảnh đặc biệt được chăm sóc</t>
  </si>
  <si>
    <t xml:space="preserve"> Tỷ lệ tăng dân số</t>
  </si>
  <si>
    <t>Cơ sở y tế và giường bệnh</t>
  </si>
  <si>
    <t>Cơ sở y tế tư nhân</t>
  </si>
  <si>
    <t>Tỷ lệ dược sỹ/vạn dân</t>
  </si>
  <si>
    <t>Tỷ lệ Trạm y tế xã, phường, thị trấn có bác sỹ (biên chế tại trạm)</t>
  </si>
  <si>
    <t>Một số chỉ tiêu tổng hợp</t>
  </si>
  <si>
    <t>Trong đó: Số được công nhận mới trong năm</t>
  </si>
  <si>
    <t>Đào tạo mới trong năm</t>
  </si>
  <si>
    <t>Tỷ lệ thất nghiệp khu vực thành thị</t>
  </si>
  <si>
    <t>Trong đó: Tỷ lệ nữ thất nghiệp khu vực thành thị</t>
  </si>
  <si>
    <t>Tỷ lệ thiếu việc làm khu vực nông thôn</t>
  </si>
  <si>
    <t>Trong đó: Tỷ lệ nữ thiếu việc làm khu vực nông thôn</t>
  </si>
  <si>
    <t>Tổng số giường bệnh quốc lập toàn tỉnh</t>
  </si>
  <si>
    <t>1/10,000</t>
  </si>
  <si>
    <t>Chia theo bậc học</t>
  </si>
  <si>
    <t>Số gia đình được công nhận là gia đình thể thao</t>
  </si>
  <si>
    <t>Gia đình</t>
  </si>
  <si>
    <t xml:space="preserve"> Tổng số học sinh </t>
  </si>
  <si>
    <t>Biểu số 10</t>
  </si>
  <si>
    <t>chị thủy</t>
  </si>
  <si>
    <t xml:space="preserve">Tổng số phòng học </t>
  </si>
  <si>
    <t>Trong đó: Khách sạn 3 sao trở lên</t>
  </si>
  <si>
    <t xml:space="preserve">  + Giường bệnh tại Bệnh viện/Trung tâm y tế huyện</t>
  </si>
  <si>
    <t xml:space="preserve">  + Giường Phòng khám đa khoa khu vực</t>
  </si>
  <si>
    <t xml:space="preserve">   + Cấp Trung học cơ sở </t>
  </si>
  <si>
    <t xml:space="preserve">   + Cấp Trung học phổ thông</t>
  </si>
  <si>
    <t xml:space="preserve"> Cơ sở vật chất cho hoạt động VHTT</t>
  </si>
  <si>
    <t>Cơ sở thi đấu TDTT đúng tiêu chuẩn</t>
  </si>
  <si>
    <t xml:space="preserve"> - Số xã có đường ô tô đến trung tâm xã mặt đường được cứng hóa</t>
  </si>
  <si>
    <t xml:space="preserve"> + Tỷ lệ xã có đường ô tô đến trung tâm xã mặt đường được cứng hóa</t>
  </si>
  <si>
    <t>Sản lượng lương thực</t>
  </si>
  <si>
    <t>Tạ/ha</t>
  </si>
  <si>
    <t>2.1</t>
  </si>
  <si>
    <t>2.2</t>
  </si>
  <si>
    <t>Cây công nghiệp lâu năm</t>
  </si>
  <si>
    <t>Chăn nuôi</t>
  </si>
  <si>
    <t>Con</t>
  </si>
  <si>
    <t>Tổng đàn gia cầm</t>
  </si>
  <si>
    <t>Thịt hơi các loại</t>
  </si>
  <si>
    <t>Cơ sở</t>
  </si>
  <si>
    <t xml:space="preserve">  Rừng tự nhiên</t>
  </si>
  <si>
    <t xml:space="preserve"> Rừng trồng</t>
  </si>
  <si>
    <t>Cây cao su</t>
  </si>
  <si>
    <t>PHÁT TRIỂN NÔNG THÔN</t>
  </si>
  <si>
    <t xml:space="preserve"> Phân theo thành phần kinh tế</t>
  </si>
  <si>
    <t>Phân theo ngành công nghiệp</t>
  </si>
  <si>
    <t>Một số sản phẩm chủ yếu</t>
  </si>
  <si>
    <t>m3</t>
  </si>
  <si>
    <t>Chè khô các loại</t>
  </si>
  <si>
    <t>Gạch xây các loại</t>
  </si>
  <si>
    <t>1000 viên</t>
  </si>
  <si>
    <t>Nước máy sản xuất</t>
  </si>
  <si>
    <t>Vận tải hành khách</t>
  </si>
  <si>
    <t>Vận tải hàng hóa</t>
  </si>
  <si>
    <t>1.000 Tấn</t>
  </si>
  <si>
    <t>1.000. HK</t>
  </si>
  <si>
    <t>PHÁT TRIỂN KINH TẾ TẬP THỂ</t>
  </si>
  <si>
    <t>Hợp tác xã</t>
  </si>
  <si>
    <t>Tổng số hợp tác xã</t>
  </si>
  <si>
    <t>HTX</t>
  </si>
  <si>
    <t>Trong đó: doanh thu cung ứng cho xã viên</t>
  </si>
  <si>
    <t>Tổng số lao động trong HTX</t>
  </si>
  <si>
    <t>Tổ hợp tác</t>
  </si>
  <si>
    <t>Tổng số tổ hợp tác</t>
  </si>
  <si>
    <t>Tổng số thành viên tổ hợp tác</t>
  </si>
  <si>
    <t>Trong đó : Diện tích trồng mới</t>
  </si>
  <si>
    <t xml:space="preserve"> + Thảo quả</t>
  </si>
  <si>
    <t xml:space="preserve"> Khoán bảo vệ rừng</t>
  </si>
  <si>
    <t xml:space="preserve"> Tỷ lệ che phủ rừng</t>
  </si>
  <si>
    <t xml:space="preserve"> Tổng DT rừng hiện có (tính cả cao su)</t>
  </si>
  <si>
    <t>2.3</t>
  </si>
  <si>
    <t xml:space="preserve">Ha </t>
  </si>
  <si>
    <t xml:space="preserve">   Trong đó: </t>
  </si>
  <si>
    <t xml:space="preserve"> - Số HTX Thành lập mới</t>
  </si>
  <si>
    <t xml:space="preserve">  - Số HTX giải thể</t>
  </si>
  <si>
    <t>Tổng số thành viên hợp tác xã</t>
  </si>
  <si>
    <t>Tổng doanh thu của hợp tác xã</t>
  </si>
  <si>
    <t>Trong đó: số lao động là thành viên HTX</t>
  </si>
  <si>
    <t xml:space="preserve"> Thu nhập bình quân người lao động HTX</t>
  </si>
  <si>
    <t>Vốn đầu tư thực hiện</t>
  </si>
  <si>
    <t>Doanh thu</t>
  </si>
  <si>
    <t>Số lao động</t>
  </si>
  <si>
    <t>Nộp ngân sách</t>
  </si>
  <si>
    <t xml:space="preserve">C </t>
  </si>
  <si>
    <t>ĐẦU TƯ TRỰC TIẾP NƯỚC NGOÀI</t>
  </si>
  <si>
    <t>Tổng số hộ</t>
  </si>
  <si>
    <t>Tỷ lệ hộ nghèo</t>
  </si>
  <si>
    <t>Trong đó: Tỷ lệ hộ nghèo DTTS</t>
  </si>
  <si>
    <t>Tỷ lệ trẻ em dưới 5 tuổi bị suy dinh dưỡng (cân nặng theo tuổi)</t>
  </si>
  <si>
    <t xml:space="preserve">Số trường đạt chuẩn quốc gia </t>
  </si>
  <si>
    <t>Dược sỹ đại học</t>
  </si>
  <si>
    <t xml:space="preserve">Đá xây dựng </t>
  </si>
  <si>
    <t>Biểu số 11</t>
  </si>
  <si>
    <t xml:space="preserve">                + Dân số thành thị</t>
  </si>
  <si>
    <t xml:space="preserve">                + Dân số nông thôn</t>
  </si>
  <si>
    <t>Phát thanh - Truyền hình</t>
  </si>
  <si>
    <t>Cây Mắc ca (Tổng diện tích)</t>
  </si>
  <si>
    <t xml:space="preserve"> - Số sách mới </t>
  </si>
  <si>
    <t>Trong đó:  + Thư viện tỉnh</t>
  </si>
  <si>
    <t>Trong đó: + Thư viện tỉnh</t>
  </si>
  <si>
    <t>Tr. kwh</t>
  </si>
  <si>
    <t>Giờ</t>
  </si>
  <si>
    <t>Số giờ phát thanh các đài tự sản xuất</t>
  </si>
  <si>
    <t xml:space="preserve">Tổng số giờ phát thanh </t>
  </si>
  <si>
    <t>-</t>
  </si>
  <si>
    <t>Tổng số cán bộ toàn ngành</t>
  </si>
  <si>
    <t xml:space="preserve"> Số đội chiếu bóng vùng cao</t>
  </si>
  <si>
    <t xml:space="preserve"> T. đó: H/s các trường Phổ thông dân tộc NT tỉnh, huyện</t>
  </si>
  <si>
    <t xml:space="preserve">               </t>
  </si>
  <si>
    <t xml:space="preserve">Giáo dục </t>
  </si>
  <si>
    <t xml:space="preserve">Văn hóa </t>
  </si>
  <si>
    <t xml:space="preserve"> Tổng sản lượng lương thực có hạt </t>
  </si>
  <si>
    <t>Triệu đồng/năm</t>
  </si>
  <si>
    <t>Cây ăn quả</t>
  </si>
  <si>
    <t>Nông, lâm nghiệp và thuỷ sản</t>
  </si>
  <si>
    <t>Các chỉ tiêu nông nghiệp, nông thôn mới</t>
  </si>
  <si>
    <t xml:space="preserve"> Diện tích cây chè </t>
  </si>
  <si>
    <t>Tổng lượt khách du lịch tăng</t>
  </si>
  <si>
    <t>Hạ tầng nông thôn</t>
  </si>
  <si>
    <t>Tỷ lệ thôn, bản có đường xe máy hoặc ô tô đi lại thuận lợi</t>
  </si>
  <si>
    <t xml:space="preserve">Tỷ lệ hộ được sử dụng điện lưới quốc gia </t>
  </si>
  <si>
    <t>Tỷ lệ dân số đô thị được cung cấp nước sạch qua hệ thống cấp nước tập trung</t>
  </si>
  <si>
    <t>Tỷ lệ trường học được xây dựng kiên cố</t>
  </si>
  <si>
    <t xml:space="preserve">Giữ vững và nâng cao chất lượng phổ cập giáo dục Mầm non cho trẻ 5 tuổi </t>
  </si>
  <si>
    <t>Tỷ lệ học sinh mẫu giáo đến trường</t>
  </si>
  <si>
    <t>Tỷ lệ tỷ lệ học sinh trong độ tuổi tiểu học đến trường</t>
  </si>
  <si>
    <t>Tỷ lệ học sinh trong độ tuổi trung học cơ sở đến trường</t>
  </si>
  <si>
    <t>Tỷ lệ dân số được quản lý bằng hồ sơ sức khỏe điện tử</t>
  </si>
  <si>
    <t>Mức giảm tỷ suất sinh</t>
  </si>
  <si>
    <t>Thể nhẹ cân</t>
  </si>
  <si>
    <t>Thể thấp còi</t>
  </si>
  <si>
    <t xml:space="preserve">Giảm nghèo, giải quyết việc làm </t>
  </si>
  <si>
    <t>Số lao động được giải quyết việc làm trong năm</t>
  </si>
  <si>
    <t>Số lao động được đào tạo nghề trong năm</t>
  </si>
  <si>
    <t>Tỷ lệ lao động qua đào tạo</t>
  </si>
  <si>
    <t>Tỷ lệ thôn, bản, khu dân cư có nhà văn hóa</t>
  </si>
  <si>
    <t>Tỷ lệ hộ gia đình đạt tiêu chuẩn văn hóa</t>
  </si>
  <si>
    <t xml:space="preserve"> Tỷ lệ thôn, bản, khu phố đạt tiêu chuẩn văn hóa</t>
  </si>
  <si>
    <t>Tỷ lệ cơ quan, đơn vị, trường học đạt tiêu chuẩn văn hóa</t>
  </si>
  <si>
    <t>Tỷ lệ đồng bào dân tộc thiểu số được xem truyền hình và nghe đài phát thanh</t>
  </si>
  <si>
    <t>Môi trường</t>
  </si>
  <si>
    <t>Tỷ lệ chất thải rắn sinh hoạt đô thị được thu gom và xử lý</t>
  </si>
  <si>
    <t>+</t>
  </si>
  <si>
    <t>Tr.USD</t>
  </si>
  <si>
    <t xml:space="preserve">Trong đó diện tích rừng trồng mới </t>
  </si>
  <si>
    <t xml:space="preserve">Trong đó: Cây Quế </t>
  </si>
  <si>
    <t xml:space="preserve">                Cây gỗ lớn</t>
  </si>
  <si>
    <t xml:space="preserve"> -</t>
  </si>
  <si>
    <t>Quốc doanh Trung ương</t>
  </si>
  <si>
    <t xml:space="preserve"> Quốc doanh địa phương</t>
  </si>
  <si>
    <t xml:space="preserve"> CN ngoài quốc doanh</t>
  </si>
  <si>
    <t xml:space="preserve"> Công nghiệp khai khoáng</t>
  </si>
  <si>
    <t xml:space="preserve"> Công nghiệp chế biến, chế tạo</t>
  </si>
  <si>
    <t xml:space="preserve"> Sản xuất và phân phối điện, khí đốt, nước nóng, hơi nước và điều hòa không khí </t>
  </si>
  <si>
    <t xml:space="preserve"> Cung cấp nước, quản lý và xử lý rác thải, nước thải</t>
  </si>
  <si>
    <t>Điện sản xuất</t>
  </si>
  <si>
    <t>Tỷ lệ hộ được sử dụng điện lưới Quốc gia</t>
  </si>
  <si>
    <t>Trong đó: Tỷ lệ hộ nông thôn được sử dụng điện lưới quốc gia</t>
  </si>
  <si>
    <t>Cái</t>
  </si>
  <si>
    <t xml:space="preserve"> Số phòng khách sạn</t>
  </si>
  <si>
    <t xml:space="preserve"> Nhà hàng</t>
  </si>
  <si>
    <t>Tổng lượt khách du lịch tăng mỗi năm</t>
  </si>
  <si>
    <t>Lượt người</t>
  </si>
  <si>
    <t>Ngày</t>
  </si>
  <si>
    <t>Khối lượng</t>
  </si>
  <si>
    <t xml:space="preserve"> + Hàng hóa khác (Ngô, chuối lá, sắn)</t>
  </si>
  <si>
    <t>Khối lượng hàng hoá vận chuyển</t>
  </si>
  <si>
    <t>Khối lượng hàng hoá luân chuyển</t>
  </si>
  <si>
    <t>1.000Tấn/Km</t>
  </si>
  <si>
    <t xml:space="preserve"> Khối lượng hành khách vận chuyển</t>
  </si>
  <si>
    <t xml:space="preserve"> Khối lượng hành khách luân chuyển</t>
  </si>
  <si>
    <t>1.000 HK/Km</t>
  </si>
  <si>
    <t>Số người tham gia BHXH bắt buộc</t>
  </si>
  <si>
    <t>Số người tham gia BHXH tự nguyện</t>
  </si>
  <si>
    <t>Số người tham gia BHXH thất nghiệp</t>
  </si>
  <si>
    <t>Số người tham gia BHYT (có ước tính thêm số  đối tượng quân đội, công an tham gia tại BHXH bộ Quốc phòng)</t>
  </si>
  <si>
    <t>+ Đào tạo nghề sơ cấp và dạy nghề thường xuyên (dưới 3 tháng)</t>
  </si>
  <si>
    <t xml:space="preserve"> + Cai tại Trung tâm điều trị cai nghiện bắt buộc tỉnh Lai Châu (bao gồm cả cai tự nguyện và bắt buộc)</t>
  </si>
  <si>
    <t xml:space="preserve"> Dân số là dân tộc thiểu số </t>
  </si>
  <si>
    <t xml:space="preserve"> Tỷ lệ tăng dân số tự nhiên</t>
  </si>
  <si>
    <t xml:space="preserve">Số cơ sở y tế quốc lập </t>
  </si>
  <si>
    <t>Tỷ lệ trẻ em dưới 5 tuổi bị suy dinh dưỡng (chiều cao theo tuổi)</t>
  </si>
  <si>
    <t xml:space="preserve"> Tỷ lệ TE &lt; 1 tuổi được tiêm chủng đẩy đủ các loại Vacxin (8 loại)</t>
  </si>
  <si>
    <t>Tỷ lệ phụ nữ đẻ được khám thai ít nhất 3 lần trong thai kỳ</t>
  </si>
  <si>
    <t>Tỷ lệ phụ nữ đẻ được nhân viên y tế đã qua đào tạo đỡ</t>
  </si>
  <si>
    <t>Tỷ lệ hài lòng của người dân với dịch vụ y tế</t>
  </si>
  <si>
    <t>Tỷ lệ huy động học sinh trong độ tuổi đến trường</t>
  </si>
  <si>
    <t xml:space="preserve"> Tổng số trường học</t>
  </si>
  <si>
    <t>IX</t>
  </si>
  <si>
    <t xml:space="preserve">   + Các Trung tâm giáo dục nghề nghiệp - giáo dục thường xuyên</t>
  </si>
  <si>
    <t>Bản, khu phố</t>
  </si>
  <si>
    <t>Trong đó: Số bản, khu phố được công nhận trong năm</t>
  </si>
  <si>
    <t xml:space="preserve"> Trong đó: + Đài tỉnh</t>
  </si>
  <si>
    <t xml:space="preserve">                + Đài huyện</t>
  </si>
  <si>
    <t>Trong đó: + Đài tỉnh</t>
  </si>
  <si>
    <t xml:space="preserve">               + Đài huyện</t>
  </si>
  <si>
    <t xml:space="preserve"> Năng suất</t>
  </si>
  <si>
    <t xml:space="preserve"> Sản lượng cây ăn quả</t>
  </si>
  <si>
    <t xml:space="preserve"> Diện tích trồng mới</t>
  </si>
  <si>
    <t>Sản lượng chè búp tươi</t>
  </si>
  <si>
    <t xml:space="preserve"> Rừng sản xuất </t>
  </si>
  <si>
    <t xml:space="preserve">  Rừng phòng hộ</t>
  </si>
  <si>
    <t xml:space="preserve"> Rừng đặc dụng</t>
  </si>
  <si>
    <t xml:space="preserve"> Rừng phòng hộ</t>
  </si>
  <si>
    <t>Rừng sản xuất</t>
  </si>
  <si>
    <t xml:space="preserve">  Rừng đặc dụng</t>
  </si>
  <si>
    <t xml:space="preserve">  Rừng sản xuất</t>
  </si>
  <si>
    <t xml:space="preserve"> Tỷ lệ dân số nông thôn được sử dụng nước hợp vệ sinh</t>
  </si>
  <si>
    <t xml:space="preserve"> Tỷ lệ hộ dân tộc thiểu số được sử dụng nước sinh hoạt hợp vệ sinh</t>
  </si>
  <si>
    <t xml:space="preserve"> Thực hiện bộ tiêu chí quốc gia về NTM</t>
  </si>
  <si>
    <t xml:space="preserve"> Tỷ lệ số xã đạt tiêu chuẩn NTM</t>
  </si>
  <si>
    <t>Thương nghiệp (giá hiện hành)</t>
  </si>
  <si>
    <t>Dịch vụ lưu trú và ăn uống</t>
  </si>
  <si>
    <t>Dịch vụ lữ hành và hoạt động hỗ trợ du lịch</t>
  </si>
  <si>
    <t xml:space="preserve"> Dịch vụ khác</t>
  </si>
  <si>
    <t xml:space="preserve">  Khách quốc tế</t>
  </si>
  <si>
    <t>+ Ngày lưu trú/ khách quốc tế</t>
  </si>
  <si>
    <t>+ Mức chi tiêu trong ngày/khách quốc tế</t>
  </si>
  <si>
    <t xml:space="preserve"> Khách nội địa</t>
  </si>
  <si>
    <t>+Ngày lưu trú/ khách nội địa</t>
  </si>
  <si>
    <t>+ Mức chi tiêu trong ngày/khách nội địa</t>
  </si>
  <si>
    <t>Giá trị xuất khẩu của tỉnh khác qua địa bàn</t>
  </si>
  <si>
    <t>Giá trị xuất khẩu của địa phương</t>
  </si>
  <si>
    <t>Tổng kim ngạch xuất, nhập khẩu</t>
  </si>
  <si>
    <t>Giá trị hàng xuất khẩu</t>
  </si>
  <si>
    <t>Giá trị hàng nhập khẩu</t>
  </si>
  <si>
    <t xml:space="preserve">  Số xã có đường ô tô đến trung tâm xã</t>
  </si>
  <si>
    <t xml:space="preserve"> Số hộ được sử dụng điện lưới quốc gia (tính theo số hợp đồng lắp đặt mua bán điện)</t>
  </si>
  <si>
    <t xml:space="preserve">  Tỷ lệ số hộ được sử dụng điện lưới quốc gia</t>
  </si>
  <si>
    <t>Số lao động chia theo khu vực</t>
  </si>
  <si>
    <t xml:space="preserve"> Nông, lâm nghiệp và thuỷ sản</t>
  </si>
  <si>
    <t xml:space="preserve"> Công nghiệp và xây dựng</t>
  </si>
  <si>
    <t xml:space="preserve"> Dịch vụ</t>
  </si>
  <si>
    <t xml:space="preserve"> Điều trị thay thế các chất dạng thuốc phiện bằng thuốc Methadone</t>
  </si>
  <si>
    <t>Tỷ lệ xã, phường đạt tiêu chuẩn xã, phường phù hợp với trẻ em</t>
  </si>
  <si>
    <t xml:space="preserve">  Trung tâm y tế huyện/thành phố</t>
  </si>
  <si>
    <t xml:space="preserve"> Phòng khám đa khoa khu vực</t>
  </si>
  <si>
    <t xml:space="preserve">  Trạm y tế xã/phường/thị trấn</t>
  </si>
  <si>
    <t xml:space="preserve"> Tỷ lệ trạm y tế xã được xây dựng kiên cố</t>
  </si>
  <si>
    <t xml:space="preserve">  Giường bệnh tuyến tỉnh</t>
  </si>
  <si>
    <t xml:space="preserve"> Giường bệnh tuyến huyện </t>
  </si>
  <si>
    <t xml:space="preserve">  Tiểu học</t>
  </si>
  <si>
    <t xml:space="preserve">  Trung học cơ sở  </t>
  </si>
  <si>
    <t xml:space="preserve">  Trung học Phổ thông</t>
  </si>
  <si>
    <t xml:space="preserve">  Mầm non</t>
  </si>
  <si>
    <t xml:space="preserve">  Trung học sơ sở</t>
  </si>
  <si>
    <t xml:space="preserve">  Trung học phổ thông</t>
  </si>
  <si>
    <t xml:space="preserve"> Tỷ lệ xã, phường, thị trấn đạt chuẩn phổ cập GDTH mức độ 2</t>
  </si>
  <si>
    <t xml:space="preserve"> Tỷ lệ xã, phường, thị trấn đạt chuẩn phổ cập GDTH mức độ 3</t>
  </si>
  <si>
    <t xml:space="preserve"> Tỷ lệ xã, phường, thị trấn đạt chuẩn phổ cập GDTHCS mức độ 1</t>
  </si>
  <si>
    <t xml:space="preserve"> Tỷ lệ xã, phường, thị trấn đạt chuẩn phổ cập GDTHCS mức độ 2</t>
  </si>
  <si>
    <t xml:space="preserve"> Giữ vững và nâng cao chất lượng phổ cập giáo dục Mầm non cho trẻ 5 tuổi </t>
  </si>
  <si>
    <t xml:space="preserve"> Cấp mầm non</t>
  </si>
  <si>
    <t xml:space="preserve"> Cấp Tiểu học</t>
  </si>
  <si>
    <t xml:space="preserve"> Cấp Trung học cơ sở</t>
  </si>
  <si>
    <t xml:space="preserve">  Cấp Trung học phổ thông</t>
  </si>
  <si>
    <t xml:space="preserve"> Trung tâm giáo dục thường xuyên</t>
  </si>
  <si>
    <t>Trường mầm non</t>
  </si>
  <si>
    <t xml:space="preserve"> Trường phổ thông tiểu học</t>
  </si>
  <si>
    <t>Trường phổ thông cơ sở (cấp 1; 2)</t>
  </si>
  <si>
    <t>Trường trung học cơ sở (cấp 2)</t>
  </si>
  <si>
    <t>Trung tâm giáo dục thường xuyên</t>
  </si>
  <si>
    <t xml:space="preserve"> + Cấp mầm non</t>
  </si>
  <si>
    <t xml:space="preserve"> + Cấp Tiểu học</t>
  </si>
  <si>
    <t xml:space="preserve"> + Cấp Trung học cơ sở </t>
  </si>
  <si>
    <t xml:space="preserve">  + Cấp Trung học phổ thông</t>
  </si>
  <si>
    <t xml:space="preserve"> Tổng số buổi hoạt động nhà nước tài trợ</t>
  </si>
  <si>
    <t>Số buổi biểu diễn</t>
  </si>
  <si>
    <t xml:space="preserve"> Tổng số đội thông tin lưu động</t>
  </si>
  <si>
    <t xml:space="preserve">  Số buổi hoạt động</t>
  </si>
  <si>
    <t xml:space="preserve"> Số bản, khu phố đăng ký tiêu chuẩn VH trong năm</t>
  </si>
  <si>
    <t xml:space="preserve"> Tỷ lệ số bản, khu phố đạt tiêu chuẩn văn hóa</t>
  </si>
  <si>
    <t>Số hộ đăng ký tiêu chuẩn gia đình VH</t>
  </si>
  <si>
    <t xml:space="preserve"> Tỷ lệ hộ, gia đình đạt tiêu chuẩn văn hóa</t>
  </si>
  <si>
    <t xml:space="preserve">- </t>
  </si>
  <si>
    <t xml:space="preserve"> Tổng số sách có trong thư viện</t>
  </si>
  <si>
    <t>Số di tích đã được xếp hạng</t>
  </si>
  <si>
    <t xml:space="preserve"> Tỷ lệ so với dân số</t>
  </si>
  <si>
    <t xml:space="preserve"> Sân vận động</t>
  </si>
  <si>
    <t xml:space="preserve">  Nhà luyện tập thể thao</t>
  </si>
  <si>
    <t>Tổng số thuê bao điện thoại</t>
  </si>
  <si>
    <t>Tổng số thuê bao Internet</t>
  </si>
  <si>
    <t xml:space="preserve"> Số xã có mạng Internet</t>
  </si>
  <si>
    <t>Xuất khẩu hàng địa phương</t>
  </si>
  <si>
    <t>Tổng sản lượng lương thực có hạt</t>
  </si>
  <si>
    <t>Cây cao su: Diện tích</t>
  </si>
  <si>
    <t>Số xã đạt từ 15-18 tiêu chí</t>
  </si>
  <si>
    <t>Số xã đạt từ 10-14 tiêu chí</t>
  </si>
  <si>
    <t>Bình quân tiêu chí trên xã</t>
  </si>
  <si>
    <t>Trong đó: Số tổ hợp tác đăng ký chứng thực</t>
  </si>
  <si>
    <t>1/10.000</t>
  </si>
  <si>
    <t>Y tế, dân số</t>
  </si>
  <si>
    <t xml:space="preserve">Trong đó: + Số xã đặc biệt khó khăn </t>
  </si>
  <si>
    <t>Phong trào "Toàn dân đoàn kết xây dựng đời sống văn hóa"</t>
  </si>
  <si>
    <t>Tỷ lệ trường đạt chuẩn quốc gia</t>
  </si>
  <si>
    <t>Tr.đó: Tỷ lệ kiên cố hóa, bán kiên cố</t>
  </si>
  <si>
    <t xml:space="preserve"> Trường
</t>
  </si>
  <si>
    <t xml:space="preserve"> Số lượt người được cai nghiện ma túy. Trong đó: </t>
  </si>
  <si>
    <t>Hướng nghiệp dạy nghề cho h/sinh PT</t>
  </si>
  <si>
    <t xml:space="preserve"> Trường trung học phổ thông (cấp 3+các trường Phổ thông dân tộc nội trú huyện) </t>
  </si>
  <si>
    <t>Tốc độ tăng đàn gia súc</t>
  </si>
  <si>
    <t>Xuất, nhập khẩu; du lịch</t>
  </si>
  <si>
    <t>Nhân lực y tế</t>
  </si>
  <si>
    <t>Tỷ lệ bao phủ bảo hiểm y tế</t>
  </si>
  <si>
    <t>Tổng số giáo viên</t>
  </si>
  <si>
    <t>Năm 2022</t>
  </si>
  <si>
    <t>Tên dự án/công trình</t>
  </si>
  <si>
    <t>Tên chủ đầu tư/ Ban quản lý dự án</t>
  </si>
  <si>
    <t>Thời gian khởi công</t>
  </si>
  <si>
    <t>Thời gian hoàn thành/dự kiến hoàn thành</t>
  </si>
  <si>
    <r>
      <t xml:space="preserve">Tổng mức đầu tư </t>
    </r>
    <r>
      <rPr>
        <i/>
        <sz val="11"/>
        <color theme="1"/>
        <rFont val="Times New Roman"/>
        <family val="1"/>
      </rPr>
      <t>(Triệu đồng)</t>
    </r>
  </si>
  <si>
    <t>Năng lực mới  tăng</t>
  </si>
  <si>
    <t>Tháng</t>
  </si>
  <si>
    <t>Năm</t>
  </si>
  <si>
    <t>Năng lực thiết kế</t>
  </si>
  <si>
    <t>Biểu số 13</t>
  </si>
  <si>
    <t>NĂNG LỰC MỚI TĂNG THÊM CỦA CÁC DỰ ÁN/CÔNG TRÌNH HOÀN THÀNH NĂM 2023</t>
  </si>
  <si>
    <t>Số vốn thực hiện trong năm 2023</t>
  </si>
  <si>
    <t>Dự án vốn Ngân sách nhà nước</t>
  </si>
  <si>
    <t>Dự án vốn ngoài Ngân sách nhà nước</t>
  </si>
  <si>
    <t>*</t>
  </si>
  <si>
    <t xml:space="preserve">Trong đó trồng mới </t>
  </si>
  <si>
    <t>Số xã đạt từ dưới 10 tiêu chí</t>
  </si>
  <si>
    <t>Tỷ lệ học sinh tốt nghiệp THCS tiếp tục học THPT và các trường nghề, bổ túc THPT</t>
  </si>
  <si>
    <t>79,5</t>
  </si>
  <si>
    <t>81,6</t>
  </si>
  <si>
    <t>So sánh %</t>
  </si>
  <si>
    <t xml:space="preserve"> Tổng số xã, phường, thị trấn toàn huyện</t>
  </si>
  <si>
    <t xml:space="preserve"> Tổng số xã toàn huyện</t>
  </si>
  <si>
    <t>Đơn vị tính: triệu đồng</t>
  </si>
  <si>
    <t>Đầu tư sửa chữa, nâng cấp các công trình giao thông thuộc các khu, điểm TĐC các xã: Căn Co, Lùng Thàng, Pa Khóa, Noong Hẻo, Nậm Cuổi huyện Sìn Hồ; các xã: Lê Lợi, Nậm Hàng, Nậm Manh huyện Nậm Nhùn; Thị trấn Tam Đường huyện Tam Đường; Thị trấn Phong thổ huyện Phong Thổ</t>
  </si>
  <si>
    <t>Ban QLDA huyện Phong Thổ</t>
  </si>
  <si>
    <t xml:space="preserve"> km</t>
  </si>
  <si>
    <t>Đầu tư sửa chữa, nâng cấp các công trình thủy lợi, nước sinh hoạt thuộc các khu, điểm TĐC các xã: Nậm Hăn, Nậm Mạ, Pa Khóa, Nậm Cha, Nậm Tăm, Tủa Sín Chải huyện Sìn Hồ; các xã: Nậm Manh, Nậm Hàng, Lê Lợi huyện Nậm Nhùn; Thị trấn Phong Thổ huyện Phong Thổ</t>
  </si>
  <si>
    <t>m</t>
  </si>
  <si>
    <t>XD Phòng học đa chức năng trường TH Khổng Lào</t>
  </si>
  <si>
    <t xml:space="preserve">DTXD 360,9 </t>
  </si>
  <si>
    <t>m2</t>
  </si>
  <si>
    <t>Bổ sung cơ sở vật chất trường TH&amp;THCS số 1 Bản Lang</t>
  </si>
  <si>
    <t xml:space="preserve">DTXD 390,3 </t>
  </si>
  <si>
    <t>Nâng cấp, sửa chữa trường Mầm non xã Hoang Thèn</t>
  </si>
  <si>
    <t>DT SC 391,1</t>
  </si>
  <si>
    <t>Bổ sung phòng học bộ môn và hạng mục phụ trợ Trường tiểu học Thị trấn Phong Thổ</t>
  </si>
  <si>
    <t xml:space="preserve">DT SC 459,9 </t>
  </si>
  <si>
    <t>Bổ sung cơ sở vật chất trường PTDTBT tiểu học Huổi Luông (giai đoạn 1)</t>
  </si>
  <si>
    <t xml:space="preserve">SC NHL DT 681,24 </t>
  </si>
  <si>
    <t>Cải tạo, nâng cấp đường GTNT liên bản Làng Vây 1 - bản Hoàng Trù Sào</t>
  </si>
  <si>
    <t>km</t>
  </si>
  <si>
    <t>Đường giao thông nông thôn liên bản Huổi Luông 3 - Nậm Le 2 (GĐ2)</t>
  </si>
  <si>
    <t>Nâng cấp, cải tạo đường GTNT bản Chang Hoỏng 2 - bản U Gia</t>
  </si>
  <si>
    <t>Nâng cấp đường GTNT thị trấn Phong Thổ - trung tâm xã Huổi Luông (đoạn Thị trấn - Ngải Trồ) huyện Phong Thổ</t>
  </si>
  <si>
    <t>Nâng cấp, sửa chữa cấp nước sinh hoạt xã Sì Lở Lầu</t>
  </si>
  <si>
    <t>Nâng cấp, sửa chữa Tháp truyền hình huyện Phong Thổ</t>
  </si>
  <si>
    <t>TỔNG HỢP CÁC ĐƠN VỊ NỘP BÁO CÁO TÌNH HÌNH THỰC HIỆN</t>
  </si>
  <si>
    <t>Nội dung</t>
  </si>
  <si>
    <t>Số hiệu văn bản, ngày tháng, năm</t>
  </si>
  <si>
    <t>KHỐI CÁC CƠ QUAN, BAN, NGÀNH HUYỆN</t>
  </si>
  <si>
    <t>1</t>
  </si>
  <si>
    <t>Phòng Nội vụ</t>
  </si>
  <si>
    <t>2</t>
  </si>
  <si>
    <t>Phòng Thanh Tra</t>
  </si>
  <si>
    <t>3</t>
  </si>
  <si>
    <t>Phòng Y Tế</t>
  </si>
  <si>
    <t>4</t>
  </si>
  <si>
    <t>Phòng Văn hóa và Thông tin</t>
  </si>
  <si>
    <t>5</t>
  </si>
  <si>
    <t>Phòng GD&amp;ĐT</t>
  </si>
  <si>
    <t>6</t>
  </si>
  <si>
    <t>Phòng NN&amp;PTNT</t>
  </si>
  <si>
    <t>7</t>
  </si>
  <si>
    <t>Phòng Công thương</t>
  </si>
  <si>
    <t>8</t>
  </si>
  <si>
    <t>Phòng Tài nguyên và Môi trường</t>
  </si>
  <si>
    <t>9</t>
  </si>
  <si>
    <t>Phòng Dân tộc</t>
  </si>
  <si>
    <t>10</t>
  </si>
  <si>
    <t>Phòng Tư pháp</t>
  </si>
  <si>
    <t>11</t>
  </si>
  <si>
    <t>Phòng Lao động TB&amp;XH</t>
  </si>
  <si>
    <t>12</t>
  </si>
  <si>
    <t>Đài Truyền thanh - Truyền hình</t>
  </si>
  <si>
    <t>13</t>
  </si>
  <si>
    <t>Trạm Kuyến nông</t>
  </si>
  <si>
    <t>14</t>
  </si>
  <si>
    <t>Trung tâm phát triển quỹ đất</t>
  </si>
  <si>
    <t>15</t>
  </si>
  <si>
    <t>Trung tâm dạy nghề</t>
  </si>
  <si>
    <t>16</t>
  </si>
  <si>
    <t>Ban QLDA huyện</t>
  </si>
  <si>
    <t>17</t>
  </si>
  <si>
    <t>Trung tâm Dân số và KHHGĐ</t>
  </si>
  <si>
    <t>18</t>
  </si>
  <si>
    <t>Chi cục Thống kê</t>
  </si>
  <si>
    <t>19</t>
  </si>
  <si>
    <t>BQL khu KTCK Ma Lù Thàng</t>
  </si>
  <si>
    <t>20</t>
  </si>
  <si>
    <t>Ngân hàng NN&amp;PTNT</t>
  </si>
  <si>
    <t>21</t>
  </si>
  <si>
    <t>Ngân hàng Đầu tư và phát triển</t>
  </si>
  <si>
    <t>22</t>
  </si>
  <si>
    <t>Ngân hàng Chính sách</t>
  </si>
  <si>
    <t>23</t>
  </si>
  <si>
    <t>Ban Chỉ huy quân sự huyện</t>
  </si>
  <si>
    <t>24</t>
  </si>
  <si>
    <t>Công an huyện</t>
  </si>
  <si>
    <t>25</t>
  </si>
  <si>
    <t>Bưu điện</t>
  </si>
  <si>
    <t>KHỐI XÃ, THỊ TRẤN</t>
  </si>
  <si>
    <t>Thị trấn</t>
  </si>
  <si>
    <t>Xã Mường So</t>
  </si>
  <si>
    <t>Xã Khổng Lào</t>
  </si>
  <si>
    <t>Xã Sì Lở Lầu</t>
  </si>
  <si>
    <t>Xã Ma Ly Chải</t>
  </si>
  <si>
    <t>Xã Vàng Ma Chải</t>
  </si>
  <si>
    <t>Xã Mồ Sì San</t>
  </si>
  <si>
    <t>Xã Pa Vây Sử</t>
  </si>
  <si>
    <t>Xã Tung Qua Lìn</t>
  </si>
  <si>
    <t>Xã Dào San</t>
  </si>
  <si>
    <t>Xã Mù Sang</t>
  </si>
  <si>
    <t>Xã Bản Lang</t>
  </si>
  <si>
    <t>Xã Nậm Xe</t>
  </si>
  <si>
    <t>Xã Ma Ly Pho</t>
  </si>
  <si>
    <t>Xã Huổi Luông</t>
  </si>
  <si>
    <t>Xã Sin Suối Hồ</t>
  </si>
  <si>
    <t>Xã Hoang Thèn</t>
  </si>
  <si>
    <t>Xã Lản Nhì Thàng</t>
  </si>
  <si>
    <t>Toàn huyện</t>
  </si>
  <si>
    <t>KH năm 2022</t>
  </si>
  <si>
    <t>C</t>
  </si>
  <si>
    <t>CHỈ TIÊU KINH TẾ</t>
  </si>
  <si>
    <t>Cây lương thực</t>
  </si>
  <si>
    <t>Trong đó: + Thóc</t>
  </si>
  <si>
    <t xml:space="preserve">                 + Ngô</t>
  </si>
  <si>
    <t>Bình quân lương thực đầu người</t>
  </si>
  <si>
    <t>Kg/
người</t>
  </si>
  <si>
    <t>Lúa đông xuân :Diện tích</t>
  </si>
  <si>
    <t>Năng suất</t>
  </si>
  <si>
    <t>Tạ/ha</t>
  </si>
  <si>
    <t>Sản lượng</t>
  </si>
  <si>
    <t>Tấn</t>
  </si>
  <si>
    <t>Lúa mùa: Diện tích</t>
  </si>
  <si>
    <t>Lúa nương: Diện tích</t>
  </si>
  <si>
    <t>Tổng diện tích gieo trồng ngô</t>
  </si>
  <si>
    <t>Vụ xuân hè: Diện tích</t>
  </si>
  <si>
    <t>Vụ thu đông: Diện tích</t>
  </si>
  <si>
    <t>Cây trồng hàng năm</t>
  </si>
  <si>
    <t>Cây lạc: Diện tích</t>
  </si>
  <si>
    <t>Đậu tương: Diện tích</t>
  </si>
  <si>
    <t>Diện tích kinh doanh</t>
  </si>
  <si>
    <t xml:space="preserve"> Diện tích</t>
  </si>
  <si>
    <t>Tổng đàn gia súc:</t>
  </si>
  <si>
    <t>Trâu</t>
  </si>
  <si>
    <t>Bò</t>
  </si>
  <si>
    <t>Lợn</t>
  </si>
  <si>
    <t>Trong đó thịt lợn</t>
  </si>
  <si>
    <t>Thủy sản</t>
  </si>
  <si>
    <t>ha</t>
  </si>
  <si>
    <t>Sản lượng nuôi trồng và đánh bắt</t>
  </si>
  <si>
    <t>tấn</t>
  </si>
  <si>
    <t>Sản lượng đánh bắt</t>
  </si>
  <si>
    <t>Nuôi cá nước lạnh</t>
  </si>
  <si>
    <t>tấn</t>
  </si>
  <si>
    <t>+ Số cơ sở</t>
  </si>
  <si>
    <t>cơ sở</t>
  </si>
  <si>
    <t>+ Thể tích bể nuôi</t>
  </si>
  <si>
    <t>Phát triển Lâm nghiệp</t>
  </si>
  <si>
    <t>CHỈ TIÊU XÃ HỘI</t>
  </si>
  <si>
    <t>Dân số</t>
  </si>
  <si>
    <t>Dân số trung bình</t>
  </si>
  <si>
    <t>Tỷ lệ tăng dân số</t>
  </si>
  <si>
    <t>‰</t>
  </si>
  <si>
    <t>Tỷ lệ  sinh giảm</t>
  </si>
  <si>
    <t>Tỷ lệ tăng dân số tự nhiên</t>
  </si>
  <si>
    <t>Tỷ lệ sinh con thứ 3 trở lên so với tổng số bà mẹ sinh con trong năm</t>
  </si>
  <si>
    <t>Y tế</t>
  </si>
  <si>
    <t>Tỷ lệ trẻ em dưới 5 tuổi bị suy dinh dưỡng (cân nặng theo độ tuổi)</t>
  </si>
  <si>
    <t>Tỷ lệ trẻ em dưới 5 tuổi bị suy dinh dưỡng (chiều cao theo độ tuổi)</t>
  </si>
  <si>
    <t>Tỷ lệ trẻ dưới 1 tuổi được tiêm chủng đầy đủ các loại VX</t>
  </si>
  <si>
    <t xml:space="preserve"> + Sốt rét:</t>
  </si>
  <si>
    <t xml:space="preserve"> + Lao:</t>
  </si>
  <si>
    <t xml:space="preserve"> + HIV/ AIDS</t>
  </si>
  <si>
    <t>Giáo dục</t>
  </si>
  <si>
    <t>Tiểu học</t>
  </si>
  <si>
    <t xml:space="preserve"> H/ sinh</t>
  </si>
  <si>
    <t>Cấp mầm non</t>
  </si>
  <si>
    <t>Cấp Tiểu học</t>
  </si>
  <si>
    <t>Cấp THCS</t>
  </si>
  <si>
    <t xml:space="preserve">Tổng số hộ </t>
  </si>
  <si>
    <t xml:space="preserve"> Hộ</t>
  </si>
  <si>
    <t>Tổng số hộ nghèo</t>
  </si>
  <si>
    <t>Số hộ thoát nghèo trong năm</t>
  </si>
  <si>
    <t>Giảm tỷ lệ hộ nghèo</t>
  </si>
  <si>
    <t>Số người trong độ tuổi lao động</t>
  </si>
  <si>
    <t xml:space="preserve">                    Lao động là nữ</t>
  </si>
  <si>
    <t>Hạ tầng điện lưới - Giao thông</t>
  </si>
  <si>
    <t>Số hộ được sử dụng điện lưới quốc gia (tính theo HĐ lắp đặt mua bán)</t>
  </si>
  <si>
    <t>Tỷ lệ hộ được sử dụng điện lưới quốc gia</t>
  </si>
  <si>
    <t>KH năm 2023</t>
  </si>
  <si>
    <t>KẾ HOẠCH NĂM 2023</t>
  </si>
  <si>
    <t>ƯTH 2022</t>
  </si>
  <si>
    <t>Tỷ lệ thôn, bản có đường xe máy hoặc ô tô đến bản đi lại thuận lợi</t>
  </si>
  <si>
    <t>Mường so</t>
  </si>
  <si>
    <t>Khổng Lào</t>
  </si>
  <si>
    <t>Hoang Thèn</t>
  </si>
  <si>
    <t>Nậm Xe</t>
  </si>
  <si>
    <t>Lản Nhì Thàng</t>
  </si>
  <si>
    <t>Sin Suối Hồ</t>
  </si>
  <si>
    <t>Ma Li Pho</t>
  </si>
  <si>
    <t>Huổi Luông</t>
  </si>
  <si>
    <t>Bản Lang</t>
  </si>
  <si>
    <t>Mù Sang</t>
  </si>
  <si>
    <t>Dào San</t>
  </si>
  <si>
    <t>Tung Qua Lìn</t>
  </si>
  <si>
    <t>Pa Vây Sử</t>
  </si>
  <si>
    <t>Mồ Sì San</t>
  </si>
  <si>
    <t>Vàng Ma Chải</t>
  </si>
  <si>
    <t>Sì Lở Lầu</t>
  </si>
  <si>
    <t>Lúa hàng hóa tập trung: Diện tích</t>
  </si>
  <si>
    <t>Lúa cả năm: Diện tích</t>
  </si>
  <si>
    <t>Cây Chè: Diện tích</t>
  </si>
  <si>
    <t>Tốc độ tăng đàn gia súc</t>
  </si>
  <si>
    <t xml:space="preserve">Sản lượng Nuôi trồng </t>
  </si>
  <si>
    <t xml:space="preserve">Diện tích nuôi trồng </t>
  </si>
  <si>
    <t>Số lao động đi làm việc ở nước ngoài theo hợp đồng</t>
  </si>
  <si>
    <t>Số lao động được đào tạo, trong đó:</t>
  </si>
  <si>
    <t>Số lượt người được cai nghiện ma túy</t>
  </si>
  <si>
    <t>Giảm nghèo - Đao tạo - Việc làm</t>
  </si>
  <si>
    <t xml:space="preserve"> Tổng số học sinh có mặt đầu năm học </t>
  </si>
  <si>
    <t xml:space="preserve"> - Số cháu vào nhà trẻ</t>
  </si>
  <si>
    <t xml:space="preserve"> Cháu</t>
  </si>
  <si>
    <t xml:space="preserve"> - Số học sinh mẫu giáo</t>
  </si>
  <si>
    <t>Mầm non</t>
  </si>
  <si>
    <t>Trung học sơ sở</t>
  </si>
  <si>
    <t>Trung học phổ thông</t>
  </si>
  <si>
    <t>Hướng nghiệp dạy nghề cho học sinh phổ thông</t>
  </si>
  <si>
    <t>Phổ cập giáo dục</t>
  </si>
  <si>
    <t xml:space="preserve"> Tỷ lệ xã, thị trấn đạt chuẩn phổ cập GDTH mức độ 2</t>
  </si>
  <si>
    <t xml:space="preserve"> Tỷ lệ xã, thị trấn đạt chuẩn phổ cập GDTH mức độ 3</t>
  </si>
  <si>
    <t xml:space="preserve"> Tỷ lệ xã, thị trấn đạt chuẩn phổ cập GDTHCS mức độ 1</t>
  </si>
  <si>
    <t xml:space="preserve"> Tỷ lệ xã, thị trấn đạt chuẩn phổ cập GDTHCS mức độ 2</t>
  </si>
  <si>
    <t>Tổng số giáo viên đạt chuẩn</t>
  </si>
  <si>
    <t>Cấp THPT</t>
  </si>
  <si>
    <t>TT GDTX</t>
  </si>
  <si>
    <t xml:space="preserve"> Tổng số trường học </t>
  </si>
  <si>
    <t xml:space="preserve"> Trường</t>
  </si>
  <si>
    <t>Trường phổ thông tiểu học</t>
  </si>
  <si>
    <t>Trường trung học cơ sở (cấp 1; 2)</t>
  </si>
  <si>
    <t>Trường trung học phổ thông (cấp 3 + trường Phổ thông dân tộc nội trú)</t>
  </si>
  <si>
    <t>+ Cấp mầm non</t>
  </si>
  <si>
    <t>+ Cấp Tiểu học</t>
  </si>
  <si>
    <t xml:space="preserve">+ Cấp Trung học cơ sở </t>
  </si>
  <si>
    <t xml:space="preserve"> Tổng số phòng học </t>
  </si>
  <si>
    <t xml:space="preserve">   Tr.đó: Tỷ lệ kiên cố hóa, bán kiên cố</t>
  </si>
  <si>
    <t xml:space="preserve">    Tr.đó: Tỷ lệ kiên cố hóa, bán kiên cố</t>
  </si>
  <si>
    <t xml:space="preserve">Cấp THCS </t>
  </si>
  <si>
    <t xml:space="preserve"> Trung tâm GDTX</t>
  </si>
  <si>
    <t>f</t>
  </si>
  <si>
    <t>KH 2022</t>
  </si>
  <si>
    <t>UTH2022</t>
  </si>
  <si>
    <t>KH2023</t>
  </si>
  <si>
    <t>Bảng tính GT sản xuất theo giá HH</t>
  </si>
  <si>
    <r>
      <t>Số trường đạt chuẩn quốc gia</t>
    </r>
    <r>
      <rPr>
        <b/>
        <vertAlign val="superscript"/>
        <sz val="8"/>
        <rFont val="Times New Roman"/>
        <family val="1"/>
      </rPr>
      <t xml:space="preserve">1 </t>
    </r>
  </si>
  <si>
    <r>
      <t xml:space="preserve"> Tỷ lệ trường đạt chuẩn quốc gia</t>
    </r>
    <r>
      <rPr>
        <vertAlign val="superscript"/>
        <sz val="8"/>
        <rFont val="Times New Roman"/>
        <family val="1"/>
      </rPr>
      <t>2</t>
    </r>
  </si>
  <si>
    <r>
      <t>Trong đó:</t>
    </r>
    <r>
      <rPr>
        <sz val="8"/>
        <rFont val="Times New Roman"/>
        <family val="1"/>
      </rPr>
      <t xml:space="preserve"> Lao động là nam</t>
    </r>
  </si>
  <si>
    <t>Năm 2023</t>
  </si>
  <si>
    <t>Thu nhập người dân</t>
  </si>
  <si>
    <t>Tổng NN-CN -DV</t>
  </si>
  <si>
    <t xml:space="preserve">Cộng </t>
  </si>
  <si>
    <t>NÔI dung</t>
  </si>
  <si>
    <t>Thu nhập bình quân đầu người</t>
  </si>
  <si>
    <t xml:space="preserve"> Thu nhập bình quân đầu người/ năm</t>
  </si>
  <si>
    <t>Biểu số 14</t>
  </si>
  <si>
    <t>Văn hóa</t>
  </si>
  <si>
    <t>Số hộ gia đình đăng ký đạt tiêu chuẩn văn hóa</t>
  </si>
  <si>
    <t>Trong đó: Số hộ được công nhận trong năm</t>
  </si>
  <si>
    <t>Tỷ lệ gia đình đạt tiêu chuẩn văn hóa</t>
  </si>
  <si>
    <t>Số thôn, bản</t>
  </si>
  <si>
    <t>Thôn, bản</t>
  </si>
  <si>
    <t>Số thôn, bản, khu phố đăng ký đạt tiêu chuẩn văn hóa</t>
  </si>
  <si>
    <t>Trong đó: Số thôn, bản khu phố được công nhận trong năm</t>
  </si>
  <si>
    <t>Tỷ lệ số thôn, bản đạt tiêu chuẩn văn hóa</t>
  </si>
  <si>
    <t>Giá trị sản xuất ( giá hiện hành)</t>
  </si>
  <si>
    <t>Chỉ tiêu sản xuất - thu nhập</t>
  </si>
  <si>
    <t>Nông, lâm nghiệp,  chăn nuôi, thủy sản</t>
  </si>
  <si>
    <t>1.000 Con</t>
  </si>
  <si>
    <t>D</t>
  </si>
  <si>
    <t>CHỈ TIÊU NÔNG THÔN MỚI</t>
  </si>
  <si>
    <t>Duy trì xã đạt chuẩn NTM</t>
  </si>
  <si>
    <t>BIỂU GIAO CHỈ TIÊU KẾ HOẠCH PHÁT TRIỂN  KINH TẾ - XÃ HỘI NĂM 2023 CÁC XÃ, THỊ TRẤN</t>
  </si>
  <si>
    <t>Tỷ lệ số xã, phường, thị trấn được thu gom, xử lý rác thải sinh hoạt</t>
  </si>
  <si>
    <t>1.000 m3</t>
  </si>
  <si>
    <t xml:space="preserve"> m3</t>
  </si>
  <si>
    <t>TH năm 2022</t>
  </si>
  <si>
    <t>Kế hoạch năm 2024</t>
  </si>
  <si>
    <t>Ước Thực hiện cả năm</t>
  </si>
  <si>
    <t xml:space="preserve">ƯTH 2023 </t>
  </si>
  <si>
    <t>KH 2023</t>
  </si>
  <si>
    <t>KH  2024</t>
  </si>
  <si>
    <t>KẾ HOẠCH PHÁT TRIỂN KT-XH NĂM 2023, KẾ HOẠCH NĂM 2024</t>
  </si>
  <si>
    <t xml:space="preserve"> Giá trị sản xuất công nghiệp </t>
  </si>
  <si>
    <t>Vận tải</t>
  </si>
  <si>
    <t>Số thôn, bản có nhân viên y tế thôn, bản hoạt động</t>
  </si>
  <si>
    <t>Đạt</t>
  </si>
  <si>
    <t>Cát xây dựng</t>
  </si>
  <si>
    <t>Không đạt</t>
  </si>
  <si>
    <t>Tỷ lệ  học sinh trong độ tuổi tiểu học đến trường</t>
  </si>
  <si>
    <t>Tỷ lệ học sinh tốt nghiệp THCS tiếp tục học THPT và các trường nghề, bổ túc, GDTX</t>
  </si>
  <si>
    <t xml:space="preserve"> - </t>
  </si>
  <si>
    <t xml:space="preserve"> Tỷ lệ xã, thị trân đạt tiêu chí quốc gia về y tế xã</t>
  </si>
  <si>
    <t>TH hiện năm 2023</t>
  </si>
  <si>
    <t>KH năm 2024</t>
  </si>
  <si>
    <t>Ước thực hiện năm 2023</t>
  </si>
  <si>
    <t>34,15</t>
  </si>
  <si>
    <t>Cây lâm nghiệp khác (cây gỗ lớn)</t>
  </si>
  <si>
    <t>Sản lượng lương</t>
  </si>
  <si>
    <t>Trong đó: Trường phổ thông Dân tộc nội trú huyện</t>
  </si>
  <si>
    <t>Nghệ thuật quần chúng</t>
  </si>
  <si>
    <t>Tổng số buổi hướng dẫn xây dựng đội văn nghệ ở cơ sở</t>
  </si>
  <si>
    <t>Trong đó: Cấp tỉnh</t>
  </si>
  <si>
    <t>Các huyện, thành phố</t>
  </si>
  <si>
    <t>Tuyên truyền lưu động</t>
  </si>
  <si>
    <t>Huyện, thành phố</t>
  </si>
  <si>
    <t xml:space="preserve"> Tổng số thiết bị trạm thu phát sóng di động</t>
  </si>
  <si>
    <t xml:space="preserve"> + Số trạm  FM</t>
  </si>
  <si>
    <t xml:space="preserve"> + Số trạm  ứng dụng CNTT-VT</t>
  </si>
  <si>
    <t>Tỷ lệ xã, thị trấn đạt chuẩn phổ cập giáo dục tiểu học mức độ 2 trở lên và đạt chuẩn phổ cập giáo dục trung học cơ sở mức độ 1 trở lên</t>
  </si>
  <si>
    <t xml:space="preserve">  Tỷ lệ cơ quan, đơn vị, trường học đạt tiêu chuẩn văn hóa</t>
  </si>
  <si>
    <t xml:space="preserve"> Số cơ quan, đơn vị, trường học đăng ký tiêu chuẩn VH trong năm</t>
  </si>
  <si>
    <t>Trong đó: Số cơ quan, đơn vị, trường học được công nhận trong năm</t>
  </si>
  <si>
    <t>Dân số thành thị</t>
  </si>
  <si>
    <t>Dân số nông thôn</t>
  </si>
  <si>
    <t>Dân số là dân tộc thiểu số</t>
  </si>
  <si>
    <t>Kế hoạch hóa gia đình</t>
  </si>
  <si>
    <t>Tỷ lệ các cập vợ chồng thực hiện các biện pháp tránh thai</t>
  </si>
  <si>
    <t>Trong đó: trường phổ thông dân tộc nội trú</t>
  </si>
  <si>
    <t>+ Cấp trung học phổ thông</t>
  </si>
  <si>
    <t xml:space="preserve"> + Số buổi chiếu phục vụ chính trị</t>
  </si>
  <si>
    <t xml:space="preserve">  Trong đó: - Đội TTLĐ tỉnh</t>
  </si>
  <si>
    <t>Các huyện, thị</t>
  </si>
  <si>
    <t xml:space="preserve"> + Thư viện huyện, thành phố</t>
  </si>
  <si>
    <t xml:space="preserve"> + Xã, phường quản lý</t>
  </si>
  <si>
    <t xml:space="preserve"> + Thôn, bản, tổ dân phố</t>
  </si>
  <si>
    <t>Tổng số hộ gia đình</t>
  </si>
  <si>
    <t>Tổng số thôn, bản, tổ dân phố</t>
  </si>
  <si>
    <t>Xóa đói giảm nghèo</t>
  </si>
  <si>
    <t>Ước thực hiện</t>
  </si>
  <si>
    <t>Cơ cầu lao động</t>
  </si>
  <si>
    <t>Nông, lâm và thủy sản</t>
  </si>
  <si>
    <t>Công nghiệp và xây dựng</t>
  </si>
  <si>
    <t>Dịch vụ</t>
  </si>
  <si>
    <t>Trong đó: Lao động là nữ</t>
  </si>
  <si>
    <t>Đào tạo trung cấp, cao đẳng</t>
  </si>
  <si>
    <t>Số lao động được đào tạo trong năm</t>
  </si>
  <si>
    <t>Trật tự an toàn xã hội</t>
  </si>
  <si>
    <t>Lao động thành thị</t>
  </si>
  <si>
    <t>Lao động nông thôn</t>
  </si>
  <si>
    <t>Tổng số trạm phát sóng truyền thanh huyện, xã</t>
  </si>
  <si>
    <t>71,8</t>
  </si>
  <si>
    <t>66,6</t>
  </si>
  <si>
    <t>Chia ra các xã, thị trấn</t>
  </si>
  <si>
    <t>Ước TH 2023</t>
  </si>
  <si>
    <t>Lâm nghiệp</t>
  </si>
  <si>
    <t>Cây  lâm nghiệp khác (cây gỗ lớn)</t>
  </si>
  <si>
    <t>So Sánh %</t>
  </si>
  <si>
    <t>Không</t>
  </si>
  <si>
    <t xml:space="preserve"> Số xã, thị trấn đạt tiêu chí quốc gia về y tế xã</t>
  </si>
  <si>
    <t xml:space="preserve">Kế hoạch năm 2024 </t>
  </si>
  <si>
    <t>Tỷ lệ học sinh tốt nghiệp THCS tiếp tục học THPT và các trường nghề,  GDTX</t>
  </si>
  <si>
    <t>Biểu số 9</t>
  </si>
  <si>
    <t>Biểu số 01</t>
  </si>
  <si>
    <t>Biểu 02</t>
  </si>
  <si>
    <t>Biểu số 03</t>
  </si>
  <si>
    <t>Biểu số 04</t>
  </si>
  <si>
    <t>Biểu số 05</t>
  </si>
  <si>
    <t>Biểu số 06</t>
  </si>
  <si>
    <t>Biểu số 07</t>
  </si>
  <si>
    <t>Biểu số 08</t>
  </si>
  <si>
    <t>Trong đó nuôi cá nước lạnh</t>
  </si>
  <si>
    <t>1000 Con</t>
  </si>
  <si>
    <t>CHỈ TIÊU PHÁT TRIỂN SẢN XUẤT NÔNG - LÂM - NGƯ NGHIỆP, PHÁT TRIỂN NÔNG THÔN</t>
  </si>
  <si>
    <t xml:space="preserve"> CHỈ TIÊU PHÁT TRIỂN SẢN XUẤT CÔNG NGHIỆP - TIỂU THỦ CÔNG NGHIỆP</t>
  </si>
  <si>
    <t xml:space="preserve">  CHỈ TIÊU VỀ PHÁT TRIỂN THƯƠNG MẠI - DU LỊCH - XUẤT NHẬP KHẨU</t>
  </si>
  <si>
    <t xml:space="preserve">  CHỈ TIÊU VỀ XÃ HỘI - LAO ĐỘNG - GIẢI QUYẾT VIỆC LÀM</t>
  </si>
  <si>
    <t xml:space="preserve">  CHỈ TIÊU PHÁT TRIỂN DOANH NGHIỆP VÀ KINH TẾ TẬP THỂ</t>
  </si>
  <si>
    <t xml:space="preserve">  CHỈ TIÊU VỀ PHÁT TRIỂN DÂN SỐ - GIA ĐÌNH &amp; TRẺ EM</t>
  </si>
  <si>
    <t xml:space="preserve">  CHỈ TIÊU CHỦ YẾU NGÀNH Y TẾ </t>
  </si>
  <si>
    <t xml:space="preserve">   CHỈ TIÊU VỀ GIÁO DỤC VÀ ĐÀO TẠO </t>
  </si>
  <si>
    <t xml:space="preserve">   CHỈ TIÊU  VỀ PHÁT TRIỂN VĂN HÓA THÔNG TIN</t>
  </si>
  <si>
    <t xml:space="preserve">  CHỈ TIÊU CHỦ YẾU NGÀNH THÔNG TIN VÀ TRUYỀN THÔNG, PHÁT THANH TRUYỀN HÌNH</t>
  </si>
  <si>
    <t>Thực hiện 6 tháng năm 2023</t>
  </si>
  <si>
    <t>TH 6 tháng 2024/TH 6 tháng 2023</t>
  </si>
  <si>
    <t>TH 6 tháng 2024/KH 2024</t>
  </si>
  <si>
    <t>ước thực hiện 2024/KH 2024</t>
  </si>
  <si>
    <t>Năm 2024</t>
  </si>
  <si>
    <t>Ước thực hiện cả năm</t>
  </si>
  <si>
    <t xml:space="preserve"> </t>
  </si>
  <si>
    <t xml:space="preserve"> Số Khách sạn, nhà ghỉ</t>
  </si>
  <si>
    <t>14,5</t>
  </si>
  <si>
    <t>20,5</t>
  </si>
  <si>
    <t>51,3</t>
  </si>
  <si>
    <t>2,3</t>
  </si>
  <si>
    <t>ƯTH 6 tháng đầu năm</t>
  </si>
  <si>
    <t xml:space="preserve">  MỘT SỐ CHỈ TIÊU CHỦ YẾU KẾ HOẠCH PHÁT TRIỂN KINH TẾ - XÃ HỘI  NĂM 2025</t>
  </si>
  <si>
    <t>Thực hiện năm 2021</t>
  </si>
  <si>
    <t>Thực hiện năm 2022</t>
  </si>
  <si>
    <t>Thực hiện năm 2023</t>
  </si>
  <si>
    <t>Định hướng kế hoạch năm 2025</t>
  </si>
  <si>
    <t>Ước thực hiện cả giai đoạn 2021-2025</t>
  </si>
  <si>
    <t>(Kèm theo Công văn số:        /UBND - TCKH ngày     tháng 5 năm 2024 của UBND huyện Phong Thổ)</t>
  </si>
</sst>
</file>

<file path=xl/styles.xml><?xml version="1.0" encoding="utf-8"?>
<styleSheet xmlns="http://schemas.openxmlformats.org/spreadsheetml/2006/main" xmlns:mc="http://schemas.openxmlformats.org/markup-compatibility/2006" xmlns:x14ac="http://schemas.microsoft.com/office/spreadsheetml/2009/9/ac" mc:Ignorable="x14ac">
  <numFmts count="169">
    <numFmt numFmtId="41" formatCode="_-* #,##0\ _₫_-;\-* #,##0\ _₫_-;_-* &quot;-&quot;\ _₫_-;_-@_-"/>
    <numFmt numFmtId="43" formatCode="_-* #,##0.00\ _₫_-;\-* #,##0.00\ _₫_-;_-* &quot;-&quot;??\ _₫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 #,##0.00_);_(* \(#,##0.00\);_(* &quot;-&quot;??_);_(@_)"/>
    <numFmt numFmtId="170" formatCode="#,##0\ &quot;$&quot;;\-#,##0\ &quot;$&quot;"/>
    <numFmt numFmtId="171" formatCode="_-* #,##0\ &quot;$&quot;_-;\-* #,##0\ &quot;$&quot;_-;_-* &quot;-&quot;\ &quot;$&quot;_-;_-@_-"/>
    <numFmt numFmtId="172" formatCode="_-* #,##0\ _$_-;\-* #,##0\ _$_-;_-* &quot;-&quot;\ _$_-;_-@_-"/>
    <numFmt numFmtId="173" formatCode="_-* #,##0_-;\-* #,##0_-;_-* &quot;-&quot;_-;_-@_-"/>
    <numFmt numFmtId="174" formatCode="_-* #,##0.00_-;\-* #,##0.00_-;_-* &quot;-&quot;??_-;_-@_-"/>
    <numFmt numFmtId="175" formatCode="#,##0.0"/>
    <numFmt numFmtId="176" formatCode="0.0"/>
    <numFmt numFmtId="177" formatCode="_(* #,##0.000_);_(* \(#,##0.000\);_(* &quot;-&quot;??_);_(@_)"/>
    <numFmt numFmtId="178" formatCode="_(* #,##0_);_(* \(#,##0\);_(* &quot;-&quot;??_);_(@_)"/>
    <numFmt numFmtId="179" formatCode="&quot;$&quot;#,##0;[Red]\-&quot;$&quot;#,##0"/>
    <numFmt numFmtId="180" formatCode="_-&quot;$&quot;* #,##0_-;\-&quot;$&quot;* #,##0_-;_-&quot;$&quot;* &quot;-&quot;_-;_-@_-"/>
    <numFmt numFmtId="181" formatCode="_-&quot;$&quot;* #,##0.00_-;\-&quot;$&quot;* #,##0.00_-;_-&quot;$&quot;* &quot;-&quot;??_-;_-@_-"/>
    <numFmt numFmtId="182" formatCode="\$#,##0\ ;\(\$#,##0\)"/>
    <numFmt numFmtId="183" formatCode="_ &quot;\&quot;* #,##0_ ;_ &quot;\&quot;* \-#,##0_ ;_ &quot;\&quot;* &quot;-&quot;_ ;_ @_ "/>
    <numFmt numFmtId="184" formatCode="_ * #,##0_ ;_ * \-#,##0_ ;_ * &quot;-&quot;_ ;_ @_ "/>
    <numFmt numFmtId="185" formatCode="_ * #,##0.00_ ;_ * \-#,##0.00_ ;_ * &quot;-&quot;??_ ;_ @_ "/>
    <numFmt numFmtId="186" formatCode="_ * #,##0_)_£_ ;_ * \(#,##0\)_£_ ;_ * &quot;-&quot;_)_£_ ;_ @_ "/>
    <numFmt numFmtId="187" formatCode="#,##0;[Red]#,##0"/>
    <numFmt numFmtId="188" formatCode="&quot;\&quot;#,##0.00;[Red]&quot;\&quot;&quot;\&quot;&quot;\&quot;&quot;\&quot;&quot;\&quot;&quot;\&quot;\-#,##0.00"/>
    <numFmt numFmtId="189" formatCode="&quot;\&quot;#,##0;[Red]&quot;\&quot;&quot;\&quot;\-#,##0"/>
    <numFmt numFmtId="190" formatCode="_-* #,##0\ &quot;F&quot;_-;\-* #,##0\ &quot;F&quot;_-;_-* &quot;-&quot;\ &quot;F&quot;_-;_-@_-"/>
    <numFmt numFmtId="191" formatCode="#,##0\ &quot;F&quot;;[Red]\-#,##0\ &quot;F&quot;"/>
    <numFmt numFmtId="192" formatCode="#,##0.00\ &quot;F&quot;;\-#,##0.00\ &quot;F&quot;"/>
    <numFmt numFmtId="193" formatCode="#,##0.00\ &quot;F&quot;;[Red]\-#,##0.00\ &quot;F&quot;"/>
    <numFmt numFmtId="194" formatCode="_(* #,##0.0_);_(* \(#,##0.0\);_(* &quot;-&quot;??_);_(@_)"/>
    <numFmt numFmtId="195" formatCode="_(* #,##0.00_);_(* \(#,##0.00\);_(* &quot;-&quot;&quot;?&quot;&quot;?&quot;_);_(@_)"/>
    <numFmt numFmtId="196" formatCode="#,##0.000"/>
    <numFmt numFmtId="197" formatCode="#,##0.0000"/>
    <numFmt numFmtId="198" formatCode="#,##0.0;[Red]#,##0.0"/>
    <numFmt numFmtId="199" formatCode="#,##0.00;[Red]#,##0.00"/>
    <numFmt numFmtId="200" formatCode="###\ ###\ ###\ ###\ ##0"/>
    <numFmt numFmtId="201" formatCode="##.##%"/>
    <numFmt numFmtId="202" formatCode="#,##0.00000"/>
    <numFmt numFmtId="203" formatCode="_-* #,##0_$_-;\-* #,##0_$_-;_-* &quot;-&quot;_$_-;_-@_-"/>
    <numFmt numFmtId="204" formatCode="#.##00"/>
    <numFmt numFmtId="205" formatCode="_-* ###,0&quot;.&quot;00_-;\-* ###,0&quot;.&quot;00_-;_-* &quot;-&quot;??_-;_-@_-"/>
    <numFmt numFmtId="206" formatCode="_(* #,##0_);_(* \(#,##0\);_(* \-??_);_(@_)"/>
    <numFmt numFmtId="207" formatCode="_-* #,##0\ _F_-;\-* #,##0\ _F_-;_-* &quot;-&quot;\ _F_-;_-@_-"/>
    <numFmt numFmtId="208" formatCode="_-* #,##0\ _F_-;\-* #,##0\ _F_-;_-* &quot;- &quot;_F_-;_-@_-"/>
    <numFmt numFmtId="209" formatCode="_-* #,##0.00\ _€_-;\-* #,##0.00\ _€_-;_-* &quot;-&quot;??\ _€_-;_-@_-"/>
    <numFmt numFmtId="210" formatCode="_-* #,##0.00\ _F_-;\-* #,##0.00\ _F_-;_-* &quot;-&quot;??\ _F_-;_-@_-"/>
    <numFmt numFmtId="211" formatCode="_(&quot;$&quot;\ * #,##0_);_(&quot;$&quot;\ * \(#,##0\);_(&quot;$&quot;\ * &quot;-&quot;_);_(@_)"/>
    <numFmt numFmtId="212" formatCode="_-* #,##0\ _€_-;\-* #,##0\ _€_-;_-* &quot;-&quot;\ _€_-;_-@_-"/>
    <numFmt numFmtId="213" formatCode="_ \\* #,##0_ ;_ \\* \-#,##0_ ;_ \\* \-_ ;_ @_ "/>
    <numFmt numFmtId="214" formatCode="&quot;\&quot;#,##0.00;[Red]&quot;\&quot;\-#,##0.00"/>
    <numFmt numFmtId="215" formatCode="&quot;\&quot;#,##0;[Red]&quot;\&quot;\-#,##0"/>
    <numFmt numFmtId="216" formatCode="_-* #,##0&quot;$&quot;_-;\-* #,##0&quot;$&quot;_-;_-* &quot;-&quot;&quot;$&quot;_-;_-@_-"/>
    <numFmt numFmtId="217" formatCode="_-* #,##0.00&quot;$&quot;_-;\-* #,##0.00&quot;$&quot;_-;_-* &quot;-&quot;??&quot;$&quot;_-;_-@_-"/>
    <numFmt numFmtId="218" formatCode="0%;\(0%\)"/>
    <numFmt numFmtId="219" formatCode="0.0%"/>
    <numFmt numFmtId="220" formatCode="#,#00;[Red]\-#,#00;_@&quot;-&quot;"/>
    <numFmt numFmtId="221" formatCode="&quot;SFr.&quot;\ #,##0.00;[Red]&quot;SFr.&quot;\ \-#,##0.00"/>
    <numFmt numFmtId="222" formatCode="&quot;SFr.&quot;\ #,##0.00;&quot;SFr.&quot;\ \-#,##0.00"/>
    <numFmt numFmtId="223" formatCode="_ &quot;SFr.&quot;\ * #,##0_ ;_ &quot;SFr.&quot;\ * \-#,##0_ ;_ &quot;SFr.&quot;\ * &quot;-&quot;_ ;_ @_ "/>
    <numFmt numFmtId="224" formatCode="_-* #,##0.00_$_-;\-* #,##0.00_$_-;_-* &quot;-&quot;??_$_-;_-@_-"/>
    <numFmt numFmtId="225" formatCode=";;"/>
    <numFmt numFmtId="226" formatCode="#,##0.0_);\(#,##0.0\)"/>
    <numFmt numFmtId="227" formatCode="&quot;$&quot;#,##0.00"/>
    <numFmt numFmtId="228" formatCode="_ * #,##0.00_)&quot;£&quot;_ ;_ * \(#,##0.00\)&quot;£&quot;_ ;_ * &quot;-&quot;??_)&quot;£&quot;_ ;_ @_ "/>
    <numFmt numFmtId="229" formatCode="0.0%;\(0.0%\)"/>
    <numFmt numFmtId="230" formatCode="##,###.##"/>
    <numFmt numFmtId="231" formatCode="_-* #,##0.00\ &quot;F&quot;_-;\-* #,##0.00\ &quot;F&quot;_-;_-* &quot;-&quot;??\ &quot;F&quot;_-;_-@_-"/>
    <numFmt numFmtId="232" formatCode="0.000_)"/>
    <numFmt numFmtId="233" formatCode="_-* #,##0.00\ _V_N_D_-;\-* #,##0.00\ _V_N_D_-;_-* &quot;-&quot;??\ _V_N_D_-;_-@_-"/>
    <numFmt numFmtId="234" formatCode="#,##0\ &quot;þ&quot;;[Red]\-#,##0\ &quot;þ&quot;"/>
    <numFmt numFmtId="235" formatCode="#,##0;\(#,##0\)"/>
    <numFmt numFmtId="236" formatCode="_ &quot;R&quot;\ * #,##0_ ;_ &quot;R&quot;\ * \-#,##0_ ;_ &quot;R&quot;\ * &quot;-&quot;_ ;_ @_ "/>
    <numFmt numFmtId="237" formatCode="##,##0%"/>
    <numFmt numFmtId="238" formatCode="#,###%"/>
    <numFmt numFmtId="239" formatCode="##.##"/>
    <numFmt numFmtId="240" formatCode="###,###"/>
    <numFmt numFmtId="241" formatCode="###.###"/>
    <numFmt numFmtId="242" formatCode="##,###.####"/>
    <numFmt numFmtId="243" formatCode="0.0000%"/>
    <numFmt numFmtId="244" formatCode="\t0.00%"/>
    <numFmt numFmtId="245" formatCode="#0.##"/>
    <numFmt numFmtId="246" formatCode="##,##0.##"/>
    <numFmt numFmtId="247" formatCode="0.000"/>
    <numFmt numFmtId="248" formatCode="\U\S\$#,##0.00;\(\U\S\$#,##0.00\)"/>
    <numFmt numFmtId="249" formatCode="_(\§\g\ #,##0_);_(\§\g\ \(#,##0\);_(\§\g\ &quot;-&quot;??_);_(@_)"/>
    <numFmt numFmtId="250" formatCode="_(\§\g\ #,##0_);_(\§\g\ \(#,##0\);_(\§\g\ &quot;-&quot;_);_(@_)"/>
    <numFmt numFmtId="251" formatCode="\t#\ ??/??"/>
    <numFmt numFmtId="252" formatCode="\§\g#,##0_);\(\§\g#,##0\)"/>
    <numFmt numFmtId="253" formatCode="_-* #,##0\ _?_-;\-* #,##0\ _?_-;_-* &quot;-&quot;\ _?_-;_-@_-"/>
    <numFmt numFmtId="254" formatCode="_-* #,##0.00\ _?_-;\-* #,##0.00\ _?_-;_-* &quot;-&quot;??\ _?_-;_-@_-"/>
    <numFmt numFmtId="255" formatCode="_-&quot;VND&quot;* #,##0_-;\-&quot;VND&quot;* #,##0_-;_-&quot;VND&quot;* &quot;-&quot;_-;_-@_-"/>
    <numFmt numFmtId="256" formatCode="_-&quot;VND&quot;* #,##0_-;&quot;-VND&quot;* #,##0_-;_-&quot;VND&quot;* \-_-;_-@_-"/>
    <numFmt numFmtId="257" formatCode="_-* #,##0_-;\-* #,##0_-;_-* \-_-;_-@_-"/>
    <numFmt numFmtId="258" formatCode="_-* #,##0\ _₫_-;\-* #,##0\ _₫_-;_-* &quot;- &quot;_₫_-;_-@_-"/>
    <numFmt numFmtId="259" formatCode="_(&quot;Rp&quot;* #,##0.00_);_(&quot;Rp&quot;* \(#,##0.00\);_(&quot;Rp&quot;* &quot;-&quot;??_);_(@_)"/>
    <numFmt numFmtId="260" formatCode="_(&quot;Rp&quot;* #,##0.00_);_(&quot;Rp&quot;* \(#,##0.00\);_(&quot;Rp&quot;* \-??_);_(@_)"/>
    <numFmt numFmtId="261" formatCode="#,##0.00\ &quot;FB&quot;;[Red]\-#,##0.00\ &quot;FB&quot;"/>
    <numFmt numFmtId="262" formatCode="#,##0.00&quot; FB&quot;;[Red]\-#,##0.00&quot; FB&quot;"/>
    <numFmt numFmtId="263" formatCode="_(* #,##0_);_(* \(#,##0\);_(* \-_);_(@_)"/>
    <numFmt numFmtId="264" formatCode="_-* #,##0\ _k_r_-;\-* #,##0\ _k_r_-;_-* &quot;-&quot;\ _k_r_-;_-@_-"/>
    <numFmt numFmtId="265" formatCode="#,##0\ &quot;Rp&quot;;\-#,##0\ &quot;Rp&quot;"/>
    <numFmt numFmtId="266" formatCode="#,##0&quot; $&quot;;\-#,##0&quot; $&quot;"/>
    <numFmt numFmtId="267" formatCode="#,##0\ &quot;kr&quot;;\-#,##0\ &quot;kr&quot;"/>
    <numFmt numFmtId="268" formatCode="_-* #,##0.00_-;\-* #,##0.00_-;_-* \-??_-;_-@_-"/>
    <numFmt numFmtId="269" formatCode="_-* #,##0.00\ _₫_-;\-* #,##0.00\ _₫_-;_-* \-??\ _₫_-;_-@_-"/>
    <numFmt numFmtId="270" formatCode="&quot;$&quot;#,##0;\-&quot;$&quot;#,##0"/>
    <numFmt numFmtId="271" formatCode="&quot;Rp&quot;#,##0;\-&quot;Rp&quot;#,##0"/>
    <numFmt numFmtId="272" formatCode="\$#,##0;&quot;-$&quot;#,##0"/>
    <numFmt numFmtId="273" formatCode="&quot;kr&quot;#,##0;\-&quot;kr&quot;#,##0"/>
    <numFmt numFmtId="274" formatCode="_-* #,##0\ _F_B_-;\-* #,##0\ _F_B_-;_-* &quot;-&quot;\ _F_B_-;_-@_-"/>
    <numFmt numFmtId="275" formatCode="_-* #,##0\ _F_B_-;\-* #,##0\ _F_B_-;_-* &quot;- &quot;_F_B_-;_-@_-"/>
    <numFmt numFmtId="276" formatCode="_(* #,##0.00_);_(* \(#,##0.00\);_(* \-??_);_(@_)"/>
    <numFmt numFmtId="277" formatCode="_-* #,##0.00\ _k_r_-;\-* #,##0.00\ _k_r_-;_-* &quot;-&quot;??\ _k_r_-;_-@_-"/>
    <numFmt numFmtId="278" formatCode="#,##0_);\-#,##0_)"/>
    <numFmt numFmtId="279" formatCode="&quot;Dong&quot;#,##0.00_);[Red]\(&quot;Dong&quot;#,##0.00\)"/>
    <numFmt numFmtId="280" formatCode="0."/>
    <numFmt numFmtId="281" formatCode="&quot;Fr.&quot;\ #,##0.00;&quot;Fr.&quot;\ \-#,##0.00"/>
    <numFmt numFmtId="282" formatCode="#,##0\ &quot;$&quot;_);\(#,##0\ &quot;$&quot;\)"/>
    <numFmt numFmtId="283" formatCode="_-&quot;IR£&quot;* #,##0.00_-;\-&quot;IR£&quot;* #,##0.00_-;_-&quot;IR£&quot;* &quot;-&quot;??_-;_-@_-"/>
    <numFmt numFmtId="284" formatCode="&quot;£&quot;#,##0;[Red]\-&quot;£&quot;#,##0"/>
    <numFmt numFmtId="285" formatCode="0&quot;.&quot;0000"/>
    <numFmt numFmtId="286" formatCode="#,###"/>
    <numFmt numFmtId="287" formatCode="&quot;\&quot;#,##0;[Red]\-&quot;\&quot;#,##0"/>
    <numFmt numFmtId="288" formatCode="&quot;\&quot;#,##0.00;\-&quot;\&quot;#,##0.00"/>
    <numFmt numFmtId="289" formatCode="&quot;VND&quot;#,##0_);[Red]\(&quot;VND&quot;#,##0\)"/>
    <numFmt numFmtId="290" formatCode="_(* #,##0.0000_);_(* \(#,##0.0000\);_(* &quot;-&quot;_);_(@_)"/>
    <numFmt numFmtId="291" formatCode="#,##0.00_);\-#,##0.00_)"/>
    <numFmt numFmtId="292" formatCode="#,##0.000_);\(#,##0.000\)"/>
    <numFmt numFmtId="293" formatCode="d"/>
    <numFmt numFmtId="294" formatCode="#"/>
    <numFmt numFmtId="295" formatCode="&quot;¡Ì&quot;#,##0;[Red]\-&quot;¡Ì&quot;#,##0"/>
    <numFmt numFmtId="296" formatCode="&quot;Rp&quot;#,##0;[Red]\-&quot;Rp&quot;#,##0"/>
    <numFmt numFmtId="297" formatCode="\$#,##0;[Red]&quot;-$&quot;#,##0"/>
    <numFmt numFmtId="298" formatCode="&quot;kr&quot;#,##0;[Red]\-&quot;kr&quot;#,##0"/>
    <numFmt numFmtId="299" formatCode="_-&quot;£&quot;* #,##0_-;\-&quot;£&quot;* #,##0_-;_-&quot;£&quot;* &quot;-&quot;_-;_-@_-"/>
    <numFmt numFmtId="300" formatCode="_-\£* #,##0_-;&quot;-£&quot;* #,##0_-;_-\£* \-_-;_-@_-"/>
    <numFmt numFmtId="301" formatCode="0.00000000000E+00;\?"/>
    <numFmt numFmtId="302" formatCode="0.00000"/>
    <numFmt numFmtId="303" formatCode="#,##0.00\ \ "/>
    <numFmt numFmtId="304" formatCode="#,##0.00&quot;  &quot;"/>
    <numFmt numFmtId="305" formatCode="_-&quot;£&quot;* #,##0.00_-;\-&quot;£&quot;* #,##0.00_-;_-&quot;£&quot;* &quot;-&quot;??_-;_-@_-"/>
    <numFmt numFmtId="306" formatCode="_-* #,##0.0\ _F_-;\-* #,##0.0\ _F_-;_-* &quot;-&quot;??\ _F_-;_-@_-"/>
    <numFmt numFmtId="307" formatCode="_-\£* #,##0.00_-;&quot;-£&quot;* #,##0.00_-;_-\£* \-??_-;_-@_-"/>
    <numFmt numFmtId="308" formatCode="&quot;.&quot;#,##0.00_);[Red]\(&quot;.&quot;#,##0.00\)"/>
    <numFmt numFmtId="309" formatCode="#,##0.00&quot; F&quot;;[Red]\-#,##0.00&quot; F&quot;"/>
    <numFmt numFmtId="310" formatCode="_-* ###,0&quot;.&quot;00\ _F_B_-;\-* ###,0&quot;.&quot;00\ _F_B_-;_-* &quot;-&quot;??\ _F_B_-;_-@_-"/>
    <numFmt numFmtId="311" formatCode="_-* #,##0.0\ _F_-;\-* #,##0.0\ _F_-;_-* \-??\ _F_-;_-@_-"/>
    <numFmt numFmtId="312" formatCode="#,##0.00\ \ \ \ "/>
    <numFmt numFmtId="313" formatCode="_(* #.##0.00_);_(* \(#.##0.00\);_(* &quot;-&quot;??_);_(@_)"/>
    <numFmt numFmtId="314" formatCode="&quot;\&quot;#,##0;&quot;\&quot;\-#,##0"/>
    <numFmt numFmtId="315" formatCode="\\#,##0;&quot;\-&quot;#,##0"/>
    <numFmt numFmtId="316" formatCode="_-* ###,0\.00\ _F_B_-;\-* ###,0\.00\ _F_B_-;_-* \-??\ _F_B_-;_-@_-"/>
    <numFmt numFmtId="317" formatCode="_ * #.##._ ;_ * \-#.##._ ;_ * &quot;-&quot;??_ ;_ @_ⴆ"/>
    <numFmt numFmtId="318" formatCode="_-* #,##0\ _F_-;\-* #,##0\ _F_-;_-* &quot;-&quot;??\ _F_-;_-@_-"/>
    <numFmt numFmtId="319" formatCode="0000"/>
    <numFmt numFmtId="320" formatCode="00"/>
    <numFmt numFmtId="321" formatCode="000"/>
    <numFmt numFmtId="322" formatCode="_-* #,##0\ _₫_-;\-* #,##0\ _₫_-;_-* &quot;-&quot;??\ _₫_-;_-@_-"/>
    <numFmt numFmtId="323" formatCode="_-* #,##0.0\ _₫_-;\-* #,##0.0\ _₫_-;_-* &quot;-&quot;??\ _₫_-;_-@_-"/>
    <numFmt numFmtId="324" formatCode="_-* #,##0_-;\-* #,##0_-;_-* &quot;-&quot;??_-;_-@_-"/>
    <numFmt numFmtId="325" formatCode="_(* #,##0.0_);_(* \(#,##0.0\);_(* \-??_);_(@_)"/>
    <numFmt numFmtId="326" formatCode="_(* #,##0.00_);_(* \(#,##0.00\);_(* &quot;-&quot;?_);_(@_)"/>
    <numFmt numFmtId="327" formatCode="_-* #.##0.00_-;\-* #.##0.00_-;_-* &quot;-&quot;??_-;_-@_-"/>
    <numFmt numFmtId="328" formatCode="_-* #,##0.0\ _₫_-;\-* #,##0.0\ _₫_-;_-* &quot;-&quot;?\ _₫_-;_-@_-"/>
    <numFmt numFmtId="329" formatCode="_(* #,##0.00000_);_(* \(#,##0.00000\);_(* &quot;-&quot;??_);_(@_)"/>
    <numFmt numFmtId="330" formatCode="_-* #,##0.00\ _₫_-;\-* #,##0.00\ _₫_-;_-* &quot;-&quot;?\ _₫_-;_-@_-"/>
  </numFmts>
  <fonts count="315">
    <font>
      <sz val="12"/>
      <name val=".VnTime"/>
    </font>
    <font>
      <sz val="12"/>
      <color theme="1"/>
      <name val="Times New Roman"/>
      <family val="2"/>
      <charset val="163"/>
    </font>
    <font>
      <sz val="12"/>
      <color theme="1"/>
      <name val="Times New Roman"/>
      <family val="2"/>
      <charset val="163"/>
    </font>
    <font>
      <sz val="11"/>
      <color theme="1"/>
      <name val="Calibri"/>
      <family val="2"/>
      <scheme val="minor"/>
    </font>
    <font>
      <sz val="11"/>
      <color theme="1"/>
      <name val="Calibri"/>
      <family val="2"/>
      <scheme val="minor"/>
    </font>
    <font>
      <sz val="12"/>
      <color theme="1"/>
      <name val="Times New Roman"/>
      <family val="2"/>
    </font>
    <font>
      <sz val="12"/>
      <color theme="1"/>
      <name val="Times New Roman"/>
      <family val="2"/>
    </font>
    <font>
      <sz val="12"/>
      <name val=".VnTime"/>
      <family val="2"/>
    </font>
    <font>
      <b/>
      <sz val="12"/>
      <name val=".VnTime"/>
      <family val="2"/>
    </font>
    <font>
      <sz val="11"/>
      <name val=".VnTime"/>
      <family val="2"/>
    </font>
    <font>
      <b/>
      <i/>
      <sz val="12"/>
      <name val=".VnTime"/>
      <family val="2"/>
    </font>
    <font>
      <sz val="12"/>
      <name val="Times New Roman"/>
      <family val="1"/>
    </font>
    <font>
      <sz val="10"/>
      <name val=".VnTime"/>
      <family val="2"/>
    </font>
    <font>
      <sz val="10"/>
      <name val="Arial"/>
      <family val="2"/>
    </font>
    <font>
      <sz val="12"/>
      <name val="±¼¸²Ã¼"/>
      <family val="3"/>
      <charset val="129"/>
    </font>
    <font>
      <sz val="12"/>
      <name val="¹UAAA¼"/>
      <family val="3"/>
      <charset val="129"/>
    </font>
    <font>
      <b/>
      <sz val="12"/>
      <name val="Arial"/>
      <family val="2"/>
    </font>
    <font>
      <b/>
      <sz val="18"/>
      <name val="Arial"/>
      <family val="2"/>
    </font>
    <font>
      <sz val="12"/>
      <name val="Arial"/>
      <family val="2"/>
    </font>
    <font>
      <sz val="13"/>
      <name val=".VnTime"/>
      <family val="2"/>
    </font>
    <font>
      <sz val="14"/>
      <name val="뼻뮝"/>
      <family val="3"/>
    </font>
    <font>
      <sz val="12"/>
      <name val="뼻뮝"/>
      <family val="3"/>
    </font>
    <font>
      <sz val="9"/>
      <name val="Arial"/>
      <family val="2"/>
    </font>
    <font>
      <sz val="12"/>
      <name val="Courier"/>
      <family val="3"/>
    </font>
    <font>
      <sz val="10"/>
      <name val=" "/>
      <family val="1"/>
      <charset val="136"/>
    </font>
    <font>
      <b/>
      <i/>
      <sz val="12"/>
      <name val="Times New Roman"/>
      <family val="1"/>
    </font>
    <font>
      <i/>
      <sz val="12"/>
      <name val="Times New Roman"/>
      <family val="1"/>
    </font>
    <font>
      <b/>
      <sz val="12"/>
      <name val="Times New Roman"/>
      <family val="1"/>
    </font>
    <font>
      <b/>
      <sz val="13"/>
      <name val="Times New Roman"/>
      <family val="1"/>
    </font>
    <font>
      <b/>
      <sz val="11"/>
      <name val="Times New Roman"/>
      <family val="1"/>
    </font>
    <font>
      <sz val="10"/>
      <name val="Times New Roman"/>
      <family val="1"/>
    </font>
    <font>
      <b/>
      <sz val="10"/>
      <name val="Times New Roman"/>
      <family val="1"/>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4"/>
      <name val=".VnArial"/>
      <family val="2"/>
    </font>
    <font>
      <sz val="11"/>
      <name val="Times New Roman"/>
      <family val="1"/>
    </font>
    <font>
      <b/>
      <i/>
      <sz val="11"/>
      <name val="Times New Roman"/>
      <family val="1"/>
    </font>
    <font>
      <b/>
      <sz val="8"/>
      <name val="Times New Roman"/>
      <family val="1"/>
    </font>
    <font>
      <sz val="8"/>
      <name val="Times New Roman"/>
      <family val="1"/>
    </font>
    <font>
      <sz val="13"/>
      <name val="Times New Roman"/>
      <family val="1"/>
    </font>
    <font>
      <sz val="8"/>
      <name val=".VnTime"/>
      <family val="2"/>
    </font>
    <font>
      <b/>
      <sz val="14"/>
      <name val="Times New Roman"/>
      <family val="1"/>
    </font>
    <font>
      <sz val="12"/>
      <name val="Times New Roman"/>
      <family val="1"/>
      <charset val="163"/>
    </font>
    <font>
      <sz val="12"/>
      <name val="VNtimes new roman"/>
      <family val="2"/>
    </font>
    <font>
      <i/>
      <sz val="13"/>
      <name val="Times New Roman"/>
      <family val="1"/>
    </font>
    <font>
      <sz val="11"/>
      <color indexed="8"/>
      <name val="Calibri"/>
      <family val="2"/>
    </font>
    <font>
      <i/>
      <sz val="10"/>
      <name val="Times New Roman"/>
      <family val="1"/>
    </font>
    <font>
      <sz val="12"/>
      <color rgb="FFFF0000"/>
      <name val="Times New Roman"/>
      <family val="1"/>
    </font>
    <font>
      <sz val="8"/>
      <name val="Arial"/>
      <family val="2"/>
    </font>
    <font>
      <sz val="11"/>
      <color theme="1"/>
      <name val="Calibri"/>
      <family val="2"/>
      <scheme val="minor"/>
    </font>
    <font>
      <sz val="12"/>
      <name val="VNI-Times"/>
    </font>
    <font>
      <sz val="10"/>
      <color indexed="8"/>
      <name val="MS Sans Serif"/>
      <family val="2"/>
    </font>
    <font>
      <sz val="12"/>
      <name val="돋움체"/>
      <family val="3"/>
      <charset val="129"/>
    </font>
    <font>
      <b/>
      <sz val="10"/>
      <name val="SVNtimes new roman"/>
      <family val="2"/>
    </font>
    <font>
      <sz val="10"/>
      <name val="?? ??"/>
      <family val="1"/>
      <charset val="136"/>
    </font>
    <font>
      <sz val="10"/>
      <name val=".VnArial"/>
      <family val="2"/>
    </font>
    <font>
      <sz val="12"/>
      <name val=".VnArial"/>
      <family val="2"/>
    </font>
    <font>
      <sz val="10"/>
      <name val="??"/>
      <family val="3"/>
      <charset val="129"/>
    </font>
    <font>
      <sz val="12"/>
      <name val="??"/>
      <family val="1"/>
    </font>
    <font>
      <sz val="12"/>
      <name val="????"/>
      <family val="1"/>
      <charset val="136"/>
    </font>
    <font>
      <sz val="10"/>
      <name val="AngsanaUPC"/>
      <family val="1"/>
    </font>
    <font>
      <sz val="12"/>
      <name val="|??¢¥¢¬¨Ï"/>
      <family val="1"/>
      <charset val="129"/>
    </font>
    <font>
      <sz val="12"/>
      <name val="|??´¸ⓒ"/>
      <family val="1"/>
      <charset val="129"/>
    </font>
    <font>
      <sz val="10"/>
      <name val="VNI-Times"/>
    </font>
    <font>
      <sz val="10"/>
      <name val="MS Sans Serif"/>
      <family val="2"/>
    </font>
    <font>
      <sz val="10"/>
      <name val="Helv"/>
      <family val="2"/>
    </font>
    <font>
      <sz val="10"/>
      <color indexed="8"/>
      <name val="Arial"/>
      <family val="2"/>
    </font>
    <font>
      <sz val="12"/>
      <name val="???"/>
      <family val="2"/>
    </font>
    <font>
      <sz val="12"/>
      <name val="???"/>
    </font>
    <font>
      <sz val="11"/>
      <name val="‚l‚r ‚oƒSƒVƒbƒN"/>
      <family val="3"/>
      <charset val="128"/>
    </font>
    <font>
      <sz val="11"/>
      <name val="–¾’©"/>
      <family val="1"/>
      <charset val="128"/>
    </font>
    <font>
      <sz val="14"/>
      <name val="Terminal"/>
      <family val="3"/>
      <charset val="128"/>
    </font>
    <font>
      <sz val="14"/>
      <name val="VnTime"/>
      <family val="2"/>
    </font>
    <font>
      <sz val="14"/>
      <name val="VnTime"/>
    </font>
    <font>
      <sz val="13"/>
      <name val="Tms Rmn"/>
      <family val="1"/>
    </font>
    <font>
      <b/>
      <u/>
      <sz val="10"/>
      <name val="VNI-Times"/>
    </font>
    <font>
      <b/>
      <sz val="10"/>
      <name val=".VnArial"/>
      <family val="2"/>
    </font>
    <font>
      <sz val="10"/>
      <name val="VnTimes"/>
      <family val="2"/>
    </font>
    <font>
      <sz val="12"/>
      <color indexed="10"/>
      <name val=".VnArial Narrow"/>
      <family val="2"/>
    </font>
    <font>
      <sz val="12"/>
      <color indexed="8"/>
      <name val="¹ÙÅÁÃ¼"/>
      <family val="1"/>
      <charset val="129"/>
    </font>
    <font>
      <sz val="12"/>
      <color indexed="8"/>
      <name val="Times New Roman"/>
      <family val="1"/>
    </font>
    <font>
      <sz val="11"/>
      <color indexed="8"/>
      <name val="Arial"/>
      <family val="2"/>
      <charset val="163"/>
    </font>
    <font>
      <sz val="14"/>
      <name val=".VnTimeH"/>
      <family val="2"/>
    </font>
    <font>
      <sz val="12"/>
      <color indexed="9"/>
      <name val="Times New Roman"/>
      <family val="1"/>
    </font>
    <font>
      <sz val="11"/>
      <color indexed="9"/>
      <name val="Calibri"/>
      <family val="2"/>
    </font>
    <font>
      <sz val="11"/>
      <color indexed="9"/>
      <name val="Arial"/>
      <family val="2"/>
      <charset val="163"/>
    </font>
    <font>
      <sz val="14"/>
      <name val=".VnTime"/>
      <family val="2"/>
    </font>
    <font>
      <sz val="11"/>
      <name val="VNtimes new roman"/>
      <family val="2"/>
    </font>
    <font>
      <sz val="11"/>
      <color indexed="8"/>
      <name val=".VnTime"/>
      <family val="2"/>
    </font>
    <font>
      <sz val="11"/>
      <color indexed="9"/>
      <name val=".VnTime"/>
      <family val="2"/>
    </font>
    <font>
      <b/>
      <sz val="12"/>
      <color indexed="63"/>
      <name val="VNI-Times"/>
    </font>
    <font>
      <sz val="12"/>
      <name val="¹ÙÅÁÃ¼"/>
      <charset val="129"/>
    </font>
    <font>
      <sz val="12"/>
      <name val="¹ÙÅÁÃ¼"/>
      <family val="2"/>
      <charset val="129"/>
    </font>
    <font>
      <sz val="12"/>
      <color indexed="20"/>
      <name val="Times New Roman"/>
      <family val="1"/>
    </font>
    <font>
      <sz val="11"/>
      <color indexed="20"/>
      <name val="Calibri"/>
      <family val="2"/>
    </font>
    <font>
      <sz val="11"/>
      <color indexed="20"/>
      <name val="Arial"/>
      <family val="2"/>
      <charset val="163"/>
    </font>
    <font>
      <b/>
      <i/>
      <sz val="14"/>
      <name val="VNTime"/>
      <family val="2"/>
    </font>
    <font>
      <sz val="12"/>
      <name val="Tms Rmn"/>
      <family val="1"/>
    </font>
    <font>
      <sz val="12"/>
      <name val="Tms Rmn"/>
    </font>
    <font>
      <sz val="11"/>
      <name val="µ¸¿ò"/>
      <charset val="129"/>
    </font>
    <font>
      <sz val="12"/>
      <name val="System"/>
      <family val="2"/>
    </font>
    <font>
      <sz val="12"/>
      <name val="¹ÙÅÁÃ¼"/>
      <family val="1"/>
      <charset val="129"/>
    </font>
    <font>
      <sz val="10"/>
      <name val="Helv"/>
    </font>
    <font>
      <b/>
      <sz val="12"/>
      <color indexed="52"/>
      <name val="Times New Roman"/>
      <family val="1"/>
    </font>
    <font>
      <b/>
      <sz val="11"/>
      <color indexed="52"/>
      <name val="Calibri"/>
      <family val="2"/>
    </font>
    <font>
      <b/>
      <sz val="11"/>
      <color indexed="52"/>
      <name val="Arial"/>
      <family val="2"/>
      <charset val="163"/>
    </font>
    <font>
      <b/>
      <sz val="10"/>
      <name val="Helv"/>
      <family val="2"/>
    </font>
    <font>
      <b/>
      <sz val="10"/>
      <name val="Helv"/>
    </font>
    <font>
      <b/>
      <sz val="8"/>
      <color indexed="12"/>
      <name val="Arial"/>
      <family val="2"/>
    </font>
    <font>
      <sz val="8"/>
      <color indexed="8"/>
      <name val="Arial"/>
      <family val="2"/>
    </font>
    <font>
      <b/>
      <sz val="9"/>
      <name val="VNI-Times"/>
    </font>
    <font>
      <b/>
      <sz val="13"/>
      <name val="Tms Rmn"/>
      <family val="1"/>
    </font>
    <font>
      <b/>
      <sz val="10"/>
      <name val="Arial"/>
      <family val="2"/>
    </font>
    <font>
      <sz val="11"/>
      <name val="Tms Rmn"/>
      <family val="1"/>
    </font>
    <font>
      <sz val="11"/>
      <name val="Tms Rmn"/>
    </font>
    <font>
      <sz val="11"/>
      <name val="VNI-Times"/>
    </font>
    <font>
      <sz val="10"/>
      <color indexed="8"/>
      <name val="Times New Roman"/>
      <family val="2"/>
    </font>
    <font>
      <sz val="12"/>
      <color indexed="8"/>
      <name val="Times New Roman"/>
      <family val="2"/>
    </font>
    <font>
      <sz val="11"/>
      <name val="UVnTime"/>
    </font>
    <font>
      <sz val="10"/>
      <name val="Arial"/>
      <family val="2"/>
      <charset val="163"/>
    </font>
    <font>
      <b/>
      <sz val="12"/>
      <name val="VNTime"/>
      <family val="2"/>
    </font>
    <font>
      <sz val="10"/>
      <name val="MS Serif"/>
      <family val="1"/>
    </font>
    <font>
      <sz val="10"/>
      <name val="Courier"/>
      <family val="3"/>
    </font>
    <font>
      <sz val="11"/>
      <name val="VNcentury Gothic"/>
    </font>
    <font>
      <sz val="11"/>
      <name val="VNcentury Gothic"/>
      <family val="2"/>
    </font>
    <font>
      <b/>
      <sz val="15"/>
      <name val="VNcentury Gothic"/>
    </font>
    <font>
      <b/>
      <sz val="15"/>
      <name val="VNcentury Gothic"/>
      <family val="2"/>
    </font>
    <font>
      <sz val="12"/>
      <name val="SVNtimes new roman"/>
      <family val="2"/>
    </font>
    <font>
      <sz val="8"/>
      <name val="SVNtimes new roman"/>
      <family val="2"/>
    </font>
    <font>
      <b/>
      <sz val="12"/>
      <color indexed="9"/>
      <name val="Times New Roman"/>
      <family val="1"/>
    </font>
    <font>
      <b/>
      <sz val="11"/>
      <color indexed="9"/>
      <name val="Calibri"/>
      <family val="2"/>
    </font>
    <font>
      <b/>
      <sz val="11"/>
      <color indexed="9"/>
      <name val="Arial"/>
      <family val="2"/>
      <charset val="163"/>
    </font>
    <font>
      <sz val="10"/>
      <name val="VNI-Aptima"/>
    </font>
    <font>
      <sz val="10"/>
      <name val="SVNtimes new roman"/>
      <family val="2"/>
    </font>
    <font>
      <b/>
      <sz val="12"/>
      <name val="VNTimeH"/>
      <family val="2"/>
    </font>
    <font>
      <sz val="10"/>
      <name val="Arial CE"/>
      <family val="2"/>
      <charset val="238"/>
    </font>
    <font>
      <sz val="10"/>
      <name val="Arial CE"/>
      <charset val="238"/>
    </font>
    <font>
      <b/>
      <sz val="11"/>
      <color indexed="8"/>
      <name val=".VnTime"/>
      <family val="2"/>
    </font>
    <font>
      <sz val="10"/>
      <color indexed="16"/>
      <name val="MS Serif"/>
      <family val="1"/>
    </font>
    <font>
      <sz val="10"/>
      <name val="VNI-Helve-Condense"/>
    </font>
    <font>
      <i/>
      <sz val="12"/>
      <color indexed="23"/>
      <name val="Times New Roman"/>
      <family val="1"/>
    </font>
    <font>
      <i/>
      <sz val="11"/>
      <color indexed="23"/>
      <name val="Calibri"/>
      <family val="2"/>
    </font>
    <font>
      <i/>
      <sz val="11"/>
      <color indexed="23"/>
      <name val="Arial"/>
      <family val="2"/>
      <charset val="163"/>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2"/>
      <color indexed="17"/>
      <name val="Times New Roman"/>
      <family val="1"/>
    </font>
    <font>
      <sz val="11"/>
      <color indexed="17"/>
      <name val="Calibri"/>
      <family val="2"/>
    </font>
    <font>
      <sz val="11"/>
      <color indexed="17"/>
      <name val="Arial"/>
      <family val="2"/>
      <charset val="163"/>
    </font>
    <font>
      <sz val="12"/>
      <name val="VNTime"/>
      <family val="2"/>
    </font>
    <font>
      <sz val="10"/>
      <name val=".VnArialH"/>
      <family val="2"/>
    </font>
    <font>
      <b/>
      <sz val="12"/>
      <name val=".VnBook-AntiquaH"/>
      <family val="2"/>
    </font>
    <font>
      <b/>
      <sz val="12"/>
      <color indexed="9"/>
      <name val="Tms Rmn"/>
      <family val="1"/>
    </font>
    <font>
      <b/>
      <sz val="12"/>
      <color indexed="9"/>
      <name val="Tms Rmn"/>
    </font>
    <font>
      <b/>
      <sz val="12"/>
      <name val="Helv"/>
      <family val="2"/>
    </font>
    <font>
      <b/>
      <sz val="12"/>
      <name val="Helv"/>
    </font>
    <font>
      <b/>
      <sz val="12"/>
      <name val="Tahoma"/>
      <family val="2"/>
    </font>
    <font>
      <b/>
      <sz val="15"/>
      <color indexed="56"/>
      <name val="Times New Roman"/>
      <family val="1"/>
    </font>
    <font>
      <b/>
      <sz val="15"/>
      <color indexed="56"/>
      <name val="Calibri"/>
      <family val="2"/>
    </font>
    <font>
      <b/>
      <sz val="13"/>
      <color indexed="56"/>
      <name val="Times New Roman"/>
      <family val="1"/>
    </font>
    <font>
      <b/>
      <sz val="13"/>
      <color indexed="56"/>
      <name val="Calibri"/>
      <family val="2"/>
    </font>
    <font>
      <b/>
      <sz val="11"/>
      <color indexed="56"/>
      <name val="Times New Roman"/>
      <family val="1"/>
    </font>
    <font>
      <b/>
      <sz val="11"/>
      <color indexed="56"/>
      <name val="Calibri"/>
      <family val="2"/>
    </font>
    <font>
      <b/>
      <sz val="11"/>
      <color indexed="56"/>
      <name val="Arial"/>
      <family val="2"/>
      <charset val="163"/>
    </font>
    <font>
      <b/>
      <sz val="8"/>
      <name val="MS Sans Serif"/>
      <family val="2"/>
    </font>
    <font>
      <b/>
      <sz val="10"/>
      <name val=".VnTime"/>
      <family val="2"/>
    </font>
    <font>
      <b/>
      <sz val="14"/>
      <name val=".VnTimeH"/>
      <family val="2"/>
    </font>
    <font>
      <sz val="10"/>
      <name val="Tahoma"/>
      <family val="2"/>
    </font>
    <font>
      <sz val="11"/>
      <color indexed="62"/>
      <name val="Calibri"/>
      <family val="2"/>
    </font>
    <font>
      <sz val="12"/>
      <color indexed="62"/>
      <name val="Times New Roman"/>
      <family val="1"/>
    </font>
    <font>
      <sz val="11"/>
      <color indexed="62"/>
      <name val="Arial"/>
      <family val="2"/>
      <charset val="163"/>
    </font>
    <font>
      <sz val="10"/>
      <name val="VNI-Helve"/>
    </font>
    <font>
      <u/>
      <sz val="10"/>
      <color indexed="12"/>
      <name val=".VnTime"/>
      <family val="2"/>
    </font>
    <font>
      <u/>
      <sz val="12"/>
      <color indexed="12"/>
      <name val=".VnTime"/>
      <family val="2"/>
    </font>
    <font>
      <u/>
      <sz val="12"/>
      <color indexed="12"/>
      <name val="Arial"/>
      <family val="2"/>
    </font>
    <font>
      <sz val="12"/>
      <color indexed="52"/>
      <name val="Times New Roman"/>
      <family val="1"/>
    </font>
    <font>
      <sz val="11"/>
      <color indexed="52"/>
      <name val="Calibri"/>
      <family val="2"/>
    </font>
    <font>
      <sz val="11"/>
      <color indexed="52"/>
      <name val="Arial"/>
      <family val="2"/>
      <charset val="163"/>
    </font>
    <font>
      <i/>
      <sz val="10"/>
      <name val=".VnTime"/>
      <family val="2"/>
    </font>
    <font>
      <sz val="8"/>
      <name val="VNarial"/>
      <family val="2"/>
    </font>
    <font>
      <b/>
      <sz val="11"/>
      <name val="Helv"/>
      <family val="2"/>
    </font>
    <font>
      <b/>
      <sz val="11"/>
      <name val="Helv"/>
    </font>
    <font>
      <sz val="10"/>
      <name val=".VnAvant"/>
      <family val="2"/>
    </font>
    <font>
      <b/>
      <i/>
      <sz val="12"/>
      <name val=".VnAristote"/>
      <family val="2"/>
    </font>
    <font>
      <sz val="12"/>
      <color indexed="60"/>
      <name val="Times New Roman"/>
      <family val="1"/>
    </font>
    <font>
      <sz val="11"/>
      <color indexed="60"/>
      <name val="Calibri"/>
      <family val="2"/>
    </font>
    <font>
      <sz val="11"/>
      <color indexed="60"/>
      <name val="Arial"/>
      <family val="2"/>
      <charset val="163"/>
    </font>
    <font>
      <sz val="7"/>
      <name val="Small Fonts"/>
      <family val="2"/>
    </font>
    <font>
      <b/>
      <sz val="12"/>
      <name val="VN-NTime"/>
    </font>
    <font>
      <sz val="10"/>
      <name val="VNtimes new roman"/>
      <family val="1"/>
    </font>
    <font>
      <b/>
      <i/>
      <sz val="16"/>
      <name val="Helv"/>
    </font>
    <font>
      <sz val="12"/>
      <name val="바탕체"/>
      <family val="1"/>
      <charset val="129"/>
    </font>
    <font>
      <sz val="14"/>
      <name val="Times New Roman"/>
      <family val="1"/>
    </font>
    <font>
      <sz val="11"/>
      <name val="VNI-Aptima"/>
    </font>
    <font>
      <sz val="14"/>
      <name val="System"/>
      <family val="2"/>
    </font>
    <font>
      <b/>
      <sz val="11"/>
      <name val="Arial"/>
      <family val="2"/>
    </font>
    <font>
      <b/>
      <sz val="12"/>
      <color indexed="63"/>
      <name val="Times New Roman"/>
      <family val="1"/>
    </font>
    <font>
      <b/>
      <sz val="11"/>
      <color indexed="63"/>
      <name val="Calibri"/>
      <family val="2"/>
    </font>
    <font>
      <b/>
      <sz val="11"/>
      <color indexed="63"/>
      <name val="Arial"/>
      <family val="2"/>
      <charset val="163"/>
    </font>
    <font>
      <sz val="14"/>
      <name val=".VnArial Narrow"/>
      <family val="2"/>
    </font>
    <font>
      <sz val="10"/>
      <name val="Tms Rmn"/>
      <family val="1"/>
    </font>
    <font>
      <b/>
      <sz val="10"/>
      <name val="MS Sans Serif"/>
      <family val="2"/>
    </font>
    <font>
      <sz val="8"/>
      <name val="Wingdings"/>
      <charset val="2"/>
    </font>
    <font>
      <sz val="8"/>
      <name val="Helv"/>
      <family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b/>
      <sz val="18"/>
      <color indexed="62"/>
      <name val="Cambria"/>
      <family val="2"/>
    </font>
    <font>
      <u/>
      <sz val="10.199999999999999"/>
      <color indexed="12"/>
      <name val=".VnTime"/>
      <family val="2"/>
    </font>
    <font>
      <b/>
      <sz val="12"/>
      <name val="宋体"/>
      <charset val="134"/>
    </font>
    <font>
      <sz val="8"/>
      <name val="MS Sans Serif"/>
      <family val="2"/>
    </font>
    <font>
      <b/>
      <sz val="10.5"/>
      <name val=".VnAvantH"/>
      <family val="2"/>
    </font>
    <font>
      <sz val="10"/>
      <name val="VNbook-Antiqua"/>
    </font>
    <font>
      <sz val="10"/>
      <name val="VNbook-Antiqua"/>
      <family val="2"/>
    </font>
    <font>
      <sz val="11"/>
      <color indexed="32"/>
      <name val="VNI-Times"/>
      <family val="2"/>
    </font>
    <font>
      <b/>
      <sz val="10"/>
      <name val="Tahoma"/>
      <family val="2"/>
    </font>
    <font>
      <b/>
      <sz val="8"/>
      <color indexed="8"/>
      <name val="Helv"/>
      <family val="2"/>
    </font>
    <font>
      <b/>
      <sz val="8"/>
      <color indexed="8"/>
      <name val="Helv"/>
    </font>
    <font>
      <sz val="13"/>
      <name val=".VnArial"/>
      <family val="2"/>
    </font>
    <font>
      <sz val="10"/>
      <name val="VNI-Times"/>
      <family val="2"/>
    </font>
    <font>
      <b/>
      <sz val="10"/>
      <name val="VNI-Univer"/>
    </font>
    <font>
      <sz val="10"/>
      <name val=".VnBook-Antiqua"/>
      <family val="2"/>
    </font>
    <font>
      <b/>
      <sz val="12"/>
      <name val="VNI-Cooper"/>
    </font>
    <font>
      <b/>
      <u val="double"/>
      <sz val="12"/>
      <color indexed="12"/>
      <name val=".VnBahamasB"/>
      <family val="2"/>
    </font>
    <font>
      <sz val="10"/>
      <name val=".VnArial Narrow"/>
      <family val="2"/>
    </font>
    <font>
      <sz val="9.5"/>
      <name val=".VnBlackH"/>
      <family val="2"/>
    </font>
    <font>
      <b/>
      <sz val="10"/>
      <name val=".VnBahamasBH"/>
      <family val="2"/>
    </font>
    <font>
      <b/>
      <sz val="11"/>
      <name val=".VnArialH"/>
      <family val="2"/>
    </font>
    <font>
      <b/>
      <sz val="18"/>
      <color indexed="56"/>
      <name val="Cambria"/>
      <family val="2"/>
    </font>
    <font>
      <b/>
      <sz val="18"/>
      <color indexed="56"/>
      <name val="Times New Roman"/>
      <family val="2"/>
      <charset val="163"/>
    </font>
    <font>
      <sz val="8"/>
      <name val="VNI-Helve"/>
    </font>
    <font>
      <b/>
      <sz val="10"/>
      <name val=".VnTimeH"/>
      <family val="2"/>
    </font>
    <font>
      <b/>
      <sz val="11"/>
      <name val=".VnTimeH"/>
      <family val="2"/>
    </font>
    <font>
      <b/>
      <sz val="10"/>
      <name val=".VnArialH"/>
      <family val="2"/>
    </font>
    <font>
      <b/>
      <sz val="11"/>
      <color indexed="8"/>
      <name val="Calibri"/>
      <family val="2"/>
    </font>
    <font>
      <b/>
      <sz val="12"/>
      <name val="VNI-Times"/>
    </font>
    <font>
      <sz val="11"/>
      <name val=".VnAvant"/>
      <family val="2"/>
    </font>
    <font>
      <b/>
      <sz val="13"/>
      <color indexed="8"/>
      <name val=".VnTimeH"/>
      <family val="2"/>
    </font>
    <font>
      <sz val="14"/>
      <name val=".Vn3DH"/>
      <family val="2"/>
    </font>
    <font>
      <sz val="12"/>
      <name val="VNTime"/>
    </font>
    <font>
      <sz val="10"/>
      <name val="VNtimes new roman"/>
      <family val="2"/>
    </font>
    <font>
      <b/>
      <sz val="8"/>
      <name val="VN Helvetica"/>
    </font>
    <font>
      <sz val="9"/>
      <name val=".VnTime"/>
      <family val="2"/>
    </font>
    <font>
      <b/>
      <sz val="10"/>
      <name val="VN AvantGBook"/>
    </font>
    <font>
      <b/>
      <sz val="16"/>
      <name val=".VnTime"/>
      <family val="2"/>
    </font>
    <font>
      <sz val="11"/>
      <color indexed="10"/>
      <name val="Calibri"/>
      <family val="2"/>
    </font>
    <font>
      <sz val="11"/>
      <color indexed="10"/>
      <name val="Arial"/>
      <family val="2"/>
      <charset val="163"/>
    </font>
    <font>
      <sz val="10"/>
      <name val="Geneva"/>
      <family val="2"/>
    </font>
    <font>
      <sz val="22"/>
      <name val="ＭＳ 明朝"/>
      <family val="1"/>
      <charset val="128"/>
    </font>
    <font>
      <sz val="10"/>
      <name val="명조"/>
      <family val="3"/>
      <charset val="129"/>
    </font>
    <font>
      <u/>
      <sz val="9"/>
      <color indexed="36"/>
      <name val="新細明體"/>
      <family val="1"/>
      <charset val="136"/>
    </font>
    <font>
      <u/>
      <sz val="9"/>
      <color indexed="12"/>
      <name val="新細明體"/>
      <family val="1"/>
      <charset val="136"/>
    </font>
    <font>
      <u/>
      <sz val="12"/>
      <color indexed="12"/>
      <name val="新細明體"/>
      <family val="1"/>
      <charset val="136"/>
    </font>
    <font>
      <u/>
      <sz val="12"/>
      <color indexed="36"/>
      <name val="新細明體"/>
      <family val="1"/>
      <charset val="136"/>
    </font>
    <font>
      <b/>
      <u/>
      <sz val="12"/>
      <name val="Times New Roman"/>
      <family val="1"/>
    </font>
    <font>
      <sz val="12"/>
      <name val=".VnTime"/>
      <family val="2"/>
    </font>
    <font>
      <b/>
      <sz val="9"/>
      <color indexed="81"/>
      <name val="Tahoma"/>
      <family val="2"/>
    </font>
    <font>
      <sz val="9"/>
      <color indexed="81"/>
      <name val="Tahoma"/>
      <family val="2"/>
    </font>
    <font>
      <b/>
      <sz val="11"/>
      <color theme="1"/>
      <name val="Times New Roman"/>
      <family val="1"/>
    </font>
    <font>
      <i/>
      <sz val="11"/>
      <color theme="1"/>
      <name val="Times New Roman"/>
      <family val="1"/>
    </font>
    <font>
      <sz val="11"/>
      <color theme="1"/>
      <name val="Times New Roman"/>
      <family val="1"/>
    </font>
    <font>
      <b/>
      <i/>
      <sz val="10"/>
      <name val="Times New Roman"/>
      <family val="1"/>
    </font>
    <font>
      <sz val="10"/>
      <color rgb="FFFF0000"/>
      <name val="Times New Roman"/>
      <family val="1"/>
    </font>
    <font>
      <sz val="10"/>
      <name val="굴림체"/>
      <family val="3"/>
    </font>
    <font>
      <sz val="12"/>
      <name val="굴림체"/>
      <family val="3"/>
    </font>
    <font>
      <sz val="12"/>
      <name val=".VnTime"/>
      <family val="2"/>
    </font>
    <font>
      <sz val="9"/>
      <name val="Times New Roman"/>
      <family val="1"/>
    </font>
    <font>
      <sz val="10"/>
      <name val="Arial"/>
      <family val="2"/>
      <charset val="1"/>
    </font>
    <font>
      <i/>
      <sz val="11"/>
      <name val="Times New Roman"/>
      <family val="1"/>
    </font>
    <font>
      <sz val="11"/>
      <color rgb="FF0070C0"/>
      <name val="Times New Roman"/>
      <family val="1"/>
    </font>
    <font>
      <b/>
      <sz val="11"/>
      <name val="Times New Roman"/>
      <family val="1"/>
      <charset val="163"/>
    </font>
    <font>
      <i/>
      <sz val="11"/>
      <name val="Times New Roman"/>
      <family val="1"/>
      <charset val="163"/>
    </font>
    <font>
      <sz val="11"/>
      <name val="Times New Roman"/>
      <family val="1"/>
      <charset val="163"/>
    </font>
    <font>
      <sz val="10"/>
      <color indexed="10"/>
      <name val="Times New Roman"/>
      <family val="1"/>
    </font>
    <font>
      <i/>
      <sz val="8"/>
      <name val="Times New Roman"/>
      <family val="1"/>
    </font>
    <font>
      <b/>
      <i/>
      <sz val="8"/>
      <name val="Times New Roman"/>
      <family val="1"/>
    </font>
    <font>
      <sz val="8"/>
      <name val="Arial"/>
      <family val="2"/>
      <charset val="163"/>
    </font>
    <font>
      <b/>
      <sz val="8"/>
      <name val="Arial"/>
      <family val="2"/>
      <charset val="163"/>
    </font>
    <font>
      <i/>
      <sz val="8"/>
      <name val="Arial"/>
      <family val="2"/>
      <charset val="163"/>
    </font>
    <font>
      <b/>
      <vertAlign val="superscript"/>
      <sz val="8"/>
      <name val="Times New Roman"/>
      <family val="1"/>
    </font>
    <font>
      <vertAlign val="superscript"/>
      <sz val="8"/>
      <name val="Times New Roman"/>
      <family val="1"/>
    </font>
    <font>
      <i/>
      <sz val="12"/>
      <color rgb="FFFF0000"/>
      <name val="Times New Roman"/>
      <family val="1"/>
    </font>
    <font>
      <b/>
      <sz val="8"/>
      <name val="Times New Roman"/>
      <family val="1"/>
      <charset val="163"/>
    </font>
    <font>
      <sz val="8"/>
      <name val="Times New Roman"/>
      <family val="1"/>
      <charset val="163"/>
    </font>
    <font>
      <i/>
      <sz val="8"/>
      <name val="Times New Roman"/>
      <family val="1"/>
      <charset val="163"/>
    </font>
    <font>
      <sz val="8"/>
      <color rgb="FFFF0000"/>
      <name val="Times New Roman"/>
      <family val="1"/>
    </font>
    <font>
      <sz val="9"/>
      <color rgb="FFFF0000"/>
      <name val="Times New Roman"/>
      <family val="1"/>
    </font>
    <font>
      <sz val="9"/>
      <name val="Times New Roman"/>
      <family val="1"/>
      <charset val="163"/>
    </font>
    <font>
      <sz val="9"/>
      <color rgb="FFFF0000"/>
      <name val="Times New Roman"/>
      <family val="1"/>
      <charset val="163"/>
    </font>
    <font>
      <i/>
      <sz val="12"/>
      <name val=".VnTime"/>
      <family val="2"/>
    </font>
    <font>
      <i/>
      <sz val="8"/>
      <color rgb="FFFF0000"/>
      <name val="Times New Roman"/>
      <family val="1"/>
    </font>
    <font>
      <b/>
      <sz val="9"/>
      <name val="Times New Roman"/>
      <family val="1"/>
    </font>
    <font>
      <b/>
      <i/>
      <sz val="9"/>
      <name val="Times New Roman"/>
      <family val="1"/>
    </font>
    <font>
      <i/>
      <sz val="9"/>
      <name val="Times New Roman"/>
      <family val="1"/>
    </font>
    <font>
      <b/>
      <i/>
      <sz val="9"/>
      <color rgb="FFFF0000"/>
      <name val="Times New Roman"/>
      <family val="1"/>
    </font>
    <font>
      <sz val="9"/>
      <name val="Arial"/>
      <family val="2"/>
      <charset val="163"/>
    </font>
    <font>
      <b/>
      <sz val="9"/>
      <name val="Arial"/>
      <family val="2"/>
      <charset val="163"/>
    </font>
    <font>
      <i/>
      <sz val="9"/>
      <name val="Arial"/>
      <family val="2"/>
      <charset val="163"/>
    </font>
    <font>
      <i/>
      <sz val="9"/>
      <color rgb="FFFF0000"/>
      <name val="Times New Roman"/>
      <family val="1"/>
    </font>
    <font>
      <sz val="10"/>
      <color theme="1"/>
      <name val="Times New Roman"/>
      <family val="1"/>
    </font>
    <font>
      <sz val="10"/>
      <color theme="1" tint="4.9989318521683403E-2"/>
      <name val="Times New Roman"/>
      <family val="1"/>
    </font>
    <font>
      <sz val="8"/>
      <color rgb="FFFF0000"/>
      <name val="Times New Roman"/>
      <family val="1"/>
      <charset val="163"/>
    </font>
    <font>
      <b/>
      <sz val="8"/>
      <color rgb="FFFF0000"/>
      <name val="Times New Roman"/>
      <family val="1"/>
    </font>
    <font>
      <b/>
      <sz val="10"/>
      <color rgb="FFFF0000"/>
      <name val="Times New Roman"/>
      <family val="1"/>
    </font>
    <font>
      <sz val="14"/>
      <color rgb="FF000000"/>
      <name val="Times New Roman"/>
      <family val="1"/>
    </font>
  </fonts>
  <fills count="65">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1"/>
        <bgColor indexed="64"/>
      </patternFill>
    </fill>
    <fill>
      <patternFill patternType="solid">
        <fgColor indexed="65"/>
        <bgColor indexed="64"/>
      </patternFill>
    </fill>
    <fill>
      <patternFill patternType="solid">
        <fgColor indexed="26"/>
        <bgColor indexed="64"/>
      </patternFill>
    </fill>
    <fill>
      <patternFill patternType="solid">
        <fgColor indexed="40"/>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00"/>
        <bgColor indexed="64"/>
      </patternFill>
    </fill>
  </fills>
  <borders count="6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right style="medium">
        <color indexed="8"/>
      </right>
      <top/>
      <bottom/>
      <diagonal/>
    </border>
    <border>
      <left style="medium">
        <color indexed="9"/>
      </left>
      <right style="medium">
        <color indexed="9"/>
      </right>
      <top style="medium">
        <color indexed="9"/>
      </top>
      <bottom style="medium">
        <color indexed="9"/>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top/>
      <bottom style="hair">
        <color indexed="64"/>
      </bottom>
      <diagonal/>
    </border>
  </borders>
  <cellStyleXfs count="8429">
    <xf numFmtId="0" fontId="0" fillId="0" borderId="0"/>
    <xf numFmtId="188" fontId="13" fillId="0" borderId="0" applyFont="0" applyFill="0" applyBorder="0" applyAlignment="0" applyProtection="0"/>
    <xf numFmtId="189" fontId="13" fillId="0" borderId="0" applyFont="0" applyFill="0" applyBorder="0" applyAlignment="0" applyProtection="0"/>
    <xf numFmtId="0" fontId="13" fillId="0" borderId="0"/>
    <xf numFmtId="0" fontId="32" fillId="2" borderId="0"/>
    <xf numFmtId="0" fontId="33" fillId="2" borderId="0"/>
    <xf numFmtId="0" fontId="34" fillId="2" borderId="0"/>
    <xf numFmtId="0" fontId="35" fillId="0" borderId="0">
      <alignment wrapText="1"/>
    </xf>
    <xf numFmtId="0" fontId="15" fillId="0" borderId="0" applyFont="0" applyFill="0" applyBorder="0" applyAlignment="0" applyProtection="0"/>
    <xf numFmtId="0" fontId="15" fillId="0" borderId="0" applyFont="0" applyFill="0" applyBorder="0" applyAlignment="0" applyProtection="0"/>
    <xf numFmtId="0" fontId="15" fillId="0" borderId="0"/>
    <xf numFmtId="0" fontId="15" fillId="0" borderId="0"/>
    <xf numFmtId="169" fontId="7" fillId="0" borderId="0" applyFont="0" applyFill="0" applyBorder="0" applyAlignment="0" applyProtection="0"/>
    <xf numFmtId="169" fontId="47" fillId="0" borderId="0" applyFont="0" applyFill="0" applyBorder="0" applyAlignment="0" applyProtection="0"/>
    <xf numFmtId="195" fontId="13" fillId="0" borderId="0" applyFont="0" applyFill="0" applyBorder="0" applyAlignment="0" applyProtection="0"/>
    <xf numFmtId="3" fontId="13" fillId="0" borderId="0" applyFont="0" applyFill="0" applyBorder="0" applyAlignment="0" applyProtection="0"/>
    <xf numFmtId="182" fontId="13" fillId="0" borderId="0" applyFont="0" applyFill="0" applyBorder="0" applyAlignment="0" applyProtection="0"/>
    <xf numFmtId="0" fontId="13" fillId="0" borderId="0" applyFont="0" applyFill="0" applyBorder="0" applyAlignment="0" applyProtection="0"/>
    <xf numFmtId="2" fontId="13" fillId="0" borderId="0" applyFont="0" applyFill="0" applyBorder="0" applyAlignment="0" applyProtection="0"/>
    <xf numFmtId="0" fontId="16" fillId="0" borderId="1" applyNumberFormat="0" applyAlignment="0" applyProtection="0">
      <alignment horizontal="left" vertical="center"/>
    </xf>
    <xf numFmtId="0" fontId="16" fillId="0" borderId="2">
      <alignment horizontal="left" vertical="center"/>
    </xf>
    <xf numFmtId="0" fontId="17" fillId="0" borderId="0" applyNumberFormat="0" applyFill="0" applyBorder="0" applyAlignment="0" applyProtection="0"/>
    <xf numFmtId="0" fontId="16" fillId="0" borderId="0" applyNumberFormat="0" applyFill="0" applyBorder="0" applyAlignment="0" applyProtection="0"/>
    <xf numFmtId="0" fontId="18" fillId="0" borderId="0" applyNumberFormat="0" applyFont="0" applyFill="0" applyAlignment="0"/>
    <xf numFmtId="186" fontId="19" fillId="0" borderId="0"/>
    <xf numFmtId="0" fontId="13" fillId="0" borderId="0"/>
    <xf numFmtId="0" fontId="13" fillId="0" borderId="0"/>
    <xf numFmtId="0" fontId="11" fillId="0" borderId="0"/>
    <xf numFmtId="0" fontId="30" fillId="0" borderId="0"/>
    <xf numFmtId="1" fontId="7" fillId="0" borderId="0"/>
    <xf numFmtId="1" fontId="7" fillId="0" borderId="0"/>
    <xf numFmtId="0" fontId="7" fillId="0" borderId="0"/>
    <xf numFmtId="0" fontId="7" fillId="0" borderId="0"/>
    <xf numFmtId="193" fontId="19" fillId="0" borderId="3">
      <alignment horizontal="right" vertical="center"/>
    </xf>
    <xf numFmtId="190" fontId="19" fillId="0" borderId="3">
      <alignment horizontal="center"/>
    </xf>
    <xf numFmtId="0" fontId="13" fillId="0" borderId="4" applyNumberFormat="0" applyFont="0" applyFill="0" applyAlignment="0" applyProtection="0"/>
    <xf numFmtId="191" fontId="19" fillId="0" borderId="0"/>
    <xf numFmtId="192" fontId="19" fillId="0" borderId="5"/>
    <xf numFmtId="0" fontId="36"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11" fillId="0" borderId="0">
      <alignment vertical="center"/>
    </xf>
    <xf numFmtId="40" fontId="20" fillId="0" borderId="0" applyFont="0" applyFill="0" applyBorder="0" applyAlignment="0" applyProtection="0"/>
    <xf numFmtId="38"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1" fillId="0" borderId="0"/>
    <xf numFmtId="0" fontId="18" fillId="0" borderId="0"/>
    <xf numFmtId="173" fontId="22" fillId="0" borderId="0" applyFont="0" applyFill="0" applyBorder="0" applyAlignment="0" applyProtection="0"/>
    <xf numFmtId="174" fontId="22" fillId="0" borderId="0" applyFont="0" applyFill="0" applyBorder="0" applyAlignment="0" applyProtection="0"/>
    <xf numFmtId="180" fontId="22" fillId="0" borderId="0" applyFont="0" applyFill="0" applyBorder="0" applyAlignment="0" applyProtection="0"/>
    <xf numFmtId="179" fontId="23" fillId="0" borderId="0" applyFont="0" applyFill="0" applyBorder="0" applyAlignment="0" applyProtection="0"/>
    <xf numFmtId="181" fontId="22" fillId="0" borderId="0" applyFont="0" applyFill="0" applyBorder="0" applyAlignment="0" applyProtection="0"/>
    <xf numFmtId="169" fontId="7" fillId="0" borderId="0" applyFont="0" applyFill="0" applyBorder="0" applyAlignment="0" applyProtection="0"/>
    <xf numFmtId="1"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47" fillId="0" borderId="0"/>
    <xf numFmtId="169" fontId="7" fillId="0" borderId="0" applyFont="0" applyFill="0" applyBorder="0" applyAlignment="0" applyProtection="0"/>
    <xf numFmtId="0" fontId="7" fillId="0" borderId="0"/>
    <xf numFmtId="0" fontId="51" fillId="0" borderId="0"/>
    <xf numFmtId="0" fontId="7" fillId="0" borderId="0"/>
    <xf numFmtId="0" fontId="7" fillId="0" borderId="0"/>
    <xf numFmtId="0" fontId="7" fillId="0" borderId="0"/>
    <xf numFmtId="169" fontId="51" fillId="0" borderId="0" applyFont="0" applyFill="0" applyBorder="0" applyAlignment="0" applyProtection="0"/>
    <xf numFmtId="180" fontId="52"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3" fillId="0" borderId="0"/>
    <xf numFmtId="200" fontId="52" fillId="0" borderId="0" applyFont="0" applyFill="0" applyBorder="0" applyAlignment="0" applyProtection="0">
      <protection locked="0"/>
    </xf>
    <xf numFmtId="3" fontId="54" fillId="0" borderId="5"/>
    <xf numFmtId="201" fontId="55" fillId="0" borderId="18">
      <alignment horizontal="center"/>
      <protection hidden="1"/>
    </xf>
    <xf numFmtId="178" fontId="45" fillId="0" borderId="19" applyFont="0" applyBorder="0"/>
    <xf numFmtId="178" fontId="45" fillId="0" borderId="19" applyFont="0" applyBorder="0"/>
    <xf numFmtId="0" fontId="12" fillId="0" borderId="0"/>
    <xf numFmtId="0" fontId="12" fillId="0" borderId="0"/>
    <xf numFmtId="0" fontId="56" fillId="0" borderId="0" applyFont="0" applyFill="0" applyBorder="0" applyAlignment="0" applyProtection="0"/>
    <xf numFmtId="176" fontId="57" fillId="0" borderId="0" applyFont="0" applyFill="0" applyBorder="0" applyAlignment="0" applyProtection="0"/>
    <xf numFmtId="176"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202" fontId="57"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8" fillId="0" borderId="0" applyFont="0" applyFill="0" applyBorder="0" applyAlignment="0" applyProtection="0"/>
    <xf numFmtId="0" fontId="59" fillId="0" borderId="20"/>
    <xf numFmtId="203" fontId="60" fillId="0" borderId="0" applyFont="0" applyFill="0" applyBorder="0" applyAlignment="0" applyProtection="0"/>
    <xf numFmtId="204" fontId="12" fillId="0" borderId="0" applyFont="0" applyFill="0" applyBorder="0" applyAlignment="0" applyProtection="0"/>
    <xf numFmtId="173" fontId="61" fillId="0" borderId="0" applyFont="0" applyFill="0" applyBorder="0" applyAlignment="0" applyProtection="0"/>
    <xf numFmtId="205" fontId="61" fillId="0" borderId="0" applyFont="0" applyFill="0" applyBorder="0" applyAlignment="0" applyProtection="0"/>
    <xf numFmtId="165" fontId="23" fillId="0" borderId="0" applyFont="0" applyFill="0" applyBorder="0" applyAlignment="0" applyProtection="0"/>
    <xf numFmtId="0"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63"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206" fontId="7" fillId="0" borderId="0" applyFill="0" applyBorder="0" applyAlignment="0" applyProtection="0"/>
    <xf numFmtId="0" fontId="13" fillId="0" borderId="0" applyNumberFormat="0" applyFill="0" applyBorder="0" applyAlignment="0" applyProtection="0"/>
    <xf numFmtId="0" fontId="27" fillId="0" borderId="0" applyNumberFormat="0" applyFill="0" applyBorder="0" applyProtection="0">
      <alignment horizontal="center" vertical="center"/>
    </xf>
    <xf numFmtId="173" fontId="7"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7" fontId="65"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207" fontId="7" fillId="0" borderId="0" applyFont="0" applyFill="0" applyBorder="0" applyAlignment="0" applyProtection="0"/>
    <xf numFmtId="208" fontId="7" fillId="0" borderId="0" applyFill="0" applyBorder="0" applyAlignment="0" applyProtection="0"/>
    <xf numFmtId="208" fontId="7" fillId="0" borderId="0" applyFill="0" applyBorder="0" applyAlignment="0" applyProtection="0"/>
    <xf numFmtId="208" fontId="7" fillId="0" borderId="0" applyFill="0" applyBorder="0" applyAlignment="0" applyProtection="0"/>
    <xf numFmtId="208" fontId="7" fillId="0" borderId="0" applyFill="0" applyBorder="0" applyAlignment="0" applyProtection="0"/>
    <xf numFmtId="0" fontId="6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0" fontId="67" fillId="0" borderId="0"/>
    <xf numFmtId="0" fontId="67" fillId="0" borderId="0"/>
    <xf numFmtId="0" fontId="67"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1" fontId="65" fillId="0" borderId="0" applyFont="0" applyFill="0" applyBorder="0" applyAlignment="0" applyProtection="0"/>
    <xf numFmtId="171" fontId="65" fillId="0" borderId="0" applyFont="0" applyFill="0" applyBorder="0" applyAlignment="0" applyProtection="0"/>
    <xf numFmtId="0" fontId="66" fillId="0" borderId="0"/>
    <xf numFmtId="0" fontId="66" fillId="0" borderId="0"/>
    <xf numFmtId="0" fontId="66" fillId="0" borderId="0"/>
    <xf numFmtId="0" fontId="66" fillId="0" borderId="0"/>
    <xf numFmtId="0" fontId="67" fillId="0" borderId="0"/>
    <xf numFmtId="0" fontId="12" fillId="0" borderId="0" applyNumberFormat="0" applyFill="0" applyBorder="0" applyAlignment="0" applyProtection="0"/>
    <xf numFmtId="0" fontId="12" fillId="0" borderId="0" applyNumberFormat="0" applyFill="0" applyBorder="0" applyAlignment="0" applyProtection="0"/>
    <xf numFmtId="0" fontId="66" fillId="0" borderId="0"/>
    <xf numFmtId="0" fontId="12" fillId="0" borderId="0" applyNumberFormat="0" applyFill="0" applyBorder="0" applyAlignment="0" applyProtection="0"/>
    <xf numFmtId="0" fontId="66" fillId="0" borderId="0"/>
    <xf numFmtId="0" fontId="67" fillId="0" borderId="0"/>
    <xf numFmtId="0" fontId="66" fillId="0" borderId="0"/>
    <xf numFmtId="0" fontId="66" fillId="0" borderId="0"/>
    <xf numFmtId="0" fontId="66" fillId="0" borderId="0"/>
    <xf numFmtId="0" fontId="6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66" fillId="0" borderId="0"/>
    <xf numFmtId="0" fontId="67"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66" fillId="0" borderId="0"/>
    <xf numFmtId="0" fontId="12" fillId="0" borderId="0" applyNumberFormat="0" applyFill="0" applyBorder="0" applyAlignment="0" applyProtection="0"/>
    <xf numFmtId="0" fontId="68" fillId="0" borderId="0">
      <alignment vertical="top"/>
    </xf>
    <xf numFmtId="0" fontId="68"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7" fontId="65"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12" fillId="0" borderId="0" applyNumberFormat="0" applyFill="0" applyBorder="0" applyAlignment="0" applyProtection="0"/>
    <xf numFmtId="0" fontId="67" fillId="0" borderId="0"/>
    <xf numFmtId="0" fontId="67" fillId="0" borderId="0"/>
    <xf numFmtId="0" fontId="67" fillId="0" borderId="0"/>
    <xf numFmtId="0" fontId="13" fillId="0" borderId="0"/>
    <xf numFmtId="0" fontId="67" fillId="0" borderId="0"/>
    <xf numFmtId="0" fontId="13" fillId="0" borderId="0"/>
    <xf numFmtId="0" fontId="13" fillId="0" borderId="0"/>
    <xf numFmtId="0" fontId="13" fillId="0" borderId="0"/>
    <xf numFmtId="0" fontId="13" fillId="0" borderId="0"/>
    <xf numFmtId="0" fontId="67" fillId="0" borderId="0"/>
    <xf numFmtId="0" fontId="66" fillId="0" borderId="0"/>
    <xf numFmtId="0" fontId="67" fillId="0" borderId="0"/>
    <xf numFmtId="0" fontId="67" fillId="0" borderId="0"/>
    <xf numFmtId="0" fontId="13" fillId="0" borderId="0"/>
    <xf numFmtId="0" fontId="67" fillId="0" borderId="0"/>
    <xf numFmtId="0" fontId="67" fillId="0" borderId="0"/>
    <xf numFmtId="0" fontId="67" fillId="0" borderId="0"/>
    <xf numFmtId="0" fontId="67" fillId="0" borderId="0"/>
    <xf numFmtId="0" fontId="6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67" fillId="0" borderId="0"/>
    <xf numFmtId="0" fontId="67" fillId="0" borderId="0"/>
    <xf numFmtId="0" fontId="67" fillId="0" borderId="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167" fontId="65" fillId="0" borderId="0" applyFont="0" applyFill="0" applyBorder="0" applyAlignment="0" applyProtection="0"/>
    <xf numFmtId="180" fontId="52" fillId="0" borderId="0" applyFont="0" applyFill="0" applyBorder="0" applyAlignment="0" applyProtection="0"/>
    <xf numFmtId="174" fontId="52" fillId="0" borderId="0" applyFont="0" applyFill="0" applyBorder="0" applyAlignment="0" applyProtection="0"/>
    <xf numFmtId="16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209" fontId="65" fillId="0" borderId="0" applyFont="0" applyFill="0" applyBorder="0" applyAlignment="0" applyProtection="0"/>
    <xf numFmtId="210"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169" fontId="65" fillId="0" borderId="0" applyFont="0" applyFill="0" applyBorder="0" applyAlignment="0" applyProtection="0"/>
    <xf numFmtId="173" fontId="5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211" fontId="65" fillId="0" borderId="0" applyFont="0" applyFill="0" applyBorder="0" applyAlignment="0" applyProtection="0"/>
    <xf numFmtId="190" fontId="52" fillId="0" borderId="0" applyFont="0" applyFill="0" applyBorder="0" applyAlignment="0" applyProtection="0"/>
    <xf numFmtId="190" fontId="65" fillId="0" borderId="0" applyFont="0" applyFill="0" applyBorder="0" applyAlignment="0" applyProtection="0"/>
    <xf numFmtId="16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209" fontId="65" fillId="0" borderId="0" applyFont="0" applyFill="0" applyBorder="0" applyAlignment="0" applyProtection="0"/>
    <xf numFmtId="210"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174" fontId="52" fillId="0" borderId="0" applyFont="0" applyFill="0" applyBorder="0" applyAlignment="0" applyProtection="0"/>
    <xf numFmtId="169" fontId="65" fillId="0" borderId="0" applyFont="0" applyFill="0" applyBorder="0" applyAlignment="0" applyProtection="0"/>
    <xf numFmtId="168"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212" fontId="65" fillId="0" borderId="0" applyFont="0" applyFill="0" applyBorder="0" applyAlignment="0" applyProtection="0"/>
    <xf numFmtId="207"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68" fontId="6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211" fontId="65" fillId="0" borderId="0" applyFont="0" applyFill="0" applyBorder="0" applyAlignment="0" applyProtection="0"/>
    <xf numFmtId="190" fontId="52" fillId="0" borderId="0" applyFont="0" applyFill="0" applyBorder="0" applyAlignment="0" applyProtection="0"/>
    <xf numFmtId="190" fontId="65" fillId="0" borderId="0" applyFont="0" applyFill="0" applyBorder="0" applyAlignment="0" applyProtection="0"/>
    <xf numFmtId="173" fontId="52" fillId="0" borderId="0" applyFont="0" applyFill="0" applyBorder="0" applyAlignment="0" applyProtection="0"/>
    <xf numFmtId="174" fontId="52" fillId="0" borderId="0" applyFont="0" applyFill="0" applyBorder="0" applyAlignment="0" applyProtection="0"/>
    <xf numFmtId="168"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212" fontId="65" fillId="0" borderId="0" applyFont="0" applyFill="0" applyBorder="0" applyAlignment="0" applyProtection="0"/>
    <xf numFmtId="207"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68" fontId="65" fillId="0" borderId="0" applyFont="0" applyFill="0" applyBorder="0" applyAlignment="0" applyProtection="0"/>
    <xf numFmtId="16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209" fontId="65" fillId="0" borderId="0" applyFont="0" applyFill="0" applyBorder="0" applyAlignment="0" applyProtection="0"/>
    <xf numFmtId="210"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169" fontId="65" fillId="0" borderId="0" applyFont="0" applyFill="0" applyBorder="0" applyAlignment="0" applyProtection="0"/>
    <xf numFmtId="173" fontId="52" fillId="0" borderId="0" applyFont="0" applyFill="0" applyBorder="0" applyAlignment="0" applyProtection="0"/>
    <xf numFmtId="180" fontId="52" fillId="0" borderId="0" applyFont="0" applyFill="0" applyBorder="0" applyAlignment="0" applyProtection="0"/>
    <xf numFmtId="0" fontId="67"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11" fontId="65" fillId="0" borderId="0" applyFont="0" applyFill="0" applyBorder="0" applyAlignment="0" applyProtection="0"/>
    <xf numFmtId="190" fontId="52" fillId="0" borderId="0" applyFont="0" applyFill="0" applyBorder="0" applyAlignment="0" applyProtection="0"/>
    <xf numFmtId="190" fontId="65"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67" fillId="0" borderId="0"/>
    <xf numFmtId="0" fontId="67" fillId="0" borderId="0"/>
    <xf numFmtId="167" fontId="65" fillId="0" borderId="0" applyFont="0" applyFill="0" applyBorder="0" applyAlignment="0" applyProtection="0"/>
    <xf numFmtId="167" fontId="65" fillId="0" borderId="0" applyFont="0" applyFill="0" applyBorder="0" applyAlignment="0" applyProtection="0"/>
    <xf numFmtId="0" fontId="66" fillId="0" borderId="0"/>
    <xf numFmtId="0" fontId="67"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73" fontId="52" fillId="0" borderId="0" applyFont="0" applyFill="0" applyBorder="0" applyAlignment="0" applyProtection="0"/>
    <xf numFmtId="168"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212" fontId="65" fillId="0" borderId="0" applyFont="0" applyFill="0" applyBorder="0" applyAlignment="0" applyProtection="0"/>
    <xf numFmtId="207"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68" fontId="65" fillId="0" borderId="0" applyFont="0" applyFill="0" applyBorder="0" applyAlignment="0" applyProtection="0"/>
    <xf numFmtId="16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209" fontId="65" fillId="0" borderId="0" applyFont="0" applyFill="0" applyBorder="0" applyAlignment="0" applyProtection="0"/>
    <xf numFmtId="210"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169" fontId="65" fillId="0" borderId="0" applyFont="0" applyFill="0" applyBorder="0" applyAlignment="0" applyProtection="0"/>
    <xf numFmtId="180" fontId="52" fillId="0" borderId="0" applyFont="0" applyFill="0" applyBorder="0" applyAlignment="0" applyProtection="0"/>
    <xf numFmtId="174" fontId="52" fillId="0" borderId="0" applyFont="0" applyFill="0" applyBorder="0" applyAlignment="0" applyProtection="0"/>
    <xf numFmtId="0" fontId="67" fillId="0" borderId="0"/>
    <xf numFmtId="0" fontId="67" fillId="0" borderId="0"/>
    <xf numFmtId="167" fontId="65" fillId="0" borderId="0" applyFont="0" applyFill="0" applyBorder="0" applyAlignment="0" applyProtection="0"/>
    <xf numFmtId="0" fontId="66" fillId="0" borderId="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6" fillId="0" borderId="0"/>
    <xf numFmtId="0" fontId="66" fillId="0" borderId="0"/>
    <xf numFmtId="0" fontId="66" fillId="0" borderId="0"/>
    <xf numFmtId="0" fontId="6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0" fontId="6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7" fontId="65" fillId="0" borderId="0" applyFont="0" applyFill="0" applyBorder="0" applyAlignment="0" applyProtection="0"/>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xf numFmtId="183" fontId="69" fillId="0" borderId="0" applyFont="0" applyFill="0" applyBorder="0" applyAlignment="0" applyProtection="0"/>
    <xf numFmtId="183" fontId="70" fillId="0" borderId="0" applyFont="0" applyFill="0" applyBorder="0" applyAlignment="0" applyProtection="0"/>
    <xf numFmtId="183" fontId="69" fillId="0" borderId="0" applyFont="0" applyFill="0" applyBorder="0" applyAlignment="0" applyProtection="0"/>
    <xf numFmtId="213" fontId="7" fillId="0" borderId="0" applyFill="0" applyBorder="0" applyAlignment="0" applyProtection="0"/>
    <xf numFmtId="214" fontId="71" fillId="0" borderId="0" applyFont="0" applyFill="0" applyBorder="0" applyAlignment="0" applyProtection="0"/>
    <xf numFmtId="215" fontId="71" fillId="0" borderId="0" applyFont="0" applyFill="0" applyBorder="0" applyAlignment="0" applyProtection="0"/>
    <xf numFmtId="0" fontId="13" fillId="0" borderId="0" applyNumberFormat="0" applyFill="0" applyBorder="0" applyAlignment="0" applyProtection="0"/>
    <xf numFmtId="216" fontId="13" fillId="0" borderId="0" applyFont="0" applyFill="0" applyBorder="0" applyAlignment="0" applyProtection="0"/>
    <xf numFmtId="217" fontId="13" fillId="0" borderId="0" applyFont="0" applyFill="0" applyBorder="0" applyAlignment="0" applyProtection="0"/>
    <xf numFmtId="0" fontId="72" fillId="0" borderId="0"/>
    <xf numFmtId="0" fontId="73" fillId="0" borderId="0"/>
    <xf numFmtId="0" fontId="72" fillId="0" borderId="0"/>
    <xf numFmtId="1" fontId="74" fillId="0" borderId="5" applyBorder="0" applyAlignment="0">
      <alignment horizontal="center"/>
    </xf>
    <xf numFmtId="1" fontId="75" fillId="0" borderId="5" applyBorder="0" applyAlignment="0">
      <alignment horizontal="center"/>
    </xf>
    <xf numFmtId="218" fontId="76" fillId="0" borderId="0" applyFont="0" applyFill="0" applyBorder="0" applyAlignment="0" applyProtection="0"/>
    <xf numFmtId="3" fontId="54" fillId="0" borderId="5"/>
    <xf numFmtId="219" fontId="76" fillId="0" borderId="0" applyFont="0" applyFill="0" applyBorder="0" applyAlignment="0" applyProtection="0"/>
    <xf numFmtId="0" fontId="52" fillId="0" borderId="0" applyFont="0" applyFill="0" applyBorder="0" applyAlignment="0"/>
    <xf numFmtId="3" fontId="54" fillId="0" borderId="5"/>
    <xf numFmtId="10" fontId="76" fillId="0" borderId="0" applyFont="0" applyFill="0" applyBorder="0" applyAlignment="0" applyProtection="0"/>
    <xf numFmtId="1" fontId="74" fillId="0" borderId="5" applyBorder="0" applyAlignment="0">
      <alignment horizontal="center"/>
    </xf>
    <xf numFmtId="1" fontId="74" fillId="0" borderId="5" applyBorder="0" applyAlignment="0">
      <alignment horizontal="center"/>
    </xf>
    <xf numFmtId="1" fontId="75" fillId="0" borderId="5" applyBorder="0" applyAlignment="0">
      <alignment horizontal="center"/>
    </xf>
    <xf numFmtId="1" fontId="74" fillId="0" borderId="5" applyBorder="0" applyAlignment="0">
      <alignment horizontal="center"/>
    </xf>
    <xf numFmtId="1" fontId="75" fillId="0" borderId="5" applyBorder="0" applyAlignment="0">
      <alignment horizontal="center"/>
    </xf>
    <xf numFmtId="1" fontId="74" fillId="0" borderId="5" applyBorder="0" applyAlignment="0">
      <alignment horizontal="center"/>
    </xf>
    <xf numFmtId="220" fontId="52" fillId="0" borderId="0" applyFont="0" applyFill="0" applyBorder="0" applyAlignment="0" applyProtection="0"/>
    <xf numFmtId="183" fontId="69" fillId="0" borderId="0" applyFont="0" applyFill="0" applyBorder="0" applyAlignment="0" applyProtection="0"/>
    <xf numFmtId="0" fontId="32" fillId="2" borderId="0"/>
    <xf numFmtId="183" fontId="70" fillId="0" borderId="0" applyFont="0" applyFill="0" applyBorder="0" applyAlignment="0" applyProtection="0"/>
    <xf numFmtId="213" fontId="7" fillId="0" borderId="0" applyFill="0" applyBorder="0" applyAlignment="0" applyProtection="0"/>
    <xf numFmtId="0" fontId="32" fillId="2" borderId="0"/>
    <xf numFmtId="0" fontId="32" fillId="2" borderId="0"/>
    <xf numFmtId="0" fontId="32" fillId="2" borderId="0"/>
    <xf numFmtId="0" fontId="32" fillId="2" borderId="0"/>
    <xf numFmtId="0" fontId="32" fillId="2" borderId="0"/>
    <xf numFmtId="0" fontId="32" fillId="2" borderId="0"/>
    <xf numFmtId="183" fontId="69" fillId="0" borderId="0" applyFont="0" applyFill="0" applyBorder="0" applyAlignment="0" applyProtection="0"/>
    <xf numFmtId="0" fontId="32" fillId="2" borderId="0"/>
    <xf numFmtId="0" fontId="9" fillId="2" borderId="0"/>
    <xf numFmtId="0" fontId="9" fillId="2" borderId="0"/>
    <xf numFmtId="0" fontId="9" fillId="2" borderId="0"/>
    <xf numFmtId="0" fontId="9" fillId="2" borderId="0"/>
    <xf numFmtId="0" fontId="9" fillId="2" borderId="0"/>
    <xf numFmtId="0" fontId="9" fillId="2" borderId="0"/>
    <xf numFmtId="183" fontId="70" fillId="0" borderId="0" applyFont="0" applyFill="0" applyBorder="0" applyAlignment="0" applyProtection="0"/>
    <xf numFmtId="0" fontId="32" fillId="2" borderId="0"/>
    <xf numFmtId="183" fontId="70" fillId="0" borderId="0" applyFont="0" applyFill="0" applyBorder="0" applyAlignment="0" applyProtection="0"/>
    <xf numFmtId="0" fontId="9" fillId="2" borderId="0"/>
    <xf numFmtId="0" fontId="9" fillId="2" borderId="0"/>
    <xf numFmtId="0" fontId="9" fillId="2" borderId="0"/>
    <xf numFmtId="0" fontId="32" fillId="2" borderId="0"/>
    <xf numFmtId="183" fontId="70" fillId="0" borderId="0" applyFont="0" applyFill="0" applyBorder="0" applyAlignment="0" applyProtection="0"/>
    <xf numFmtId="183" fontId="69" fillId="0" borderId="0" applyFont="0" applyFill="0" applyBorder="0" applyAlignment="0" applyProtection="0"/>
    <xf numFmtId="0" fontId="9" fillId="2" borderId="0"/>
    <xf numFmtId="0" fontId="9" fillId="2" borderId="0"/>
    <xf numFmtId="0" fontId="9" fillId="2" borderId="0"/>
    <xf numFmtId="183" fontId="70" fillId="0" borderId="0" applyFont="0" applyFill="0" applyBorder="0" applyAlignment="0" applyProtection="0"/>
    <xf numFmtId="0" fontId="32" fillId="2" borderId="0"/>
    <xf numFmtId="0" fontId="32" fillId="2" borderId="0"/>
    <xf numFmtId="0" fontId="9" fillId="2" borderId="0"/>
    <xf numFmtId="0" fontId="9" fillId="2" borderId="0"/>
    <xf numFmtId="0" fontId="9" fillId="2" borderId="0"/>
    <xf numFmtId="183" fontId="70" fillId="0" borderId="0" applyFont="0" applyFill="0" applyBorder="0" applyAlignment="0" applyProtection="0"/>
    <xf numFmtId="0" fontId="77" fillId="0" borderId="0" applyFont="0" applyFill="0" applyBorder="0" applyAlignment="0">
      <alignment horizontal="left"/>
    </xf>
    <xf numFmtId="183" fontId="70" fillId="0" borderId="0" applyFont="0" applyFill="0" applyBorder="0" applyAlignment="0" applyProtection="0"/>
    <xf numFmtId="0" fontId="32" fillId="6" borderId="0"/>
    <xf numFmtId="0" fontId="32" fillId="6" borderId="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183" fontId="70" fillId="0" borderId="0" applyFont="0" applyFill="0" applyBorder="0" applyAlignment="0" applyProtection="0"/>
    <xf numFmtId="0" fontId="32" fillId="2" borderId="0"/>
    <xf numFmtId="0" fontId="32" fillId="2" borderId="0"/>
    <xf numFmtId="0" fontId="32" fillId="2" borderId="0"/>
    <xf numFmtId="0" fontId="32" fillId="2" borderId="0"/>
    <xf numFmtId="0" fontId="32" fillId="2" borderId="0"/>
    <xf numFmtId="0" fontId="32" fillId="2" borderId="0"/>
    <xf numFmtId="0" fontId="78" fillId="0" borderId="5" applyNumberFormat="0" applyFont="0" applyBorder="0">
      <alignment horizontal="left" indent="2"/>
    </xf>
    <xf numFmtId="0" fontId="77" fillId="0" borderId="0" applyFont="0" applyFill="0" applyBorder="0" applyAlignment="0">
      <alignment horizontal="left"/>
    </xf>
    <xf numFmtId="0" fontId="79" fillId="0" borderId="0"/>
    <xf numFmtId="0" fontId="80" fillId="3" borderId="4" applyFont="0" applyFill="0" applyAlignment="0">
      <alignment vertical="center" wrapText="1"/>
    </xf>
    <xf numFmtId="9" fontId="81" fillId="0" borderId="0" applyBorder="0" applyAlignment="0" applyProtection="0"/>
    <xf numFmtId="0" fontId="33" fillId="2" borderId="0"/>
    <xf numFmtId="0" fontId="33" fillId="2" borderId="0"/>
    <xf numFmtId="0" fontId="33" fillId="2" borderId="0"/>
    <xf numFmtId="0" fontId="9" fillId="2" borderId="0"/>
    <xf numFmtId="0" fontId="9" fillId="2" borderId="0"/>
    <xf numFmtId="0" fontId="9" fillId="2" borderId="0"/>
    <xf numFmtId="0" fontId="9" fillId="2" borderId="0"/>
    <xf numFmtId="0" fontId="9" fillId="2" borderId="0"/>
    <xf numFmtId="0" fontId="9" fillId="2" borderId="0"/>
    <xf numFmtId="0" fontId="33" fillId="2" borderId="0"/>
    <xf numFmtId="0" fontId="33" fillId="6" borderId="0"/>
    <xf numFmtId="0" fontId="9" fillId="2" borderId="0"/>
    <xf numFmtId="0" fontId="9" fillId="2" borderId="0"/>
    <xf numFmtId="0" fontId="9" fillId="2" borderId="0"/>
    <xf numFmtId="0" fontId="33" fillId="2" borderId="0"/>
    <xf numFmtId="0" fontId="9" fillId="2" borderId="0"/>
    <xf numFmtId="0" fontId="9" fillId="2" borderId="0"/>
    <xf numFmtId="0" fontId="9" fillId="2" borderId="0"/>
    <xf numFmtId="0" fontId="33" fillId="6" borderId="0"/>
    <xf numFmtId="0" fontId="9" fillId="2" borderId="0"/>
    <xf numFmtId="0" fontId="9" fillId="2" borderId="0"/>
    <xf numFmtId="0" fontId="9" fillId="2" borderId="0"/>
    <xf numFmtId="0" fontId="33" fillId="6" borderId="0"/>
    <xf numFmtId="0" fontId="33" fillId="2" borderId="0"/>
    <xf numFmtId="0" fontId="33" fillId="2" borderId="0"/>
    <xf numFmtId="0" fontId="33" fillId="2" borderId="0"/>
    <xf numFmtId="0" fontId="78" fillId="0" borderId="5" applyNumberFormat="0" applyFont="0" applyBorder="0" applyAlignment="0">
      <alignment horizontal="center"/>
    </xf>
    <xf numFmtId="0" fontId="7" fillId="0" borderId="0"/>
    <xf numFmtId="0" fontId="7" fillId="0" borderId="0"/>
    <xf numFmtId="0" fontId="7" fillId="0" borderId="0"/>
    <xf numFmtId="0" fontId="82" fillId="7" borderId="0" applyNumberFormat="0" applyBorder="0" applyAlignment="0" applyProtection="0">
      <alignment vertical="center"/>
    </xf>
    <xf numFmtId="0" fontId="47" fillId="7" borderId="0" applyNumberFormat="0" applyBorder="0" applyAlignment="0" applyProtection="0"/>
    <xf numFmtId="0" fontId="47" fillId="7" borderId="0" applyNumberFormat="0" applyBorder="0" applyAlignment="0" applyProtection="0"/>
    <xf numFmtId="0" fontId="83" fillId="7" borderId="0" applyNumberFormat="0" applyBorder="0" applyAlignment="0" applyProtection="0"/>
    <xf numFmtId="0" fontId="82" fillId="8" borderId="0" applyNumberFormat="0" applyBorder="0" applyAlignment="0" applyProtection="0">
      <alignment vertical="center"/>
    </xf>
    <xf numFmtId="0" fontId="47" fillId="8" borderId="0" applyNumberFormat="0" applyBorder="0" applyAlignment="0" applyProtection="0"/>
    <xf numFmtId="0" fontId="47" fillId="8" borderId="0" applyNumberFormat="0" applyBorder="0" applyAlignment="0" applyProtection="0"/>
    <xf numFmtId="0" fontId="83" fillId="8" borderId="0" applyNumberFormat="0" applyBorder="0" applyAlignment="0" applyProtection="0"/>
    <xf numFmtId="0" fontId="82" fillId="9" borderId="0" applyNumberFormat="0" applyBorder="0" applyAlignment="0" applyProtection="0">
      <alignment vertical="center"/>
    </xf>
    <xf numFmtId="0" fontId="47" fillId="9" borderId="0" applyNumberFormat="0" applyBorder="0" applyAlignment="0" applyProtection="0"/>
    <xf numFmtId="0" fontId="47" fillId="9" borderId="0" applyNumberFormat="0" applyBorder="0" applyAlignment="0" applyProtection="0"/>
    <xf numFmtId="0" fontId="83" fillId="9" borderId="0" applyNumberFormat="0" applyBorder="0" applyAlignment="0" applyProtection="0"/>
    <xf numFmtId="0" fontId="82" fillId="10" borderId="0" applyNumberFormat="0" applyBorder="0" applyAlignment="0" applyProtection="0">
      <alignment vertical="center"/>
    </xf>
    <xf numFmtId="0" fontId="47" fillId="10" borderId="0" applyNumberFormat="0" applyBorder="0" applyAlignment="0" applyProtection="0"/>
    <xf numFmtId="0" fontId="47" fillId="10" borderId="0" applyNumberFormat="0" applyBorder="0" applyAlignment="0" applyProtection="0"/>
    <xf numFmtId="0" fontId="83" fillId="10" borderId="0" applyNumberFormat="0" applyBorder="0" applyAlignment="0" applyProtection="0"/>
    <xf numFmtId="0" fontId="82" fillId="11" borderId="0" applyNumberFormat="0" applyBorder="0" applyAlignment="0" applyProtection="0">
      <alignment vertical="center"/>
    </xf>
    <xf numFmtId="0" fontId="47" fillId="11" borderId="0" applyNumberFormat="0" applyBorder="0" applyAlignment="0" applyProtection="0"/>
    <xf numFmtId="0" fontId="47" fillId="11" borderId="0" applyNumberFormat="0" applyBorder="0" applyAlignment="0" applyProtection="0"/>
    <xf numFmtId="0" fontId="83" fillId="11" borderId="0" applyNumberFormat="0" applyBorder="0" applyAlignment="0" applyProtection="0"/>
    <xf numFmtId="0" fontId="82" fillId="12" borderId="0" applyNumberFormat="0" applyBorder="0" applyAlignment="0" applyProtection="0">
      <alignment vertical="center"/>
    </xf>
    <xf numFmtId="0" fontId="47" fillId="12" borderId="0" applyNumberFormat="0" applyBorder="0" applyAlignment="0" applyProtection="0"/>
    <xf numFmtId="0" fontId="47" fillId="12" borderId="0" applyNumberFormat="0" applyBorder="0" applyAlignment="0" applyProtection="0"/>
    <xf numFmtId="0" fontId="83" fillId="12" borderId="0" applyNumberFormat="0" applyBorder="0" applyAlignment="0" applyProtection="0"/>
    <xf numFmtId="0" fontId="13" fillId="0" borderId="0"/>
    <xf numFmtId="0" fontId="13" fillId="0" borderId="0"/>
    <xf numFmtId="0" fontId="13" fillId="0" borderId="0"/>
    <xf numFmtId="0" fontId="34" fillId="2" borderId="0"/>
    <xf numFmtId="0" fontId="34" fillId="2" borderId="0"/>
    <xf numFmtId="0" fontId="34" fillId="2" borderId="0"/>
    <xf numFmtId="0" fontId="9" fillId="2" borderId="0"/>
    <xf numFmtId="0" fontId="9" fillId="2" borderId="0"/>
    <xf numFmtId="0" fontId="9" fillId="2" borderId="0"/>
    <xf numFmtId="0" fontId="9" fillId="2" borderId="0"/>
    <xf numFmtId="0" fontId="9" fillId="2" borderId="0"/>
    <xf numFmtId="0" fontId="9" fillId="2" borderId="0"/>
    <xf numFmtId="0" fontId="34" fillId="2" borderId="0"/>
    <xf numFmtId="0" fontId="34" fillId="6" borderId="0"/>
    <xf numFmtId="0" fontId="9" fillId="2" borderId="0"/>
    <xf numFmtId="0" fontId="9" fillId="2" borderId="0"/>
    <xf numFmtId="0" fontId="9" fillId="2" borderId="0"/>
    <xf numFmtId="0" fontId="34" fillId="2" borderId="0"/>
    <xf numFmtId="0" fontId="9" fillId="2" borderId="0"/>
    <xf numFmtId="0" fontId="9" fillId="2" borderId="0"/>
    <xf numFmtId="0" fontId="9" fillId="2" borderId="0"/>
    <xf numFmtId="0" fontId="34" fillId="6" borderId="0"/>
    <xf numFmtId="0" fontId="9" fillId="2" borderId="0"/>
    <xf numFmtId="0" fontId="9" fillId="2" borderId="0"/>
    <xf numFmtId="0" fontId="9" fillId="2" borderId="0"/>
    <xf numFmtId="0" fontId="34" fillId="6" borderId="0"/>
    <xf numFmtId="0" fontId="34" fillId="2" borderId="0"/>
    <xf numFmtId="0" fontId="34" fillId="2" borderId="0"/>
    <xf numFmtId="0" fontId="11" fillId="0" borderId="0"/>
    <xf numFmtId="0" fontId="35"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alignment wrapText="1"/>
    </xf>
    <xf numFmtId="0" fontId="35" fillId="0" borderId="0">
      <alignment wrapText="1"/>
    </xf>
    <xf numFmtId="0" fontId="82" fillId="13" borderId="0" applyNumberFormat="0" applyBorder="0" applyAlignment="0" applyProtection="0">
      <alignment vertical="center"/>
    </xf>
    <xf numFmtId="0" fontId="47" fillId="13" borderId="0" applyNumberFormat="0" applyBorder="0" applyAlignment="0" applyProtection="0"/>
    <xf numFmtId="0" fontId="47" fillId="13" borderId="0" applyNumberFormat="0" applyBorder="0" applyAlignment="0" applyProtection="0"/>
    <xf numFmtId="0" fontId="83" fillId="13" borderId="0" applyNumberFormat="0" applyBorder="0" applyAlignment="0" applyProtection="0"/>
    <xf numFmtId="0" fontId="82" fillId="14" borderId="0" applyNumberFormat="0" applyBorder="0" applyAlignment="0" applyProtection="0">
      <alignment vertical="center"/>
    </xf>
    <xf numFmtId="0" fontId="47" fillId="14" borderId="0" applyNumberFormat="0" applyBorder="0" applyAlignment="0" applyProtection="0"/>
    <xf numFmtId="0" fontId="47" fillId="14" borderId="0" applyNumberFormat="0" applyBorder="0" applyAlignment="0" applyProtection="0"/>
    <xf numFmtId="0" fontId="83" fillId="14" borderId="0" applyNumberFormat="0" applyBorder="0" applyAlignment="0" applyProtection="0"/>
    <xf numFmtId="0" fontId="82" fillId="15" borderId="0" applyNumberFormat="0" applyBorder="0" applyAlignment="0" applyProtection="0">
      <alignment vertical="center"/>
    </xf>
    <xf numFmtId="0" fontId="47" fillId="15" borderId="0" applyNumberFormat="0" applyBorder="0" applyAlignment="0" applyProtection="0"/>
    <xf numFmtId="0" fontId="47" fillId="15" borderId="0" applyNumberFormat="0" applyBorder="0" applyAlignment="0" applyProtection="0"/>
    <xf numFmtId="0" fontId="83" fillId="15" borderId="0" applyNumberFormat="0" applyBorder="0" applyAlignment="0" applyProtection="0"/>
    <xf numFmtId="0" fontId="82" fillId="10" borderId="0" applyNumberFormat="0" applyBorder="0" applyAlignment="0" applyProtection="0">
      <alignment vertical="center"/>
    </xf>
    <xf numFmtId="0" fontId="47" fillId="10" borderId="0" applyNumberFormat="0" applyBorder="0" applyAlignment="0" applyProtection="0"/>
    <xf numFmtId="0" fontId="47" fillId="10" borderId="0" applyNumberFormat="0" applyBorder="0" applyAlignment="0" applyProtection="0"/>
    <xf numFmtId="0" fontId="83" fillId="10" borderId="0" applyNumberFormat="0" applyBorder="0" applyAlignment="0" applyProtection="0"/>
    <xf numFmtId="0" fontId="82" fillId="13" borderId="0" applyNumberFormat="0" applyBorder="0" applyAlignment="0" applyProtection="0">
      <alignment vertical="center"/>
    </xf>
    <xf numFmtId="0" fontId="47" fillId="13" borderId="0" applyNumberFormat="0" applyBorder="0" applyAlignment="0" applyProtection="0"/>
    <xf numFmtId="0" fontId="47" fillId="13" borderId="0" applyNumberFormat="0" applyBorder="0" applyAlignment="0" applyProtection="0"/>
    <xf numFmtId="0" fontId="83" fillId="13" borderId="0" applyNumberFormat="0" applyBorder="0" applyAlignment="0" applyProtection="0"/>
    <xf numFmtId="0" fontId="82" fillId="16" borderId="0" applyNumberFormat="0" applyBorder="0" applyAlignment="0" applyProtection="0">
      <alignment vertical="center"/>
    </xf>
    <xf numFmtId="0" fontId="47" fillId="16" borderId="0" applyNumberFormat="0" applyBorder="0" applyAlignment="0" applyProtection="0"/>
    <xf numFmtId="0" fontId="47" fillId="16" borderId="0" applyNumberFormat="0" applyBorder="0" applyAlignment="0" applyProtection="0"/>
    <xf numFmtId="0" fontId="83" fillId="16" borderId="0" applyNumberFormat="0" applyBorder="0" applyAlignment="0" applyProtection="0"/>
    <xf numFmtId="178" fontId="84" fillId="0" borderId="9" applyNumberFormat="0" applyFont="0" applyBorder="0" applyAlignment="0">
      <alignment horizontal="center"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5" fillId="17" borderId="0" applyNumberFormat="0" applyBorder="0" applyAlignment="0" applyProtection="0">
      <alignment vertical="center"/>
    </xf>
    <xf numFmtId="0" fontId="86" fillId="17" borderId="0" applyNumberFormat="0" applyBorder="0" applyAlignment="0" applyProtection="0"/>
    <xf numFmtId="0" fontId="86" fillId="17" borderId="0" applyNumberFormat="0" applyBorder="0" applyAlignment="0" applyProtection="0"/>
    <xf numFmtId="0" fontId="87" fillId="17" borderId="0" applyNumberFormat="0" applyBorder="0" applyAlignment="0" applyProtection="0"/>
    <xf numFmtId="0" fontId="85" fillId="14" borderId="0" applyNumberFormat="0" applyBorder="0" applyAlignment="0" applyProtection="0">
      <alignment vertical="center"/>
    </xf>
    <xf numFmtId="0" fontId="86" fillId="14" borderId="0" applyNumberFormat="0" applyBorder="0" applyAlignment="0" applyProtection="0"/>
    <xf numFmtId="0" fontId="86" fillId="14" borderId="0" applyNumberFormat="0" applyBorder="0" applyAlignment="0" applyProtection="0"/>
    <xf numFmtId="0" fontId="87" fillId="14" borderId="0" applyNumberFormat="0" applyBorder="0" applyAlignment="0" applyProtection="0"/>
    <xf numFmtId="0" fontId="85" fillId="15" borderId="0" applyNumberFormat="0" applyBorder="0" applyAlignment="0" applyProtection="0">
      <alignment vertical="center"/>
    </xf>
    <xf numFmtId="0" fontId="86" fillId="15" borderId="0" applyNumberFormat="0" applyBorder="0" applyAlignment="0" applyProtection="0"/>
    <xf numFmtId="0" fontId="86" fillId="15" borderId="0" applyNumberFormat="0" applyBorder="0" applyAlignment="0" applyProtection="0"/>
    <xf numFmtId="0" fontId="87" fillId="15" borderId="0" applyNumberFormat="0" applyBorder="0" applyAlignment="0" applyProtection="0"/>
    <xf numFmtId="0" fontId="85" fillId="18" borderId="0" applyNumberFormat="0" applyBorder="0" applyAlignment="0" applyProtection="0">
      <alignment vertical="center"/>
    </xf>
    <xf numFmtId="0" fontId="86" fillId="18" borderId="0" applyNumberFormat="0" applyBorder="0" applyAlignment="0" applyProtection="0"/>
    <xf numFmtId="0" fontId="86" fillId="18" borderId="0" applyNumberFormat="0" applyBorder="0" applyAlignment="0" applyProtection="0"/>
    <xf numFmtId="0" fontId="87" fillId="18" borderId="0" applyNumberFormat="0" applyBorder="0" applyAlignment="0" applyProtection="0"/>
    <xf numFmtId="0" fontId="85" fillId="19" borderId="0" applyNumberFormat="0" applyBorder="0" applyAlignment="0" applyProtection="0">
      <alignment vertical="center"/>
    </xf>
    <xf numFmtId="0" fontId="86" fillId="19" borderId="0" applyNumberFormat="0" applyBorder="0" applyAlignment="0" applyProtection="0"/>
    <xf numFmtId="0" fontId="86" fillId="19" borderId="0" applyNumberFormat="0" applyBorder="0" applyAlignment="0" applyProtection="0"/>
    <xf numFmtId="0" fontId="87" fillId="19" borderId="0" applyNumberFormat="0" applyBorder="0" applyAlignment="0" applyProtection="0"/>
    <xf numFmtId="0" fontId="85" fillId="20" borderId="0" applyNumberFormat="0" applyBorder="0" applyAlignment="0" applyProtection="0">
      <alignment vertical="center"/>
    </xf>
    <xf numFmtId="0" fontId="86" fillId="20" borderId="0" applyNumberFormat="0" applyBorder="0" applyAlignment="0" applyProtection="0"/>
    <xf numFmtId="0" fontId="86" fillId="20" borderId="0" applyNumberFormat="0" applyBorder="0" applyAlignment="0" applyProtection="0"/>
    <xf numFmtId="0" fontId="87" fillId="20" borderId="0" applyNumberFormat="0" applyBorder="0" applyAlignment="0" applyProtection="0"/>
    <xf numFmtId="0" fontId="88" fillId="0" borderId="0"/>
    <xf numFmtId="0" fontId="88" fillId="0" borderId="0"/>
    <xf numFmtId="0" fontId="88" fillId="0" borderId="0"/>
    <xf numFmtId="0" fontId="89" fillId="0" borderId="0"/>
    <xf numFmtId="0" fontId="90" fillId="21" borderId="0" applyNumberFormat="0" applyBorder="0" applyAlignment="0" applyProtection="0"/>
    <xf numFmtId="0" fontId="90" fillId="21" borderId="0" applyNumberFormat="0" applyBorder="0" applyAlignment="0" applyProtection="0"/>
    <xf numFmtId="0" fontId="91"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5" fillId="23" borderId="0" applyNumberFormat="0" applyBorder="0" applyAlignment="0" applyProtection="0">
      <alignment vertical="center"/>
    </xf>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5" fillId="23" borderId="0" applyNumberFormat="0" applyBorder="0" applyAlignment="0" applyProtection="0">
      <alignment vertical="center"/>
    </xf>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6" fillId="23" borderId="0" applyNumberFormat="0" applyBorder="0" applyAlignment="0" applyProtection="0"/>
    <xf numFmtId="0" fontId="87"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1"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5" fillId="27" borderId="0" applyNumberFormat="0" applyBorder="0" applyAlignment="0" applyProtection="0">
      <alignment vertical="center"/>
    </xf>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5" fillId="27" borderId="0" applyNumberFormat="0" applyBorder="0" applyAlignment="0" applyProtection="0">
      <alignment vertical="center"/>
    </xf>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27" borderId="0" applyNumberFormat="0" applyBorder="0" applyAlignment="0" applyProtection="0"/>
    <xf numFmtId="0" fontId="87"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90" fillId="24" borderId="0" applyNumberFormat="0" applyBorder="0" applyAlignment="0" applyProtection="0"/>
    <xf numFmtId="0" fontId="90" fillId="28" borderId="0" applyNumberFormat="0" applyBorder="0" applyAlignment="0" applyProtection="0"/>
    <xf numFmtId="0" fontId="91" fillId="25"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5" fillId="29" borderId="0" applyNumberFormat="0" applyBorder="0" applyAlignment="0" applyProtection="0">
      <alignment vertical="center"/>
    </xf>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5" fillId="29" borderId="0" applyNumberFormat="0" applyBorder="0" applyAlignment="0" applyProtection="0">
      <alignment vertical="center"/>
    </xf>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6" fillId="29" borderId="0" applyNumberFormat="0" applyBorder="0" applyAlignment="0" applyProtection="0"/>
    <xf numFmtId="0" fontId="87"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90" fillId="21" borderId="0" applyNumberFormat="0" applyBorder="0" applyAlignment="0" applyProtection="0"/>
    <xf numFmtId="0" fontId="90" fillId="25" borderId="0" applyNumberFormat="0" applyBorder="0" applyAlignment="0" applyProtection="0"/>
    <xf numFmtId="0" fontId="91"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5" fillId="18" borderId="0" applyNumberFormat="0" applyBorder="0" applyAlignment="0" applyProtection="0">
      <alignment vertical="center"/>
    </xf>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5" fillId="18" borderId="0" applyNumberFormat="0" applyBorder="0" applyAlignment="0" applyProtection="0">
      <alignment vertical="center"/>
    </xf>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6" fillId="18" borderId="0" applyNumberFormat="0" applyBorder="0" applyAlignment="0" applyProtection="0"/>
    <xf numFmtId="0" fontId="87"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90" fillId="30" borderId="0" applyNumberFormat="0" applyBorder="0" applyAlignment="0" applyProtection="0"/>
    <xf numFmtId="0" fontId="90" fillId="21" borderId="0" applyNumberFormat="0" applyBorder="0" applyAlignment="0" applyProtection="0"/>
    <xf numFmtId="0" fontId="91" fillId="22"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5" fillId="19" borderId="0" applyNumberFormat="0" applyBorder="0" applyAlignment="0" applyProtection="0">
      <alignment vertical="center"/>
    </xf>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5" fillId="19" borderId="0" applyNumberFormat="0" applyBorder="0" applyAlignment="0" applyProtection="0">
      <alignment vertical="center"/>
    </xf>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19" borderId="0" applyNumberFormat="0" applyBorder="0" applyAlignment="0" applyProtection="0"/>
    <xf numFmtId="0" fontId="87"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90" fillId="24" borderId="0" applyNumberFormat="0" applyBorder="0" applyAlignment="0" applyProtection="0"/>
    <xf numFmtId="0" fontId="90" fillId="31" borderId="0" applyNumberFormat="0" applyBorder="0" applyAlignment="0" applyProtection="0"/>
    <xf numFmtId="0" fontId="91"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5" fillId="32" borderId="0" applyNumberFormat="0" applyBorder="0" applyAlignment="0" applyProtection="0">
      <alignment vertical="center"/>
    </xf>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5" fillId="32" borderId="0" applyNumberFormat="0" applyBorder="0" applyAlignment="0" applyProtection="0">
      <alignment vertical="center"/>
    </xf>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6" fillId="32" borderId="0" applyNumberFormat="0" applyBorder="0" applyAlignment="0" applyProtection="0"/>
    <xf numFmtId="0" fontId="87"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50" fillId="0" borderId="0" applyNumberFormat="0" applyAlignment="0"/>
    <xf numFmtId="221" fontId="13" fillId="0" borderId="0" applyFont="0" applyFill="0" applyBorder="0" applyAlignment="0" applyProtection="0"/>
    <xf numFmtId="0" fontId="15" fillId="0" borderId="0" applyFont="0" applyFill="0" applyBorder="0" applyAlignment="0" applyProtection="0"/>
    <xf numFmtId="222" fontId="52" fillId="0" borderId="0" applyFont="0" applyFill="0" applyBorder="0" applyAlignment="0" applyProtection="0"/>
    <xf numFmtId="223" fontId="13" fillId="0" borderId="0" applyFont="0" applyFill="0" applyBorder="0" applyAlignment="0" applyProtection="0"/>
    <xf numFmtId="0" fontId="15" fillId="0" borderId="0" applyFont="0" applyFill="0" applyBorder="0" applyAlignment="0" applyProtection="0"/>
    <xf numFmtId="223" fontId="13" fillId="0" borderId="0" applyFont="0" applyFill="0" applyBorder="0" applyAlignment="0" applyProtection="0"/>
    <xf numFmtId="0" fontId="40" fillId="0" borderId="0">
      <alignment horizontal="center" wrapText="1"/>
      <protection locked="0"/>
    </xf>
    <xf numFmtId="0" fontId="92" fillId="0" borderId="0" applyNumberFormat="0" applyBorder="0" applyAlignment="0">
      <alignment horizontal="center"/>
    </xf>
    <xf numFmtId="184" fontId="93" fillId="0" borderId="0" applyFont="0" applyFill="0" applyBorder="0" applyAlignment="0" applyProtection="0"/>
    <xf numFmtId="184" fontId="94" fillId="0" borderId="0" applyFont="0" applyFill="0" applyBorder="0" applyAlignment="0" applyProtection="0"/>
    <xf numFmtId="185" fontId="93" fillId="0" borderId="0" applyFont="0" applyFill="0" applyBorder="0" applyAlignment="0" applyProtection="0"/>
    <xf numFmtId="185" fontId="94" fillId="0" borderId="0" applyFont="0" applyFill="0" applyBorder="0" applyAlignment="0" applyProtection="0"/>
    <xf numFmtId="180" fontId="52" fillId="0" borderId="0" applyFont="0" applyFill="0" applyBorder="0" applyAlignment="0" applyProtection="0"/>
    <xf numFmtId="0" fontId="95" fillId="8" borderId="0" applyNumberFormat="0" applyBorder="0" applyAlignment="0" applyProtection="0">
      <alignment vertical="center"/>
    </xf>
    <xf numFmtId="0" fontId="96" fillId="8" borderId="0" applyNumberFormat="0" applyBorder="0" applyAlignment="0" applyProtection="0"/>
    <xf numFmtId="0" fontId="96" fillId="8" borderId="0" applyNumberFormat="0" applyBorder="0" applyAlignment="0" applyProtection="0"/>
    <xf numFmtId="0" fontId="97" fillId="8" borderId="0" applyNumberFormat="0" applyBorder="0" applyAlignment="0" applyProtection="0"/>
    <xf numFmtId="0" fontId="98" fillId="0" borderId="0"/>
    <xf numFmtId="0" fontId="13" fillId="0" borderId="0"/>
    <xf numFmtId="0" fontId="99" fillId="0" borderId="0" applyNumberFormat="0" applyFill="0" applyBorder="0" applyAlignment="0" applyProtection="0"/>
    <xf numFmtId="0" fontId="100" fillId="0" borderId="0" applyNumberFormat="0" applyFill="0" applyBorder="0" applyAlignment="0" applyProtection="0"/>
    <xf numFmtId="0" fontId="19" fillId="0" borderId="0"/>
    <xf numFmtId="0" fontId="19" fillId="0" borderId="0"/>
    <xf numFmtId="0" fontId="30" fillId="0" borderId="0"/>
    <xf numFmtId="0" fontId="101" fillId="0" borderId="0"/>
    <xf numFmtId="0" fontId="102" fillId="0" borderId="0"/>
    <xf numFmtId="0" fontId="103" fillId="0" borderId="0"/>
    <xf numFmtId="203" fontId="13" fillId="0" borderId="0" applyFont="0" applyFill="0" applyBorder="0" applyAlignment="0" applyProtection="0"/>
    <xf numFmtId="224" fontId="13" fillId="0" borderId="0" applyFont="0" applyFill="0" applyBorder="0" applyAlignment="0" applyProtection="0"/>
    <xf numFmtId="225" fontId="66" fillId="0" borderId="0" applyFill="0" applyBorder="0" applyAlignment="0"/>
    <xf numFmtId="0" fontId="13" fillId="0" borderId="0" applyFill="0" applyBorder="0" applyAlignment="0"/>
    <xf numFmtId="226" fontId="104" fillId="0" borderId="0" applyFill="0" applyBorder="0" applyAlignment="0"/>
    <xf numFmtId="219" fontId="13" fillId="0" borderId="0" applyFill="0" applyBorder="0" applyAlignment="0"/>
    <xf numFmtId="227" fontId="13" fillId="0" borderId="0" applyFill="0" applyBorder="0" applyAlignment="0"/>
    <xf numFmtId="228" fontId="13" fillId="0" borderId="0" applyFill="0" applyBorder="0" applyAlignment="0"/>
    <xf numFmtId="228" fontId="13" fillId="0" borderId="0" applyFill="0" applyBorder="0" applyAlignment="0"/>
    <xf numFmtId="228" fontId="13" fillId="0" borderId="0" applyFill="0" applyBorder="0" applyAlignment="0"/>
    <xf numFmtId="181" fontId="104" fillId="0" borderId="0" applyFill="0" applyBorder="0" applyAlignment="0"/>
    <xf numFmtId="229" fontId="104" fillId="0" borderId="0" applyFill="0" applyBorder="0" applyAlignment="0"/>
    <xf numFmtId="226" fontId="104" fillId="0" borderId="0" applyFill="0" applyBorder="0" applyAlignment="0"/>
    <xf numFmtId="0" fontId="105" fillId="33" borderId="21" applyNumberFormat="0" applyAlignment="0" applyProtection="0">
      <alignment vertical="center"/>
    </xf>
    <xf numFmtId="0" fontId="106" fillId="33" borderId="21" applyNumberFormat="0" applyAlignment="0" applyProtection="0"/>
    <xf numFmtId="0" fontId="106" fillId="33" borderId="21" applyNumberFormat="0" applyAlignment="0" applyProtection="0"/>
    <xf numFmtId="0" fontId="107" fillId="33" borderId="21" applyNumberFormat="0" applyAlignment="0" applyProtection="0"/>
    <xf numFmtId="0" fontId="108" fillId="0" borderId="0"/>
    <xf numFmtId="0" fontId="109" fillId="0" borderId="0"/>
    <xf numFmtId="230" fontId="110" fillId="0" borderId="20" applyBorder="0"/>
    <xf numFmtId="230" fontId="111" fillId="0" borderId="6">
      <protection locked="0"/>
    </xf>
    <xf numFmtId="231" fontId="65" fillId="0" borderId="0" applyFont="0" applyFill="0" applyBorder="0" applyAlignment="0" applyProtection="0"/>
    <xf numFmtId="3" fontId="112" fillId="34" borderId="5"/>
    <xf numFmtId="0" fontId="113" fillId="0" borderId="9" applyNumberFormat="0" applyFill="0" applyProtection="0">
      <alignment horizontal="center"/>
    </xf>
    <xf numFmtId="0" fontId="114" fillId="0" borderId="0" applyNumberFormat="0" applyFill="0" applyBorder="0" applyAlignment="0" applyProtection="0"/>
    <xf numFmtId="232" fontId="115" fillId="0" borderId="0"/>
    <xf numFmtId="232" fontId="116" fillId="0" borderId="0"/>
    <xf numFmtId="232" fontId="115" fillId="0" borderId="0"/>
    <xf numFmtId="232" fontId="116" fillId="0" borderId="0"/>
    <xf numFmtId="232" fontId="115" fillId="0" borderId="0"/>
    <xf numFmtId="232" fontId="116" fillId="0" borderId="0"/>
    <xf numFmtId="232" fontId="115" fillId="0" borderId="0"/>
    <xf numFmtId="232" fontId="116" fillId="0" borderId="0"/>
    <xf numFmtId="232" fontId="115" fillId="0" borderId="0"/>
    <xf numFmtId="232" fontId="116" fillId="0" borderId="0"/>
    <xf numFmtId="232" fontId="115" fillId="0" borderId="0"/>
    <xf numFmtId="232" fontId="116" fillId="0" borderId="0"/>
    <xf numFmtId="232" fontId="115" fillId="0" borderId="0"/>
    <xf numFmtId="232" fontId="116" fillId="0" borderId="0"/>
    <xf numFmtId="232" fontId="115" fillId="0" borderId="0"/>
    <xf numFmtId="232" fontId="116" fillId="0" borderId="0"/>
    <xf numFmtId="0" fontId="117" fillId="0" borderId="5"/>
    <xf numFmtId="168" fontId="11" fillId="0" borderId="0" applyFont="0" applyFill="0" applyBorder="0" applyAlignment="0" applyProtection="0"/>
    <xf numFmtId="168" fontId="7" fillId="0" borderId="0" applyFont="0" applyFill="0" applyBorder="0" applyAlignment="0" applyProtection="0"/>
    <xf numFmtId="168" fontId="47" fillId="0" borderId="0" applyFont="0" applyFill="0" applyBorder="0" applyAlignment="0" applyProtection="0"/>
    <xf numFmtId="168" fontId="11" fillId="0" borderId="0" applyFont="0" applyFill="0" applyBorder="0" applyAlignment="0" applyProtection="0"/>
    <xf numFmtId="181" fontId="10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8" fillId="0" borderId="0" applyFont="0" applyFill="0" applyBorder="0" applyAlignment="0" applyProtection="0"/>
    <xf numFmtId="169" fontId="118" fillId="0" borderId="0" applyFont="0" applyFill="0" applyBorder="0" applyAlignment="0" applyProtection="0"/>
    <xf numFmtId="169" fontId="11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9" fillId="0" borderId="0" applyFont="0" applyFill="0" applyBorder="0" applyAlignment="0" applyProtection="0"/>
    <xf numFmtId="169" fontId="119" fillId="0" borderId="0" applyFont="0" applyFill="0" applyBorder="0" applyAlignment="0" applyProtection="0"/>
    <xf numFmtId="169" fontId="11" fillId="0" borderId="0" applyFont="0" applyFill="0" applyBorder="0" applyAlignment="0" applyProtection="0"/>
    <xf numFmtId="169" fontId="13" fillId="0" borderId="0" applyFont="0" applyFill="0" applyBorder="0" applyAlignment="0" applyProtection="0"/>
    <xf numFmtId="169" fontId="120" fillId="0" borderId="0" applyFont="0" applyFill="0" applyBorder="0" applyAlignment="0" applyProtection="0"/>
    <xf numFmtId="169" fontId="47" fillId="0" borderId="0" applyFont="0" applyFill="0" applyBorder="0" applyAlignment="0" applyProtection="0"/>
    <xf numFmtId="233" fontId="13"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3" fillId="0" borderId="0" applyFont="0" applyFill="0" applyBorder="0" applyAlignment="0" applyProtection="0"/>
    <xf numFmtId="234" fontId="7"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9" fontId="11" fillId="0" borderId="0" applyFont="0" applyFill="0" applyBorder="0" applyAlignment="0" applyProtection="0"/>
    <xf numFmtId="234" fontId="7" fillId="0" borderId="0" applyFont="0" applyFill="0" applyBorder="0" applyAlignment="0" applyProtection="0"/>
    <xf numFmtId="19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34" fontId="7" fillId="0" borderId="0" applyFont="0" applyFill="0" applyBorder="0" applyAlignment="0" applyProtection="0"/>
    <xf numFmtId="169" fontId="1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169" fontId="11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1"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44" fillId="0" borderId="0" applyFont="0" applyFill="0" applyBorder="0" applyAlignment="0" applyProtection="0"/>
    <xf numFmtId="180" fontId="13" fillId="0" borderId="0"/>
    <xf numFmtId="235" fontId="30" fillId="0" borderId="0"/>
    <xf numFmtId="37" fontId="76" fillId="0" borderId="0" applyFont="0" applyFill="0" applyBorder="0" applyAlignment="0" applyProtection="0"/>
    <xf numFmtId="226" fontId="76" fillId="0" borderId="0" applyFont="0" applyFill="0" applyBorder="0" applyAlignment="0" applyProtection="0"/>
    <xf numFmtId="39" fontId="76" fillId="0" borderId="0" applyFont="0" applyFill="0" applyBorder="0" applyAlignment="0" applyProtection="0"/>
    <xf numFmtId="169" fontId="7" fillId="0" borderId="8">
      <alignment vertical="center" wrapText="1"/>
    </xf>
    <xf numFmtId="0" fontId="122" fillId="0" borderId="0">
      <alignment horizontal="center"/>
    </xf>
    <xf numFmtId="0" fontId="123" fillId="0" borderId="0" applyNumberFormat="0" applyAlignment="0">
      <alignment horizontal="left"/>
    </xf>
    <xf numFmtId="0" fontId="124" fillId="0" borderId="0" applyNumberFormat="0" applyAlignment="0"/>
    <xf numFmtId="236" fontId="19" fillId="0" borderId="0" applyFont="0" applyFill="0" applyBorder="0" applyAlignment="0" applyProtection="0"/>
    <xf numFmtId="237" fontId="125" fillId="0" borderId="0">
      <protection locked="0"/>
    </xf>
    <xf numFmtId="237" fontId="126" fillId="0" borderId="0">
      <protection locked="0"/>
    </xf>
    <xf numFmtId="238" fontId="125" fillId="0" borderId="0">
      <protection locked="0"/>
    </xf>
    <xf numFmtId="238" fontId="126" fillId="0" borderId="0">
      <protection locked="0"/>
    </xf>
    <xf numFmtId="239" fontId="127" fillId="0" borderId="22">
      <protection locked="0"/>
    </xf>
    <xf numFmtId="239" fontId="128" fillId="0" borderId="22">
      <protection locked="0"/>
    </xf>
    <xf numFmtId="240" fontId="125" fillId="0" borderId="0">
      <protection locked="0"/>
    </xf>
    <xf numFmtId="240" fontId="126" fillId="0" borderId="0">
      <protection locked="0"/>
    </xf>
    <xf numFmtId="241" fontId="125" fillId="0" borderId="0">
      <protection locked="0"/>
    </xf>
    <xf numFmtId="241" fontId="126" fillId="0" borderId="0">
      <protection locked="0"/>
    </xf>
    <xf numFmtId="240" fontId="125" fillId="0" borderId="0" applyNumberFormat="0">
      <protection locked="0"/>
    </xf>
    <xf numFmtId="240" fontId="126" fillId="0" borderId="0" applyNumberFormat="0">
      <protection locked="0"/>
    </xf>
    <xf numFmtId="240" fontId="125" fillId="0" borderId="0">
      <protection locked="0"/>
    </xf>
    <xf numFmtId="240" fontId="126" fillId="0" borderId="0">
      <protection locked="0"/>
    </xf>
    <xf numFmtId="230" fontId="129" fillId="0" borderId="18"/>
    <xf numFmtId="242" fontId="129" fillId="0" borderId="18"/>
    <xf numFmtId="226" fontId="104" fillId="0" borderId="0" applyFont="0" applyFill="0" applyBorder="0" applyAlignment="0" applyProtection="0"/>
    <xf numFmtId="164" fontId="76" fillId="0" borderId="0" applyFont="0" applyFill="0" applyBorder="0" applyAlignment="0" applyProtection="0"/>
    <xf numFmtId="166" fontId="76" fillId="0" borderId="0" applyFont="0" applyFill="0" applyBorder="0" applyAlignment="0" applyProtection="0"/>
    <xf numFmtId="243" fontId="13" fillId="0" borderId="0"/>
    <xf numFmtId="244" fontId="13" fillId="0" borderId="0"/>
    <xf numFmtId="245" fontId="130" fillId="0" borderId="6"/>
    <xf numFmtId="0" fontId="131" fillId="35" borderId="23" applyNumberFormat="0" applyAlignment="0" applyProtection="0">
      <alignment vertical="center"/>
    </xf>
    <xf numFmtId="0" fontId="132" fillId="35" borderId="23" applyNumberFormat="0" applyAlignment="0" applyProtection="0"/>
    <xf numFmtId="0" fontId="132" fillId="35" borderId="23" applyNumberFormat="0" applyAlignment="0" applyProtection="0"/>
    <xf numFmtId="0" fontId="133" fillId="35" borderId="23" applyNumberFormat="0" applyAlignment="0" applyProtection="0"/>
    <xf numFmtId="178" fontId="57" fillId="0" borderId="0" applyFont="0" applyFill="0" applyBorder="0" applyAlignment="0" applyProtection="0"/>
    <xf numFmtId="1" fontId="134" fillId="0" borderId="11" applyBorder="0"/>
    <xf numFmtId="230" fontId="55" fillId="0" borderId="18">
      <alignment horizontal="center"/>
      <protection hidden="1"/>
    </xf>
    <xf numFmtId="246" fontId="135" fillId="0" borderId="18">
      <alignment horizontal="center"/>
      <protection hidden="1"/>
    </xf>
    <xf numFmtId="246" fontId="135" fillId="0" borderId="18">
      <alignment horizontal="center"/>
      <protection hidden="1"/>
    </xf>
    <xf numFmtId="247" fontId="7" fillId="0" borderId="24"/>
    <xf numFmtId="247" fontId="7" fillId="0" borderId="24"/>
    <xf numFmtId="247" fontId="7" fillId="0" borderId="24"/>
    <xf numFmtId="0" fontId="114" fillId="2" borderId="0" applyNumberFormat="0" applyFont="0" applyFill="0" applyBorder="0" applyProtection="0">
      <alignment horizontal="left"/>
    </xf>
    <xf numFmtId="0" fontId="114" fillId="2" borderId="0" applyNumberFormat="0" applyFont="0" applyFill="0" applyBorder="0" applyProtection="0">
      <alignment horizontal="left"/>
    </xf>
    <xf numFmtId="14" fontId="68" fillId="0" borderId="0" applyFill="0" applyBorder="0" applyAlignment="0"/>
    <xf numFmtId="14" fontId="68" fillId="0" borderId="0" applyFill="0" applyBorder="0" applyAlignment="0"/>
    <xf numFmtId="14" fontId="68" fillId="0" borderId="0" applyFill="0" applyBorder="0" applyAlignment="0"/>
    <xf numFmtId="0" fontId="13" fillId="0" borderId="0" applyFont="0" applyFill="0" applyBorder="0" applyAlignment="0" applyProtection="0"/>
    <xf numFmtId="3" fontId="136" fillId="0" borderId="17">
      <alignment horizontal="left" vertical="top" wrapText="1"/>
    </xf>
    <xf numFmtId="16" fontId="13" fillId="0" borderId="0"/>
    <xf numFmtId="16" fontId="13" fillId="0" borderId="0"/>
    <xf numFmtId="16" fontId="13" fillId="0" borderId="0"/>
    <xf numFmtId="16" fontId="13" fillId="0" borderId="0"/>
    <xf numFmtId="16" fontId="13" fillId="0" borderId="0"/>
    <xf numFmtId="16" fontId="13" fillId="0" borderId="0"/>
    <xf numFmtId="14" fontId="52" fillId="0" borderId="0" applyFont="0" applyFill="0" applyBorder="0" applyAlignment="0" applyProtection="0"/>
    <xf numFmtId="248" fontId="13" fillId="0" borderId="25">
      <alignment vertical="center"/>
    </xf>
    <xf numFmtId="0" fontId="13" fillId="0" borderId="0" applyFont="0" applyFill="0" applyBorder="0" applyAlignment="0" applyProtection="0"/>
    <xf numFmtId="0" fontId="13" fillId="0" borderId="0" applyFont="0" applyFill="0" applyBorder="0" applyAlignment="0" applyProtection="0"/>
    <xf numFmtId="249" fontId="7" fillId="0" borderId="0"/>
    <xf numFmtId="249" fontId="7" fillId="0" borderId="0"/>
    <xf numFmtId="250" fontId="12" fillId="0" borderId="5"/>
    <xf numFmtId="187" fontId="13" fillId="0" borderId="0"/>
    <xf numFmtId="251" fontId="13" fillId="0" borderId="0"/>
    <xf numFmtId="252" fontId="12" fillId="0" borderId="0"/>
    <xf numFmtId="253" fontId="137" fillId="0" borderId="0" applyFont="0" applyFill="0" applyBorder="0" applyAlignment="0" applyProtection="0"/>
    <xf numFmtId="254" fontId="137" fillId="0" borderId="0" applyFont="0" applyFill="0" applyBorder="0" applyAlignment="0" applyProtection="0"/>
    <xf numFmtId="41" fontId="137" fillId="0" borderId="0" applyFont="0" applyFill="0" applyBorder="0" applyAlignment="0" applyProtection="0"/>
    <xf numFmtId="41" fontId="137"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3" fontId="137" fillId="0" borderId="0" applyFont="0" applyFill="0" applyBorder="0" applyAlignment="0" applyProtection="0"/>
    <xf numFmtId="168" fontId="138" fillId="0" borderId="0" applyFont="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173" fontId="138" fillId="0" borderId="0" applyFont="0" applyFill="0" applyBorder="0" applyAlignment="0" applyProtection="0"/>
    <xf numFmtId="168" fontId="137"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60" fontId="7" fillId="0" borderId="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9" fontId="7"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6"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2" fontId="7" fillId="0" borderId="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61" fontId="7" fillId="0" borderId="0" applyFont="0" applyFill="0" applyBorder="0" applyAlignment="0" applyProtection="0"/>
    <xf numFmtId="257" fontId="7" fillId="0" borderId="0" applyFill="0" applyBorder="0" applyAlignment="0" applyProtection="0"/>
    <xf numFmtId="255" fontId="13"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258" fontId="7" fillId="0" borderId="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257" fontId="7" fillId="0" borderId="0" applyFill="0" applyBorder="0" applyAlignment="0" applyProtection="0"/>
    <xf numFmtId="258" fontId="7" fillId="0" borderId="0" applyFill="0" applyBorder="0" applyAlignment="0" applyProtection="0"/>
    <xf numFmtId="41" fontId="138" fillId="0" borderId="0" applyFont="0" applyFill="0" applyBorder="0" applyAlignment="0" applyProtection="0"/>
    <xf numFmtId="258" fontId="7" fillId="0" borderId="0" applyFill="0" applyBorder="0" applyAlignment="0" applyProtection="0"/>
    <xf numFmtId="173" fontId="138" fillId="0" borderId="0" applyFont="0" applyFill="0" applyBorder="0" applyAlignment="0" applyProtection="0"/>
    <xf numFmtId="41" fontId="138" fillId="0" borderId="0" applyFont="0" applyFill="0" applyBorder="0" applyAlignment="0" applyProtection="0"/>
    <xf numFmtId="173" fontId="138" fillId="0" borderId="0" applyFont="0" applyFill="0" applyBorder="0" applyAlignment="0" applyProtection="0"/>
    <xf numFmtId="41"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168" fontId="137" fillId="0" borderId="0" applyFont="0" applyFill="0" applyBorder="0" applyAlignment="0" applyProtection="0"/>
    <xf numFmtId="168" fontId="137"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68" fontId="137" fillId="0" borderId="0" applyFont="0" applyFill="0" applyBorder="0" applyAlignment="0" applyProtection="0"/>
    <xf numFmtId="168" fontId="137"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264" fontId="138" fillId="0" borderId="0" applyFont="0" applyFill="0" applyBorder="0" applyAlignment="0" applyProtection="0"/>
    <xf numFmtId="264"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4" fontId="138" fillId="0" borderId="0" applyFont="0" applyFill="0" applyBorder="0" applyAlignment="0" applyProtection="0"/>
    <xf numFmtId="264" fontId="138" fillId="0" borderId="0" applyFont="0" applyFill="0" applyBorder="0" applyAlignment="0" applyProtection="0"/>
    <xf numFmtId="264" fontId="138" fillId="0" borderId="0" applyFont="0" applyFill="0" applyBorder="0" applyAlignment="0" applyProtection="0"/>
    <xf numFmtId="264" fontId="138" fillId="0" borderId="0" applyFont="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263" fontId="7" fillId="0" borderId="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73" fontId="138" fillId="0" borderId="0" applyFont="0" applyFill="0" applyBorder="0" applyAlignment="0" applyProtection="0"/>
    <xf numFmtId="168" fontId="137" fillId="0" borderId="0" applyFont="0" applyFill="0" applyBorder="0" applyAlignment="0" applyProtection="0"/>
    <xf numFmtId="168" fontId="137"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173" fontId="138" fillId="0" borderId="0" applyFont="0" applyFill="0" applyBorder="0" applyAlignment="0" applyProtection="0"/>
    <xf numFmtId="41"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73" fontId="138" fillId="0" borderId="0" applyFont="0" applyFill="0" applyBorder="0" applyAlignment="0" applyProtection="0"/>
    <xf numFmtId="168" fontId="138" fillId="0" borderId="0" applyFont="0" applyFill="0" applyBorder="0" applyAlignment="0" applyProtection="0"/>
    <xf numFmtId="255" fontId="13" fillId="0" borderId="0" applyFont="0" applyFill="0" applyBorder="0" applyAlignment="0" applyProtection="0"/>
    <xf numFmtId="255" fontId="13" fillId="0" borderId="0" applyFont="0" applyFill="0" applyBorder="0" applyAlignment="0" applyProtection="0"/>
    <xf numFmtId="41" fontId="137" fillId="0" borderId="0" applyFont="0" applyFill="0" applyBorder="0" applyAlignment="0" applyProtection="0"/>
    <xf numFmtId="41"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5" fontId="13" fillId="0" borderId="0" applyFont="0" applyFill="0" applyBorder="0" applyAlignment="0" applyProtection="0"/>
    <xf numFmtId="265"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5" fontId="13" fillId="0" borderId="0" applyFont="0" applyFill="0" applyBorder="0" applyAlignment="0" applyProtection="0"/>
    <xf numFmtId="265"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54" fontId="137" fillId="0" borderId="0" applyFont="0" applyFill="0" applyBorder="0" applyAlignment="0" applyProtection="0"/>
    <xf numFmtId="169" fontId="138" fillId="0" borderId="0" applyFont="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174" fontId="138" fillId="0" borderId="0" applyFont="0" applyFill="0" applyBorder="0" applyAlignment="0" applyProtection="0"/>
    <xf numFmtId="169" fontId="13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265" fontId="13" fillId="0" borderId="0" applyFont="0" applyFill="0" applyBorder="0" applyAlignment="0" applyProtection="0"/>
    <xf numFmtId="265"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267" fontId="13"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271" fontId="7" fillId="0" borderId="0" applyFont="0" applyFill="0" applyBorder="0" applyAlignment="0" applyProtection="0"/>
    <xf numFmtId="271"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3"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2" fontId="7" fillId="0" borderId="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70" fontId="7"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266" fontId="7" fillId="0" borderId="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5" fontId="7" fillId="0" borderId="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74" fontId="7" fillId="0" borderId="0" applyFont="0" applyFill="0" applyBorder="0" applyAlignment="0" applyProtection="0"/>
    <xf numFmtId="268" fontId="7" fillId="0" borderId="0" applyFill="0" applyBorder="0" applyAlignment="0" applyProtection="0"/>
    <xf numFmtId="170" fontId="13"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269" fontId="7" fillId="0" borderId="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268" fontId="7" fillId="0" borderId="0" applyFill="0" applyBorder="0" applyAlignment="0" applyProtection="0"/>
    <xf numFmtId="269" fontId="7" fillId="0" borderId="0" applyFill="0" applyBorder="0" applyAlignment="0" applyProtection="0"/>
    <xf numFmtId="43" fontId="138" fillId="0" borderId="0" applyFont="0" applyFill="0" applyBorder="0" applyAlignment="0" applyProtection="0"/>
    <xf numFmtId="269" fontId="7" fillId="0" borderId="0" applyFill="0" applyBorder="0" applyAlignment="0" applyProtection="0"/>
    <xf numFmtId="174" fontId="138" fillId="0" borderId="0" applyFont="0" applyFill="0" applyBorder="0" applyAlignment="0" applyProtection="0"/>
    <xf numFmtId="43" fontId="138" fillId="0" borderId="0" applyFont="0" applyFill="0" applyBorder="0" applyAlignment="0" applyProtection="0"/>
    <xf numFmtId="174" fontId="138" fillId="0" borderId="0" applyFont="0" applyFill="0" applyBorder="0" applyAlignment="0" applyProtection="0"/>
    <xf numFmtId="43"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69" fontId="137" fillId="0" borderId="0" applyFont="0" applyFill="0" applyBorder="0" applyAlignment="0" applyProtection="0"/>
    <xf numFmtId="169" fontId="137"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69" fontId="137" fillId="0" borderId="0" applyFont="0" applyFill="0" applyBorder="0" applyAlignment="0" applyProtection="0"/>
    <xf numFmtId="169" fontId="137"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277"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7" fontId="138" fillId="0" borderId="0" applyFont="0" applyFill="0" applyBorder="0" applyAlignment="0" applyProtection="0"/>
    <xf numFmtId="277" fontId="138" fillId="0" borderId="0" applyFont="0" applyFill="0" applyBorder="0" applyAlignment="0" applyProtection="0"/>
    <xf numFmtId="277" fontId="138" fillId="0" borderId="0" applyFont="0" applyFill="0" applyBorder="0" applyAlignment="0" applyProtection="0"/>
    <xf numFmtId="277" fontId="138"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276" fontId="7" fillId="0" borderId="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74" fontId="138" fillId="0" borderId="0" applyFont="0" applyFill="0" applyBorder="0" applyAlignment="0" applyProtection="0"/>
    <xf numFmtId="169" fontId="137" fillId="0" borderId="0" applyFont="0" applyFill="0" applyBorder="0" applyAlignment="0" applyProtection="0"/>
    <xf numFmtId="169" fontId="137"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74" fontId="138" fillId="0" borderId="0" applyFont="0" applyFill="0" applyBorder="0" applyAlignment="0" applyProtection="0"/>
    <xf numFmtId="43" fontId="138" fillId="0" borderId="0" applyFont="0" applyFill="0" applyBorder="0" applyAlignment="0" applyProtection="0"/>
    <xf numFmtId="169" fontId="138" fillId="0" borderId="0" applyFont="0" applyFill="0" applyBorder="0" applyAlignment="0" applyProtection="0"/>
    <xf numFmtId="169" fontId="138" fillId="0" borderId="0" applyFont="0" applyFill="0" applyBorder="0" applyAlignment="0" applyProtection="0"/>
    <xf numFmtId="174" fontId="138" fillId="0" borderId="0" applyFont="0" applyFill="0" applyBorder="0" applyAlignment="0" applyProtection="0"/>
    <xf numFmtId="169" fontId="138"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3" fontId="7" fillId="0" borderId="0" applyFont="0" applyBorder="0" applyAlignment="0"/>
    <xf numFmtId="3" fontId="7" fillId="0" borderId="0" applyFont="0" applyBorder="0" applyAlignment="0"/>
    <xf numFmtId="0" fontId="99" fillId="0" borderId="0" applyNumberFormat="0" applyFill="0" applyBorder="0" applyAlignment="0" applyProtection="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Border="0" applyAlignment="0"/>
    <xf numFmtId="3" fontId="7" fillId="0" borderId="0" applyBorder="0" applyAlignment="0"/>
    <xf numFmtId="3" fontId="7" fillId="0" borderId="0" applyBorder="0" applyAlignment="0"/>
    <xf numFmtId="3" fontId="7" fillId="0" borderId="0" applyFont="0" applyBorder="0" applyAlignment="0"/>
    <xf numFmtId="3" fontId="7" fillId="0" borderId="0" applyFont="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Font="0" applyBorder="0" applyAlignment="0"/>
    <xf numFmtId="3" fontId="7" fillId="0" borderId="0" applyFont="0" applyBorder="0" applyAlignment="0"/>
    <xf numFmtId="0" fontId="65" fillId="0" borderId="6">
      <alignment horizontal="left"/>
    </xf>
    <xf numFmtId="0" fontId="139" fillId="36" borderId="0" applyNumberFormat="0" applyBorder="0" applyAlignment="0" applyProtection="0"/>
    <xf numFmtId="0" fontId="139" fillId="37" borderId="0" applyNumberFormat="0" applyBorder="0" applyAlignment="0" applyProtection="0"/>
    <xf numFmtId="0" fontId="139" fillId="38" borderId="0" applyNumberFormat="0" applyBorder="0" applyAlignment="0" applyProtection="0"/>
    <xf numFmtId="0" fontId="13" fillId="0" borderId="0" applyFill="0" applyBorder="0" applyAlignment="0"/>
    <xf numFmtId="0" fontId="13" fillId="0" borderId="0" applyFill="0" applyBorder="0" applyAlignment="0"/>
    <xf numFmtId="0" fontId="13" fillId="0" borderId="0" applyFill="0" applyBorder="0" applyAlignment="0"/>
    <xf numFmtId="226" fontId="104" fillId="0" borderId="0" applyFill="0" applyBorder="0" applyAlignment="0"/>
    <xf numFmtId="181" fontId="104" fillId="0" borderId="0" applyFill="0" applyBorder="0" applyAlignment="0"/>
    <xf numFmtId="229" fontId="104" fillId="0" borderId="0" applyFill="0" applyBorder="0" applyAlignment="0"/>
    <xf numFmtId="226" fontId="104" fillId="0" borderId="0" applyFill="0" applyBorder="0" applyAlignment="0"/>
    <xf numFmtId="0" fontId="140" fillId="0" borderId="0" applyNumberFormat="0" applyAlignment="0">
      <alignment horizontal="left"/>
    </xf>
    <xf numFmtId="0" fontId="141" fillId="0" borderId="0"/>
    <xf numFmtId="0" fontId="47" fillId="0" borderId="0"/>
    <xf numFmtId="0" fontId="142" fillId="0" borderId="0" applyNumberFormat="0" applyFill="0" applyBorder="0" applyAlignment="0" applyProtection="0">
      <alignment vertical="center"/>
    </xf>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Font="0" applyBorder="0" applyAlignment="0"/>
    <xf numFmtId="3" fontId="7" fillId="0" borderId="0" applyBorder="0" applyAlignment="0"/>
    <xf numFmtId="3" fontId="7" fillId="0" borderId="0" applyBorder="0" applyAlignment="0"/>
    <xf numFmtId="3" fontId="7" fillId="0" borderId="0" applyBorder="0" applyAlignment="0"/>
    <xf numFmtId="3" fontId="7" fillId="0" borderId="0" applyFont="0" applyBorder="0" applyAlignment="0"/>
    <xf numFmtId="3" fontId="7" fillId="0" borderId="0" applyFont="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Border="0" applyAlignment="0"/>
    <xf numFmtId="3" fontId="7" fillId="0" borderId="0" applyFont="0" applyBorder="0" applyAlignment="0"/>
    <xf numFmtId="3" fontId="7" fillId="0" borderId="0" applyFont="0" applyBorder="0" applyAlignment="0"/>
    <xf numFmtId="0" fontId="112" fillId="34" borderId="5">
      <alignment horizontal="centerContinuous" vertical="center"/>
    </xf>
    <xf numFmtId="3" fontId="112" fillId="34" borderId="5">
      <alignment horizontal="center" vertical="center" wrapText="1"/>
    </xf>
    <xf numFmtId="0" fontId="145" fillId="0" borderId="0" applyProtection="0"/>
    <xf numFmtId="0" fontId="146" fillId="0" borderId="0" applyProtection="0"/>
    <xf numFmtId="0" fontId="147" fillId="0" borderId="0" applyProtection="0"/>
    <xf numFmtId="0" fontId="148" fillId="0" borderId="0" applyNumberFormat="0" applyFont="0" applyFill="0" applyBorder="0" applyAlignment="0" applyProtection="0"/>
    <xf numFmtId="0" fontId="149" fillId="0" borderId="0" applyProtection="0"/>
    <xf numFmtId="0" fontId="150" fillId="0" borderId="0" applyProtection="0"/>
    <xf numFmtId="0" fontId="151" fillId="9" borderId="0" applyNumberFormat="0" applyBorder="0" applyAlignment="0" applyProtection="0">
      <alignment vertical="center"/>
    </xf>
    <xf numFmtId="0" fontId="152" fillId="9" borderId="0" applyNumberFormat="0" applyBorder="0" applyAlignment="0" applyProtection="0"/>
    <xf numFmtId="0" fontId="152" fillId="9" borderId="0" applyNumberFormat="0" applyBorder="0" applyAlignment="0" applyProtection="0"/>
    <xf numFmtId="0" fontId="153" fillId="9" borderId="0" applyNumberFormat="0" applyBorder="0" applyAlignment="0" applyProtection="0"/>
    <xf numFmtId="38" fontId="50" fillId="2"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278" fontId="29" fillId="2" borderId="0" applyBorder="0" applyProtection="0"/>
    <xf numFmtId="0" fontId="154" fillId="0" borderId="0">
      <alignment vertical="top" wrapText="1"/>
    </xf>
    <xf numFmtId="0" fontId="155" fillId="0" borderId="8" applyNumberFormat="0" applyFill="0" applyBorder="0" applyAlignment="0" applyProtection="0">
      <alignment horizontal="center" vertical="center"/>
    </xf>
    <xf numFmtId="279" fontId="12" fillId="39" borderId="8" applyBorder="0">
      <alignment horizontal="center"/>
    </xf>
    <xf numFmtId="279" fontId="12" fillId="39" borderId="8" applyBorder="0">
      <alignment horizontal="center"/>
    </xf>
    <xf numFmtId="279" fontId="12" fillId="39" borderId="8" applyBorder="0">
      <alignment horizontal="center"/>
    </xf>
    <xf numFmtId="279" fontId="12" fillId="39" borderId="8" applyBorder="0">
      <alignment horizontal="center"/>
    </xf>
    <xf numFmtId="279" fontId="12" fillId="39" borderId="8" applyBorder="0">
      <alignment horizontal="center"/>
    </xf>
    <xf numFmtId="279" fontId="12" fillId="39" borderId="8" applyBorder="0">
      <alignment horizontal="center"/>
    </xf>
    <xf numFmtId="0" fontId="155" fillId="0" borderId="8" applyNumberFormat="0" applyFill="0" applyBorder="0" applyAlignment="0" applyProtection="0">
      <alignment horizontal="center" vertical="center"/>
    </xf>
    <xf numFmtId="279" fontId="12" fillId="39" borderId="8" applyBorder="0">
      <alignment horizontal="center"/>
    </xf>
    <xf numFmtId="279" fontId="12" fillId="39" borderId="8" applyBorder="0">
      <alignment horizontal="center"/>
    </xf>
    <xf numFmtId="279" fontId="12" fillId="39" borderId="8" applyBorder="0">
      <alignment horizontal="center"/>
    </xf>
    <xf numFmtId="279" fontId="12" fillId="39" borderId="8" applyBorder="0">
      <alignment horizontal="center"/>
    </xf>
    <xf numFmtId="279" fontId="12" fillId="39" borderId="8" applyBorder="0">
      <alignment horizontal="center"/>
    </xf>
    <xf numFmtId="279" fontId="12" fillId="39" borderId="8" applyBorder="0">
      <alignment horizontal="center"/>
    </xf>
    <xf numFmtId="0" fontId="156" fillId="0" borderId="0" applyNumberFormat="0" applyFont="0" applyBorder="0" applyAlignment="0">
      <alignment horizontal="left" vertical="center"/>
    </xf>
    <xf numFmtId="0" fontId="157" fillId="40" borderId="0"/>
    <xf numFmtId="0" fontId="158" fillId="40" borderId="0"/>
    <xf numFmtId="0" fontId="159" fillId="0" borderId="0">
      <alignment horizontal="left"/>
    </xf>
    <xf numFmtId="0" fontId="160" fillId="0" borderId="0">
      <alignment horizontal="left"/>
    </xf>
    <xf numFmtId="280" fontId="161" fillId="41" borderId="0">
      <alignment horizontal="left" vertical="top"/>
    </xf>
    <xf numFmtId="0" fontId="17" fillId="0" borderId="0" applyNumberFormat="0" applyFill="0" applyBorder="0" applyAlignment="0" applyProtection="0"/>
    <xf numFmtId="0" fontId="162" fillId="0" borderId="26" applyNumberFormat="0" applyFill="0" applyAlignment="0" applyProtection="0">
      <alignment vertical="center"/>
    </xf>
    <xf numFmtId="0" fontId="163" fillId="0" borderId="26" applyNumberFormat="0" applyFill="0" applyAlignment="0" applyProtection="0"/>
    <xf numFmtId="0" fontId="16" fillId="0" borderId="0" applyNumberFormat="0" applyFill="0" applyBorder="0" applyAlignment="0" applyProtection="0"/>
    <xf numFmtId="0" fontId="164" fillId="0" borderId="27" applyNumberFormat="0" applyFill="0" applyAlignment="0" applyProtection="0">
      <alignment vertical="center"/>
    </xf>
    <xf numFmtId="0" fontId="165" fillId="0" borderId="27" applyNumberFormat="0" applyFill="0" applyAlignment="0" applyProtection="0"/>
    <xf numFmtId="0" fontId="166" fillId="0" borderId="28" applyNumberFormat="0" applyFill="0" applyAlignment="0" applyProtection="0">
      <alignment vertical="center"/>
    </xf>
    <xf numFmtId="0" fontId="167" fillId="0" borderId="28" applyNumberFormat="0" applyFill="0" applyAlignment="0" applyProtection="0"/>
    <xf numFmtId="0" fontId="167" fillId="0" borderId="28" applyNumberFormat="0" applyFill="0" applyAlignment="0" applyProtection="0"/>
    <xf numFmtId="0" fontId="168" fillId="0" borderId="28" applyNumberFormat="0" applyFill="0" applyAlignment="0" applyProtection="0"/>
    <xf numFmtId="0" fontId="166" fillId="0" borderId="0" applyNumberFormat="0" applyFill="0" applyBorder="0" applyAlignment="0" applyProtection="0">
      <alignment vertical="center"/>
    </xf>
    <xf numFmtId="0" fontId="167"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7" fillId="0" borderId="0" applyProtection="0"/>
    <xf numFmtId="281" fontId="88" fillId="0" borderId="0">
      <protection locked="0"/>
    </xf>
    <xf numFmtId="281" fontId="88" fillId="0" borderId="0">
      <protection locked="0"/>
    </xf>
    <xf numFmtId="0" fontId="16" fillId="0" borderId="0" applyProtection="0"/>
    <xf numFmtId="281" fontId="88" fillId="0" borderId="0">
      <protection locked="0"/>
    </xf>
    <xf numFmtId="281" fontId="88" fillId="0" borderId="0">
      <protection locked="0"/>
    </xf>
    <xf numFmtId="0" fontId="169" fillId="0" borderId="29">
      <alignment horizontal="center"/>
    </xf>
    <xf numFmtId="0" fontId="169" fillId="0" borderId="0">
      <alignment horizontal="center"/>
    </xf>
    <xf numFmtId="164" fontId="170" fillId="42" borderId="5" applyNumberFormat="0" applyAlignment="0">
      <alignment horizontal="left" vertical="top"/>
    </xf>
    <xf numFmtId="49" fontId="171" fillId="0" borderId="5">
      <alignment vertical="center"/>
    </xf>
    <xf numFmtId="0" fontId="30" fillId="0" borderId="0"/>
    <xf numFmtId="173" fontId="7" fillId="0" borderId="0" applyFont="0" applyFill="0" applyBorder="0" applyAlignment="0" applyProtection="0"/>
    <xf numFmtId="38" fontId="66" fillId="0" borderId="0" applyFont="0" applyFill="0" applyBorder="0" applyAlignment="0" applyProtection="0"/>
    <xf numFmtId="38" fontId="66" fillId="0" borderId="0" applyFont="0" applyFill="0" applyBorder="0" applyAlignment="0" applyProtection="0"/>
    <xf numFmtId="38" fontId="7" fillId="0" borderId="0" applyFill="0" applyBorder="0" applyAlignment="0" applyProtection="0"/>
    <xf numFmtId="168" fontId="65" fillId="0" borderId="0" applyFont="0" applyFill="0" applyBorder="0" applyAlignment="0" applyProtection="0"/>
    <xf numFmtId="282" fontId="14" fillId="0" borderId="0" applyFont="0" applyFill="0" applyBorder="0" applyAlignment="0" applyProtection="0"/>
    <xf numFmtId="0" fontId="172" fillId="41" borderId="0">
      <alignment horizontal="left" wrapText="1" indent="2"/>
    </xf>
    <xf numFmtId="10" fontId="50" fillId="41" borderId="5" applyNumberFormat="0" applyBorder="0" applyAlignment="0" applyProtection="0"/>
    <xf numFmtId="10" fontId="50" fillId="4" borderId="5" applyNumberFormat="0" applyBorder="0" applyAlignment="0" applyProtection="0"/>
    <xf numFmtId="10" fontId="50" fillId="4" borderId="5" applyNumberFormat="0" applyBorder="0" applyAlignment="0" applyProtection="0"/>
    <xf numFmtId="10" fontId="50" fillId="4" borderId="5" applyNumberFormat="0" applyBorder="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4" fillId="12" borderId="21" applyNumberFormat="0" applyAlignment="0" applyProtection="0">
      <alignment vertical="center"/>
    </xf>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4" fillId="12" borderId="21" applyNumberFormat="0" applyAlignment="0" applyProtection="0">
      <alignment vertical="center"/>
    </xf>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4" fillId="12" borderId="21" applyNumberFormat="0" applyAlignment="0" applyProtection="0">
      <alignment vertical="center"/>
    </xf>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5" fillId="12" borderId="21" applyNumberFormat="0" applyAlignment="0" applyProtection="0"/>
    <xf numFmtId="0" fontId="173" fillId="12" borderId="21" applyNumberFormat="0" applyAlignment="0" applyProtection="0"/>
    <xf numFmtId="0" fontId="175" fillId="12" borderId="21" applyNumberFormat="0" applyAlignment="0" applyProtection="0"/>
    <xf numFmtId="0" fontId="175"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3" fillId="43" borderId="0"/>
    <xf numFmtId="2" fontId="176" fillId="0" borderId="3" applyBorder="0"/>
    <xf numFmtId="0" fontId="17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3" fontId="112" fillId="0" borderId="30" applyFont="0" applyAlignment="0">
      <alignment horizontal="center" vertical="center" wrapText="1"/>
    </xf>
    <xf numFmtId="3" fontId="112" fillId="0" borderId="17"/>
    <xf numFmtId="173" fontId="7" fillId="0" borderId="0" applyFont="0" applyFill="0" applyBorder="0" applyAlignment="0" applyProtection="0"/>
    <xf numFmtId="0" fontId="7" fillId="0" borderId="0"/>
    <xf numFmtId="0" fontId="7" fillId="0" borderId="0"/>
    <xf numFmtId="0" fontId="40" fillId="0" borderId="31">
      <alignment horizontal="centerContinuous"/>
    </xf>
    <xf numFmtId="0" fontId="40" fillId="0" borderId="31">
      <alignment horizontal="centerContinuous"/>
    </xf>
    <xf numFmtId="0" fontId="40" fillId="0" borderId="31">
      <alignment horizontal="centerContinuous"/>
    </xf>
    <xf numFmtId="0" fontId="66" fillId="0" borderId="0"/>
    <xf numFmtId="0" fontId="66" fillId="0" borderId="0"/>
    <xf numFmtId="0" fontId="66" fillId="0" borderId="0"/>
    <xf numFmtId="0" fontId="41" fillId="0" borderId="0"/>
    <xf numFmtId="0" fontId="66" fillId="0" borderId="0"/>
    <xf numFmtId="0" fontId="30" fillId="0" borderId="0" applyNumberFormat="0" applyFont="0" applyFill="0" applyBorder="0" applyProtection="0">
      <alignment horizontal="left" vertical="center"/>
    </xf>
    <xf numFmtId="0" fontId="66" fillId="0" borderId="0"/>
    <xf numFmtId="0" fontId="66" fillId="0" borderId="0"/>
    <xf numFmtId="0" fontId="13" fillId="0" borderId="0" applyFill="0" applyBorder="0" applyAlignment="0"/>
    <xf numFmtId="0" fontId="13" fillId="0" borderId="0" applyFill="0" applyBorder="0" applyAlignment="0"/>
    <xf numFmtId="0" fontId="13" fillId="0" borderId="0" applyFill="0" applyBorder="0" applyAlignment="0"/>
    <xf numFmtId="226" fontId="104" fillId="0" borderId="0" applyFill="0" applyBorder="0" applyAlignment="0"/>
    <xf numFmtId="181" fontId="104" fillId="0" borderId="0" applyFill="0" applyBorder="0" applyAlignment="0"/>
    <xf numFmtId="229" fontId="104" fillId="0" borderId="0" applyFill="0" applyBorder="0" applyAlignment="0"/>
    <xf numFmtId="226" fontId="104" fillId="0" borderId="0" applyFill="0" applyBorder="0" applyAlignment="0"/>
    <xf numFmtId="0" fontId="180" fillId="0" borderId="32" applyNumberFormat="0" applyFill="0" applyAlignment="0" applyProtection="0">
      <alignment vertical="center"/>
    </xf>
    <xf numFmtId="0" fontId="181" fillId="0" borderId="32" applyNumberFormat="0" applyFill="0" applyAlignment="0" applyProtection="0"/>
    <xf numFmtId="0" fontId="181" fillId="0" borderId="32" applyNumberFormat="0" applyFill="0" applyAlignment="0" applyProtection="0"/>
    <xf numFmtId="0" fontId="182" fillId="0" borderId="32" applyNumberFormat="0" applyFill="0" applyAlignment="0" applyProtection="0"/>
    <xf numFmtId="0" fontId="13" fillId="44" borderId="0"/>
    <xf numFmtId="3" fontId="183" fillId="0" borderId="17" applyNumberFormat="0" applyAlignment="0">
      <alignment horizontal="center" vertical="center"/>
    </xf>
    <xf numFmtId="3" fontId="78" fillId="0" borderId="17" applyNumberFormat="0" applyAlignment="0">
      <alignment horizontal="center" vertical="center"/>
    </xf>
    <xf numFmtId="3" fontId="170" fillId="0" borderId="17" applyNumberFormat="0" applyAlignment="0">
      <alignment horizontal="center" vertical="center"/>
    </xf>
    <xf numFmtId="230" fontId="50" fillId="0" borderId="20" applyFont="0"/>
    <xf numFmtId="230" fontId="50" fillId="0" borderId="20" applyFont="0"/>
    <xf numFmtId="3" fontId="13" fillId="0" borderId="33"/>
    <xf numFmtId="3" fontId="13" fillId="0" borderId="33"/>
    <xf numFmtId="3" fontId="13" fillId="0" borderId="33"/>
    <xf numFmtId="247" fontId="184" fillId="0" borderId="7" applyNumberFormat="0" applyFont="0" applyFill="0" applyBorder="0">
      <alignment horizontal="center"/>
    </xf>
    <xf numFmtId="283" fontId="13" fillId="0" borderId="0" applyFont="0" applyFill="0" applyBorder="0" applyAlignment="0" applyProtection="0"/>
    <xf numFmtId="284" fontId="13" fillId="0" borderId="0" applyFont="0" applyFill="0" applyBorder="0" applyAlignment="0" applyProtection="0"/>
    <xf numFmtId="173" fontId="13" fillId="0" borderId="0" applyFont="0" applyFill="0" applyBorder="0" applyAlignment="0" applyProtection="0"/>
    <xf numFmtId="174" fontId="13" fillId="0" borderId="0" applyFont="0" applyFill="0" applyBorder="0" applyAlignment="0" applyProtection="0"/>
    <xf numFmtId="0" fontId="185" fillId="0" borderId="29"/>
    <xf numFmtId="0" fontId="186" fillId="0" borderId="29"/>
    <xf numFmtId="285" fontId="88" fillId="0" borderId="7"/>
    <xf numFmtId="286" fontId="187" fillId="0" borderId="7"/>
    <xf numFmtId="180" fontId="13" fillId="0" borderId="0" applyFont="0" applyFill="0" applyBorder="0" applyAlignment="0" applyProtection="0"/>
    <xf numFmtId="18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7" fontId="13" fillId="0" borderId="0" applyFont="0" applyFill="0" applyBorder="0" applyAlignment="0" applyProtection="0"/>
    <xf numFmtId="288" fontId="13" fillId="0" borderId="0" applyFont="0" applyFill="0" applyBorder="0" applyAlignment="0" applyProtection="0"/>
    <xf numFmtId="0" fontId="188" fillId="0" borderId="6"/>
    <xf numFmtId="0" fontId="188" fillId="0" borderId="6"/>
    <xf numFmtId="0" fontId="188" fillId="0" borderId="6"/>
    <xf numFmtId="0" fontId="18" fillId="0" borderId="0" applyNumberFormat="0" applyFont="0" applyFill="0" applyAlignment="0"/>
    <xf numFmtId="0" fontId="18" fillId="0" borderId="0" applyNumberFormat="0" applyFont="0" applyFill="0" applyAlignment="0"/>
    <xf numFmtId="0" fontId="18" fillId="0" borderId="0" applyNumberFormat="0" applyFont="0" applyFill="0" applyAlignment="0"/>
    <xf numFmtId="0" fontId="18" fillId="0" borderId="0" applyNumberFormat="0" applyFont="0" applyFill="0" applyAlignment="0"/>
    <xf numFmtId="0" fontId="18" fillId="0" borderId="0" applyNumberFormat="0" applyFon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18" fillId="0" borderId="0" applyNumberFormat="0" applyFon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18" fillId="0" borderId="0" applyNumberFormat="0" applyFon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7" fillId="0" borderId="0" applyNumberFormat="0" applyFill="0" applyAlignment="0"/>
    <xf numFmtId="0" fontId="129" fillId="0" borderId="0">
      <alignment horizontal="justify" vertical="top"/>
    </xf>
    <xf numFmtId="0" fontId="189" fillId="45" borderId="0" applyNumberFormat="0" applyBorder="0" applyAlignment="0" applyProtection="0">
      <alignment vertical="center"/>
    </xf>
    <xf numFmtId="0" fontId="190" fillId="45" borderId="0" applyNumberFormat="0" applyBorder="0" applyAlignment="0" applyProtection="0"/>
    <xf numFmtId="0" fontId="190" fillId="45" borderId="0" applyNumberFormat="0" applyBorder="0" applyAlignment="0" applyProtection="0"/>
    <xf numFmtId="0" fontId="191" fillId="45" borderId="0" applyNumberFormat="0" applyBorder="0" applyAlignment="0" applyProtection="0"/>
    <xf numFmtId="0" fontId="19" fillId="0" borderId="5"/>
    <xf numFmtId="0" fontId="19" fillId="0" borderId="5"/>
    <xf numFmtId="0" fontId="30" fillId="0" borderId="0"/>
    <xf numFmtId="0" fontId="30" fillId="0" borderId="0"/>
    <xf numFmtId="0" fontId="19" fillId="0" borderId="5"/>
    <xf numFmtId="37" fontId="192" fillId="0" borderId="0"/>
    <xf numFmtId="0" fontId="193" fillId="0" borderId="5" applyNumberFormat="0" applyFont="0" applyFill="0" applyBorder="0" applyAlignment="0">
      <alignment horizontal="center"/>
    </xf>
    <xf numFmtId="289" fontId="194" fillId="0" borderId="0"/>
    <xf numFmtId="290" fontId="7" fillId="0" borderId="0"/>
    <xf numFmtId="0" fontId="195" fillId="0" borderId="0"/>
    <xf numFmtId="186" fontId="19" fillId="0" borderId="0"/>
    <xf numFmtId="0" fontId="196" fillId="0" borderId="0"/>
    <xf numFmtId="0" fontId="11" fillId="0" borderId="0"/>
    <xf numFmtId="0" fontId="11" fillId="0" borderId="0"/>
    <xf numFmtId="0" fontId="47" fillId="0" borderId="0"/>
    <xf numFmtId="0" fontId="11" fillId="0" borderId="0"/>
    <xf numFmtId="0" fontId="47" fillId="0" borderId="0"/>
    <xf numFmtId="0" fontId="11"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9" fillId="0" borderId="0"/>
    <xf numFmtId="0" fontId="47" fillId="0" borderId="0"/>
    <xf numFmtId="0" fontId="47" fillId="0" borderId="0"/>
    <xf numFmtId="0" fontId="118" fillId="0" borderId="0"/>
    <xf numFmtId="0" fontId="47" fillId="0" borderId="0"/>
    <xf numFmtId="0" fontId="5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13" fillId="0" borderId="0"/>
    <xf numFmtId="0" fontId="7" fillId="0" borderId="0"/>
    <xf numFmtId="0" fontId="13" fillId="0" borderId="0"/>
    <xf numFmtId="0" fontId="7"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9" fillId="0" borderId="0"/>
    <xf numFmtId="0" fontId="13" fillId="0" borderId="0"/>
    <xf numFmtId="0" fontId="1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8" fillId="0" borderId="0"/>
    <xf numFmtId="0" fontId="118" fillId="0" borderId="0"/>
    <xf numFmtId="0" fontId="1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11" fillId="0" borderId="0"/>
    <xf numFmtId="0" fontId="47" fillId="0" borderId="0"/>
    <xf numFmtId="0" fontId="7" fillId="0" borderId="0"/>
    <xf numFmtId="0" fontId="7" fillId="0" borderId="0"/>
    <xf numFmtId="0" fontId="197" fillId="0" borderId="0"/>
    <xf numFmtId="0" fontId="7" fillId="0" borderId="0"/>
    <xf numFmtId="0" fontId="7" fillId="0" borderId="0"/>
    <xf numFmtId="0" fontId="58" fillId="0" borderId="0"/>
    <xf numFmtId="0" fontId="47" fillId="0" borderId="0"/>
    <xf numFmtId="0" fontId="47" fillId="0" borderId="0"/>
    <xf numFmtId="0" fontId="44" fillId="0" borderId="0"/>
    <xf numFmtId="200" fontId="52" fillId="0" borderId="0">
      <protection locked="0"/>
    </xf>
    <xf numFmtId="3" fontId="13" fillId="0" borderId="0"/>
    <xf numFmtId="0" fontId="7" fillId="0" borderId="0"/>
    <xf numFmtId="0" fontId="7" fillId="0" borderId="0"/>
    <xf numFmtId="0" fontId="75" fillId="0" borderId="0" applyFont="0"/>
    <xf numFmtId="0" fontId="137" fillId="0" borderId="0"/>
    <xf numFmtId="0" fontId="13" fillId="46" borderId="34" applyNumberFormat="0" applyFont="0" applyAlignment="0" applyProtection="0">
      <alignment vertical="center"/>
    </xf>
    <xf numFmtId="0" fontId="11" fillId="46" borderId="34" applyNumberFormat="0" applyFont="0" applyAlignment="0" applyProtection="0"/>
    <xf numFmtId="0" fontId="13" fillId="46" borderId="34" applyNumberFormat="0" applyFont="0" applyAlignment="0" applyProtection="0"/>
    <xf numFmtId="0" fontId="7" fillId="46" borderId="34" applyNumberFormat="0" applyFont="0" applyAlignment="0" applyProtection="0"/>
    <xf numFmtId="291" fontId="198" fillId="0" borderId="0" applyFont="0" applyFill="0" applyBorder="0" applyProtection="0">
      <alignment vertical="top" wrapText="1"/>
    </xf>
    <xf numFmtId="0" fontId="12" fillId="0" borderId="6" applyNumberFormat="0" applyAlignment="0">
      <alignment horizontal="center"/>
    </xf>
    <xf numFmtId="0" fontId="12" fillId="0" borderId="0"/>
    <xf numFmtId="3" fontId="199" fillId="0" borderId="0" applyFont="0" applyFill="0" applyBorder="0" applyAlignment="0" applyProtection="0"/>
    <xf numFmtId="173" fontId="72" fillId="0" borderId="0" applyFon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3" fillId="0" borderId="0" applyFont="0" applyFill="0" applyBorder="0" applyAlignment="0" applyProtection="0"/>
    <xf numFmtId="0" fontId="30" fillId="0" borderId="0"/>
    <xf numFmtId="0" fontId="201" fillId="33" borderId="35" applyNumberFormat="0" applyAlignment="0" applyProtection="0">
      <alignment vertical="center"/>
    </xf>
    <xf numFmtId="0" fontId="202" fillId="33" borderId="35" applyNumberFormat="0" applyAlignment="0" applyProtection="0"/>
    <xf numFmtId="0" fontId="202" fillId="33" borderId="35" applyNumberFormat="0" applyAlignment="0" applyProtection="0"/>
    <xf numFmtId="0" fontId="203" fillId="33" borderId="35" applyNumberFormat="0" applyAlignment="0" applyProtection="0"/>
    <xf numFmtId="178" fontId="204" fillId="0" borderId="6" applyFont="0" applyBorder="0" applyAlignment="0"/>
    <xf numFmtId="0" fontId="82" fillId="4" borderId="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4" fontId="40" fillId="0" borderId="0">
      <alignment horizontal="center" wrapText="1"/>
      <protection locked="0"/>
    </xf>
    <xf numFmtId="228" fontId="13" fillId="0" borderId="0" applyFont="0" applyFill="0" applyBorder="0" applyAlignment="0" applyProtection="0"/>
    <xf numFmtId="228" fontId="13" fillId="0" borderId="0" applyFont="0" applyFill="0" applyBorder="0" applyAlignment="0" applyProtection="0"/>
    <xf numFmtId="228" fontId="13" fillId="0" borderId="0" applyFont="0" applyFill="0" applyBorder="0" applyAlignment="0" applyProtection="0"/>
    <xf numFmtId="292" fontId="13" fillId="0" borderId="0" applyFont="0" applyFill="0" applyBorder="0" applyAlignment="0" applyProtection="0"/>
    <xf numFmtId="292" fontId="13" fillId="0" borderId="0" applyFont="0" applyFill="0" applyBorder="0" applyAlignment="0" applyProtection="0"/>
    <xf numFmtId="292"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6" fillId="0" borderId="13" applyNumberFormat="0" applyBorder="0"/>
    <xf numFmtId="9" fontId="66" fillId="0" borderId="13" applyNumberFormat="0" applyBorder="0"/>
    <xf numFmtId="9" fontId="66" fillId="0" borderId="13" applyNumberFormat="0" applyBorder="0"/>
    <xf numFmtId="0" fontId="13" fillId="0" borderId="0" applyFill="0" applyBorder="0" applyAlignment="0"/>
    <xf numFmtId="0" fontId="13" fillId="0" borderId="0" applyFill="0" applyBorder="0" applyAlignment="0"/>
    <xf numFmtId="0" fontId="13" fillId="0" borderId="0" applyFill="0" applyBorder="0" applyAlignment="0"/>
    <xf numFmtId="226" fontId="104" fillId="0" borderId="0" applyFill="0" applyBorder="0" applyAlignment="0"/>
    <xf numFmtId="181" fontId="104" fillId="0" borderId="0" applyFill="0" applyBorder="0" applyAlignment="0"/>
    <xf numFmtId="229" fontId="104" fillId="0" borderId="0" applyFill="0" applyBorder="0" applyAlignment="0"/>
    <xf numFmtId="226" fontId="104" fillId="0" borderId="0" applyFill="0" applyBorder="0" applyAlignment="0"/>
    <xf numFmtId="164" fontId="205" fillId="0" borderId="0"/>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0" fontId="206" fillId="0" borderId="29">
      <alignment horizontal="center"/>
    </xf>
    <xf numFmtId="0" fontId="206" fillId="0" borderId="29">
      <alignment horizontal="center"/>
    </xf>
    <xf numFmtId="0" fontId="206" fillId="0" borderId="29">
      <alignment horizontal="center"/>
    </xf>
    <xf numFmtId="0" fontId="207" fillId="47" borderId="0" applyNumberFormat="0" applyFont="0" applyBorder="0" applyAlignment="0">
      <alignment horizontal="center"/>
    </xf>
    <xf numFmtId="14" fontId="208" fillId="0" borderId="0" applyNumberFormat="0" applyFill="0" applyBorder="0" applyAlignment="0" applyProtection="0">
      <alignment horizontal="left"/>
    </xf>
    <xf numFmtId="14" fontId="209" fillId="0" borderId="0" applyNumberFormat="0" applyFill="0" applyBorder="0" applyAlignment="0" applyProtection="0">
      <alignment horizontal="left"/>
    </xf>
    <xf numFmtId="293" fontId="13" fillId="0" borderId="0" applyNumberFormat="0" applyFill="0" applyBorder="0" applyAlignment="0" applyProtection="0">
      <alignment horizontal="left"/>
    </xf>
    <xf numFmtId="0" fontId="178" fillId="0" borderId="0" applyNumberFormat="0" applyFill="0" applyBorder="0" applyAlignment="0" applyProtection="0">
      <alignment vertical="top"/>
      <protection locked="0"/>
    </xf>
    <xf numFmtId="0" fontId="12" fillId="0" borderId="0"/>
    <xf numFmtId="0" fontId="114" fillId="0" borderId="0" applyNumberFormat="0" applyFill="0" applyBorder="0" applyAlignment="0" applyProtection="0"/>
    <xf numFmtId="168" fontId="6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 fontId="210" fillId="48" borderId="36" applyNumberFormat="0" applyProtection="0">
      <alignment vertical="center"/>
    </xf>
    <xf numFmtId="4" fontId="211" fillId="48" borderId="36" applyNumberFormat="0" applyProtection="0">
      <alignment vertical="center"/>
    </xf>
    <xf numFmtId="4" fontId="212" fillId="48" borderId="36" applyNumberFormat="0" applyProtection="0">
      <alignment horizontal="left" vertical="center"/>
    </xf>
    <xf numFmtId="4" fontId="212" fillId="48" borderId="36" applyNumberFormat="0" applyProtection="0">
      <alignment horizontal="left" vertical="center" indent="1"/>
    </xf>
    <xf numFmtId="4" fontId="212" fillId="49" borderId="0" applyNumberFormat="0" applyProtection="0">
      <alignment horizontal="left" vertical="center"/>
    </xf>
    <xf numFmtId="4" fontId="212" fillId="49" borderId="0" applyNumberFormat="0" applyProtection="0">
      <alignment horizontal="left" vertical="center" indent="1"/>
    </xf>
    <xf numFmtId="4" fontId="212" fillId="50" borderId="36" applyNumberFormat="0" applyProtection="0">
      <alignment horizontal="right" vertical="center"/>
    </xf>
    <xf numFmtId="4" fontId="212" fillId="51" borderId="36" applyNumberFormat="0" applyProtection="0">
      <alignment horizontal="right" vertical="center"/>
    </xf>
    <xf numFmtId="4" fontId="212" fillId="52" borderId="36" applyNumberFormat="0" applyProtection="0">
      <alignment horizontal="right" vertical="center"/>
    </xf>
    <xf numFmtId="4" fontId="212" fillId="34" borderId="36" applyNumberFormat="0" applyProtection="0">
      <alignment horizontal="right" vertical="center"/>
    </xf>
    <xf numFmtId="4" fontId="212" fillId="53" borderId="36" applyNumberFormat="0" applyProtection="0">
      <alignment horizontal="right" vertical="center"/>
    </xf>
    <xf numFmtId="4" fontId="212" fillId="2" borderId="36" applyNumberFormat="0" applyProtection="0">
      <alignment horizontal="right" vertical="center"/>
    </xf>
    <xf numFmtId="4" fontId="212" fillId="54" borderId="36" applyNumberFormat="0" applyProtection="0">
      <alignment horizontal="right" vertical="center"/>
    </xf>
    <xf numFmtId="4" fontId="212" fillId="55" borderId="36" applyNumberFormat="0" applyProtection="0">
      <alignment horizontal="right" vertical="center"/>
    </xf>
    <xf numFmtId="4" fontId="212" fillId="56" borderId="36" applyNumberFormat="0" applyProtection="0">
      <alignment horizontal="right" vertical="center"/>
    </xf>
    <xf numFmtId="4" fontId="212" fillId="57" borderId="36" applyNumberFormat="0" applyProtection="0">
      <alignment horizontal="right" vertical="center"/>
    </xf>
    <xf numFmtId="4" fontId="210" fillId="58" borderId="37" applyNumberFormat="0" applyProtection="0">
      <alignment horizontal="left" vertical="center"/>
    </xf>
    <xf numFmtId="4" fontId="210" fillId="58" borderId="37" applyNumberFormat="0" applyProtection="0">
      <alignment horizontal="left" vertical="center" indent="1"/>
    </xf>
    <xf numFmtId="4" fontId="210" fillId="59" borderId="0" applyNumberFormat="0" applyProtection="0">
      <alignment horizontal="left" vertical="center"/>
    </xf>
    <xf numFmtId="4" fontId="210" fillId="59" borderId="0" applyNumberFormat="0" applyProtection="0">
      <alignment horizontal="left" vertical="center" indent="1"/>
    </xf>
    <xf numFmtId="4" fontId="210" fillId="49" borderId="0" applyNumberFormat="0" applyProtection="0">
      <alignment horizontal="left" vertical="center"/>
    </xf>
    <xf numFmtId="4" fontId="210" fillId="49" borderId="0" applyNumberFormat="0" applyProtection="0">
      <alignment horizontal="left" vertical="center" indent="1"/>
    </xf>
    <xf numFmtId="4" fontId="212" fillId="59" borderId="36" applyNumberFormat="0" applyProtection="0">
      <alignment horizontal="right" vertical="center"/>
    </xf>
    <xf numFmtId="4" fontId="68" fillId="59" borderId="0" applyNumberFormat="0" applyProtection="0">
      <alignment horizontal="left" vertical="center"/>
    </xf>
    <xf numFmtId="4" fontId="68" fillId="59" borderId="0" applyNumberFormat="0" applyProtection="0">
      <alignment horizontal="left" vertical="center" indent="1"/>
    </xf>
    <xf numFmtId="4" fontId="68" fillId="49" borderId="0" applyNumberFormat="0" applyProtection="0">
      <alignment horizontal="left" vertical="center"/>
    </xf>
    <xf numFmtId="4" fontId="68" fillId="49" borderId="0" applyNumberFormat="0" applyProtection="0">
      <alignment horizontal="left" vertical="center" indent="1"/>
    </xf>
    <xf numFmtId="4" fontId="212" fillId="39" borderId="36" applyNumberFormat="0" applyProtection="0">
      <alignment vertical="center"/>
    </xf>
    <xf numFmtId="4" fontId="213" fillId="39" borderId="36" applyNumberFormat="0" applyProtection="0">
      <alignment vertical="center"/>
    </xf>
    <xf numFmtId="4" fontId="210" fillId="59" borderId="38" applyNumberFormat="0" applyProtection="0">
      <alignment horizontal="left" vertical="center"/>
    </xf>
    <xf numFmtId="4" fontId="210" fillId="59" borderId="38" applyNumberFormat="0" applyProtection="0">
      <alignment horizontal="left" vertical="center" indent="1"/>
    </xf>
    <xf numFmtId="4" fontId="212" fillId="39" borderId="36" applyNumberFormat="0" applyProtection="0">
      <alignment horizontal="right" vertical="center"/>
    </xf>
    <xf numFmtId="4" fontId="213" fillId="39" borderId="36" applyNumberFormat="0" applyProtection="0">
      <alignment horizontal="right" vertical="center"/>
    </xf>
    <xf numFmtId="4" fontId="210" fillId="59" borderId="36" applyNumberFormat="0" applyProtection="0">
      <alignment horizontal="left" vertical="center"/>
    </xf>
    <xf numFmtId="4" fontId="210" fillId="59" borderId="36" applyNumberFormat="0" applyProtection="0">
      <alignment horizontal="left" vertical="center" indent="1"/>
    </xf>
    <xf numFmtId="4" fontId="214" fillId="42" borderId="38" applyNumberFormat="0" applyProtection="0">
      <alignment horizontal="left" vertical="center"/>
    </xf>
    <xf numFmtId="4" fontId="214" fillId="42" borderId="38" applyNumberFormat="0" applyProtection="0">
      <alignment horizontal="left" vertical="center" indent="1"/>
    </xf>
    <xf numFmtId="4" fontId="215" fillId="39" borderId="36" applyNumberFormat="0" applyProtection="0">
      <alignment horizontal="right" vertical="center"/>
    </xf>
    <xf numFmtId="294" fontId="216" fillId="0" borderId="0" applyFont="0" applyFill="0" applyBorder="0" applyAlignment="0" applyProtection="0"/>
    <xf numFmtId="0" fontId="207" fillId="1" borderId="2" applyNumberFormat="0" applyFont="0" applyAlignment="0">
      <alignment horizontal="center"/>
    </xf>
    <xf numFmtId="0" fontId="217" fillId="0" borderId="0" applyNumberFormat="0" applyFill="0" applyBorder="0" applyAlignment="0" applyProtection="0"/>
    <xf numFmtId="0" fontId="218" fillId="0" borderId="0" applyNumberFormat="0" applyFill="0" applyBorder="0" applyAlignment="0" applyProtection="0">
      <alignment vertical="top"/>
      <protection locked="0"/>
    </xf>
    <xf numFmtId="3" fontId="52" fillId="0" borderId="0"/>
    <xf numFmtId="0" fontId="219" fillId="0" borderId="0" applyNumberFormat="0" applyFill="0" applyBorder="0" applyAlignment="0" applyProtection="0"/>
    <xf numFmtId="0" fontId="220" fillId="0" borderId="0" applyNumberFormat="0" applyFill="0" applyBorder="0" applyAlignment="0">
      <alignment horizontal="center"/>
    </xf>
    <xf numFmtId="0" fontId="13" fillId="0" borderId="0"/>
    <xf numFmtId="178" fontId="221" fillId="0" borderId="0" applyNumberFormat="0" applyBorder="0" applyAlignment="0">
      <alignment horizontal="centerContinuous"/>
    </xf>
    <xf numFmtId="0" fontId="67" fillId="0" borderId="0"/>
    <xf numFmtId="0" fontId="66" fillId="0" borderId="0"/>
    <xf numFmtId="0" fontId="67" fillId="0" borderId="0"/>
    <xf numFmtId="168" fontId="65"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8" fontId="57" fillId="0" borderId="0" applyFont="0" applyFill="0" applyBorder="0" applyAlignment="0" applyProtection="0"/>
    <xf numFmtId="172"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207"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168" fontId="65"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8" fontId="57"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211" fontId="65" fillId="0" borderId="0" applyFont="0" applyFill="0" applyBorder="0" applyAlignment="0" applyProtection="0"/>
    <xf numFmtId="190" fontId="52" fillId="0" borderId="0" applyFont="0" applyFill="0" applyBorder="0" applyAlignment="0" applyProtection="0"/>
    <xf numFmtId="190" fontId="65" fillId="0" borderId="0" applyFont="0" applyFill="0" applyBorder="0" applyAlignment="0" applyProtection="0"/>
    <xf numFmtId="0" fontId="12" fillId="0" borderId="0"/>
    <xf numFmtId="0" fontId="12" fillId="0" borderId="0"/>
    <xf numFmtId="295" fontId="19" fillId="0" borderId="0" applyFont="0" applyFill="0" applyBorder="0" applyAlignment="0" applyProtection="0"/>
    <xf numFmtId="295" fontId="19" fillId="0" borderId="0" applyFont="0" applyFill="0" applyBorder="0" applyAlignment="0" applyProtection="0"/>
    <xf numFmtId="167" fontId="65" fillId="0" borderId="0" applyFont="0" applyFill="0" applyBorder="0" applyAlignment="0" applyProtection="0"/>
    <xf numFmtId="41" fontId="65" fillId="0" borderId="0" applyFont="0" applyFill="0" applyBorder="0" applyAlignment="0" applyProtection="0"/>
    <xf numFmtId="173" fontId="7" fillId="0" borderId="0" applyFont="0" applyFill="0" applyBorder="0" applyAlignment="0" applyProtection="0"/>
    <xf numFmtId="41" fontId="65" fillId="0" borderId="0" applyFont="0" applyFill="0" applyBorder="0" applyAlignment="0" applyProtection="0"/>
    <xf numFmtId="211" fontId="65" fillId="0" borderId="0" applyFont="0" applyFill="0" applyBorder="0" applyAlignment="0" applyProtection="0"/>
    <xf numFmtId="190" fontId="52" fillId="0" borderId="0" applyFont="0" applyFill="0" applyBorder="0" applyAlignment="0" applyProtection="0"/>
    <xf numFmtId="190" fontId="65" fillId="0" borderId="0" applyFont="0" applyFill="0" applyBorder="0" applyAlignment="0" applyProtection="0"/>
    <xf numFmtId="0" fontId="12" fillId="0" borderId="0"/>
    <xf numFmtId="0" fontId="12" fillId="0" borderId="0"/>
    <xf numFmtId="295" fontId="19" fillId="0" borderId="0" applyFont="0" applyFill="0" applyBorder="0" applyAlignment="0" applyProtection="0"/>
    <xf numFmtId="295" fontId="19" fillId="0" borderId="0" applyFont="0" applyFill="0" applyBorder="0" applyAlignment="0" applyProtection="0"/>
    <xf numFmtId="207"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4" fontId="222" fillId="0" borderId="0"/>
    <xf numFmtId="14" fontId="223" fillId="0" borderId="0"/>
    <xf numFmtId="0" fontId="224" fillId="0" borderId="0"/>
    <xf numFmtId="0" fontId="185" fillId="0" borderId="0"/>
    <xf numFmtId="0" fontId="186" fillId="0" borderId="0"/>
    <xf numFmtId="0" fontId="225" fillId="41" borderId="0">
      <alignment wrapText="1"/>
    </xf>
    <xf numFmtId="40" fontId="226" fillId="0" borderId="0" applyBorder="0">
      <alignment horizontal="right"/>
    </xf>
    <xf numFmtId="40" fontId="227" fillId="0" borderId="0" applyBorder="0">
      <alignment horizontal="right"/>
    </xf>
    <xf numFmtId="193" fontId="19" fillId="0" borderId="3">
      <alignment horizontal="right" vertical="center"/>
    </xf>
    <xf numFmtId="179" fontId="7" fillId="0" borderId="3">
      <alignment horizontal="right" vertical="center"/>
    </xf>
    <xf numFmtId="296"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99" fontId="228" fillId="0" borderId="3">
      <alignment horizontal="right" vertical="center"/>
    </xf>
    <xf numFmtId="299" fontId="228"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99" fontId="22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301" fontId="57" fillId="0" borderId="3">
      <alignment horizontal="right" vertical="center"/>
    </xf>
    <xf numFmtId="193" fontId="19" fillId="0" borderId="3">
      <alignment horizontal="right" vertical="center"/>
    </xf>
    <xf numFmtId="301" fontId="57" fillId="0" borderId="3">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301" fontId="57" fillId="0" borderId="3">
      <alignment horizontal="right" vertical="center"/>
    </xf>
    <xf numFmtId="303" fontId="229" fillId="0" borderId="3">
      <alignment horizontal="right" vertical="center"/>
    </xf>
    <xf numFmtId="303" fontId="65" fillId="0" borderId="3">
      <alignment horizontal="right" vertical="center"/>
    </xf>
    <xf numFmtId="303" fontId="229" fillId="0" borderId="3">
      <alignment horizontal="right" vertical="center"/>
    </xf>
    <xf numFmtId="303" fontId="65" fillId="0" borderId="3">
      <alignment horizontal="right" vertical="center"/>
    </xf>
    <xf numFmtId="303" fontId="65" fillId="0" borderId="3">
      <alignment horizontal="right" vertical="center"/>
    </xf>
    <xf numFmtId="304" fontId="65" fillId="0" borderId="39">
      <alignment horizontal="right" vertical="center"/>
    </xf>
    <xf numFmtId="303" fontId="65" fillId="0" borderId="3">
      <alignment horizontal="right" vertical="center"/>
    </xf>
    <xf numFmtId="304" fontId="65" fillId="0" borderId="39">
      <alignment horizontal="right" vertical="center"/>
    </xf>
    <xf numFmtId="304" fontId="65" fillId="0" borderId="39">
      <alignment horizontal="right" vertical="center"/>
    </xf>
    <xf numFmtId="304" fontId="65" fillId="0" borderId="39">
      <alignment horizontal="right" vertical="center"/>
    </xf>
    <xf numFmtId="304" fontId="65" fillId="0" borderId="39">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4" fontId="65" fillId="0" borderId="39">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229"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3" fontId="229" fillId="0" borderId="3">
      <alignment horizontal="right" vertical="center"/>
    </xf>
    <xf numFmtId="301" fontId="57" fillId="0" borderId="3">
      <alignment horizontal="right" vertical="center"/>
    </xf>
    <xf numFmtId="305" fontId="12" fillId="0" borderId="3">
      <alignment horizontal="right" vertical="center"/>
    </xf>
    <xf numFmtId="301" fontId="57" fillId="0" borderId="3">
      <alignment horizontal="right" vertical="center"/>
    </xf>
    <xf numFmtId="305" fontId="12" fillId="0" borderId="3">
      <alignment horizontal="right" vertical="center"/>
    </xf>
    <xf numFmtId="301" fontId="5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3" fontId="229" fillId="0" borderId="3">
      <alignment horizontal="right" vertical="center"/>
    </xf>
    <xf numFmtId="303" fontId="229"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5" fontId="12" fillId="0" borderId="3">
      <alignment horizontal="right" vertical="center"/>
    </xf>
    <xf numFmtId="306" fontId="7" fillId="0" borderId="3">
      <alignment horizontal="right" vertical="center"/>
    </xf>
    <xf numFmtId="306" fontId="7" fillId="0" borderId="3">
      <alignment horizontal="right" vertical="center"/>
    </xf>
    <xf numFmtId="302" fontId="7" fillId="0" borderId="3">
      <alignment horizontal="right" vertical="center"/>
    </xf>
    <xf numFmtId="301" fontId="57" fillId="0" borderId="3">
      <alignment horizontal="right" vertical="center"/>
    </xf>
    <xf numFmtId="301" fontId="57" fillId="0" borderId="3">
      <alignment horizontal="right" vertical="center"/>
    </xf>
    <xf numFmtId="306" fontId="7" fillId="0" borderId="3">
      <alignment horizontal="right" vertical="center"/>
    </xf>
    <xf numFmtId="303" fontId="65" fillId="0" borderId="3">
      <alignment horizontal="right" vertical="center"/>
    </xf>
    <xf numFmtId="301" fontId="57" fillId="0" borderId="3">
      <alignment horizontal="right" vertical="center"/>
    </xf>
    <xf numFmtId="306" fontId="7" fillId="0" borderId="3">
      <alignment horizontal="right" vertical="center"/>
    </xf>
    <xf numFmtId="303" fontId="65"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1" fontId="5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2" fontId="7" fillId="0" borderId="3">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3" fontId="65" fillId="0" borderId="3">
      <alignment horizontal="right" vertical="center"/>
    </xf>
    <xf numFmtId="306"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6" fontId="7" fillId="0" borderId="3">
      <alignment horizontal="right" vertical="center"/>
    </xf>
    <xf numFmtId="306" fontId="7" fillId="0" borderId="3">
      <alignment horizontal="right" vertical="center"/>
    </xf>
    <xf numFmtId="303" fontId="65"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3" fontId="229"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3" fontId="65" fillId="0" borderId="3">
      <alignment horizontal="right" vertical="center"/>
    </xf>
    <xf numFmtId="305" fontId="12" fillId="0" borderId="3">
      <alignment horizontal="right" vertical="center"/>
    </xf>
    <xf numFmtId="303" fontId="65" fillId="0" borderId="3">
      <alignment horizontal="right" vertical="center"/>
    </xf>
    <xf numFmtId="304" fontId="65" fillId="0" borderId="39">
      <alignment horizontal="right" vertical="center"/>
    </xf>
    <xf numFmtId="303" fontId="65" fillId="0" borderId="3">
      <alignment horizontal="right" vertical="center"/>
    </xf>
    <xf numFmtId="303" fontId="65" fillId="0" borderId="3">
      <alignment horizontal="right" vertical="center"/>
    </xf>
    <xf numFmtId="304" fontId="65" fillId="0" borderId="39">
      <alignment horizontal="right" vertical="center"/>
    </xf>
    <xf numFmtId="304" fontId="65" fillId="0" borderId="39">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3" fontId="65" fillId="0" borderId="3">
      <alignment horizontal="right" vertical="center"/>
    </xf>
    <xf numFmtId="305" fontId="12" fillId="0" borderId="3">
      <alignment horizontal="right" vertical="center"/>
    </xf>
    <xf numFmtId="305" fontId="12" fillId="0" borderId="3">
      <alignment horizontal="right" vertical="center"/>
    </xf>
    <xf numFmtId="306" fontId="7"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3" fontId="65"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3" fontId="229" fillId="0" borderId="3">
      <alignment horizontal="right" vertical="center"/>
    </xf>
    <xf numFmtId="303" fontId="65"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3" fontId="65"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1" fontId="57"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3" fontId="229"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299" fontId="228" fillId="0" borderId="3">
      <alignment horizontal="right" vertical="center"/>
    </xf>
    <xf numFmtId="301" fontId="57" fillId="0" borderId="3">
      <alignment horizontal="right" vertical="center"/>
    </xf>
    <xf numFmtId="308" fontId="88" fillId="0" borderId="3">
      <alignment horizontal="right" vertical="center"/>
    </xf>
    <xf numFmtId="299" fontId="228"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5" fontId="12"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3" fontId="65"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3" fontId="65" fillId="0" borderId="3">
      <alignment horizontal="right" vertical="center"/>
    </xf>
    <xf numFmtId="301" fontId="5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3" fontId="65" fillId="0" borderId="3">
      <alignment horizontal="right" vertical="center"/>
    </xf>
    <xf numFmtId="303" fontId="65"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8" fontId="88" fillId="0" borderId="3">
      <alignment horizontal="right" vertical="center"/>
    </xf>
    <xf numFmtId="308" fontId="88" fillId="0" borderId="3">
      <alignment horizontal="right" vertical="center"/>
    </xf>
    <xf numFmtId="308" fontId="88" fillId="0" borderId="3">
      <alignment horizontal="right" vertical="center"/>
    </xf>
    <xf numFmtId="299" fontId="228" fillId="0" borderId="3">
      <alignment horizontal="right" vertical="center"/>
    </xf>
    <xf numFmtId="308" fontId="8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99" fontId="228"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8"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99" fontId="228" fillId="0" borderId="3">
      <alignment horizontal="right" vertical="center"/>
    </xf>
    <xf numFmtId="308" fontId="88" fillId="0" borderId="3">
      <alignment horizontal="right" vertical="center"/>
    </xf>
    <xf numFmtId="308" fontId="88" fillId="0" borderId="3">
      <alignment horizontal="right" vertical="center"/>
    </xf>
    <xf numFmtId="308" fontId="8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8" fontId="88" fillId="0" borderId="3">
      <alignment horizontal="right" vertical="center"/>
    </xf>
    <xf numFmtId="308" fontId="88" fillId="0" borderId="3">
      <alignment horizontal="right" vertical="center"/>
    </xf>
    <xf numFmtId="308"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8" fontId="88" fillId="0" borderId="3">
      <alignment horizontal="right" vertical="center"/>
    </xf>
    <xf numFmtId="299" fontId="228" fillId="0" borderId="3">
      <alignment horizontal="right" vertical="center"/>
    </xf>
    <xf numFmtId="299" fontId="228" fillId="0" borderId="3">
      <alignment horizontal="right" vertical="center"/>
    </xf>
    <xf numFmtId="193" fontId="19" fillId="0" borderId="3">
      <alignment horizontal="right" vertical="center"/>
    </xf>
    <xf numFmtId="193" fontId="19" fillId="0" borderId="3">
      <alignment horizontal="right" vertical="center"/>
    </xf>
    <xf numFmtId="299" fontId="228"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99" fontId="228"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5" fontId="12"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84" fontId="88" fillId="0" borderId="3">
      <alignment horizontal="right" vertical="center"/>
    </xf>
    <xf numFmtId="284" fontId="88" fillId="0" borderId="3">
      <alignment horizontal="right" vertical="center"/>
    </xf>
    <xf numFmtId="305" fontId="12" fillId="0" borderId="3">
      <alignment horizontal="right" vertical="center"/>
    </xf>
    <xf numFmtId="299" fontId="22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284" fontId="88"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6" fontId="7" fillId="0" borderId="3">
      <alignment horizontal="right" vertical="center"/>
    </xf>
    <xf numFmtId="301" fontId="5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1" fontId="5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193" fontId="19" fillId="0" borderId="3">
      <alignment horizontal="right" vertical="center"/>
    </xf>
    <xf numFmtId="302" fontId="7" fillId="0" borderId="3">
      <alignment horizontal="right" vertical="center"/>
    </xf>
    <xf numFmtId="284" fontId="88" fillId="0" borderId="3">
      <alignment horizontal="right" vertical="center"/>
    </xf>
    <xf numFmtId="306" fontId="7"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84" fontId="88"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2" fontId="7" fillId="0" borderId="3">
      <alignment horizontal="right" vertical="center"/>
    </xf>
    <xf numFmtId="302"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2" fontId="7" fillId="0" borderId="3">
      <alignment horizontal="right" vertical="center"/>
    </xf>
    <xf numFmtId="306"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284" fontId="88"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6"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2" fontId="7" fillId="0" borderId="3">
      <alignment horizontal="right" vertical="center"/>
    </xf>
    <xf numFmtId="302" fontId="7" fillId="0" borderId="3">
      <alignment horizontal="right" vertical="center"/>
    </xf>
    <xf numFmtId="193" fontId="19"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2" fontId="7" fillId="0" borderId="3">
      <alignment horizontal="right" vertical="center"/>
    </xf>
    <xf numFmtId="303" fontId="229" fillId="0" borderId="3">
      <alignment horizontal="right" vertical="center"/>
    </xf>
    <xf numFmtId="303" fontId="65" fillId="0" borderId="3">
      <alignment horizontal="right" vertical="center"/>
    </xf>
    <xf numFmtId="303" fontId="229" fillId="0" borderId="3">
      <alignment horizontal="right" vertical="center"/>
    </xf>
    <xf numFmtId="303" fontId="65" fillId="0" borderId="3">
      <alignment horizontal="right" vertical="center"/>
    </xf>
    <xf numFmtId="303" fontId="65" fillId="0" borderId="3">
      <alignment horizontal="right" vertical="center"/>
    </xf>
    <xf numFmtId="304" fontId="65" fillId="0" borderId="39">
      <alignment horizontal="right" vertical="center"/>
    </xf>
    <xf numFmtId="303" fontId="65" fillId="0" borderId="3">
      <alignment horizontal="right" vertical="center"/>
    </xf>
    <xf numFmtId="304" fontId="65" fillId="0" borderId="39">
      <alignment horizontal="right" vertical="center"/>
    </xf>
    <xf numFmtId="304" fontId="65" fillId="0" borderId="39">
      <alignment horizontal="right" vertical="center"/>
    </xf>
    <xf numFmtId="304" fontId="65" fillId="0" borderId="39">
      <alignment horizontal="right" vertical="center"/>
    </xf>
    <xf numFmtId="304" fontId="65" fillId="0" borderId="39">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4" fontId="65" fillId="0" borderId="39">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229"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2" fontId="7" fillId="0" borderId="3">
      <alignment horizontal="right" vertical="center"/>
    </xf>
    <xf numFmtId="301" fontId="57" fillId="0" borderId="3">
      <alignment horizontal="right" vertical="center"/>
    </xf>
    <xf numFmtId="193" fontId="19"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9">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8" fontId="88" fillId="0" borderId="3">
      <alignment horizontal="right" vertical="center"/>
    </xf>
    <xf numFmtId="308" fontId="88" fillId="0" borderId="3">
      <alignment horizontal="right" vertical="center"/>
    </xf>
    <xf numFmtId="308"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11" fontId="7" fillId="0" borderId="39">
      <alignment horizontal="right" vertical="center"/>
    </xf>
    <xf numFmtId="311" fontId="7" fillId="0" borderId="39">
      <alignment horizontal="right" vertical="center"/>
    </xf>
    <xf numFmtId="311" fontId="7" fillId="0" borderId="39">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11" fontId="7" fillId="0" borderId="39">
      <alignment horizontal="right" vertical="center"/>
    </xf>
    <xf numFmtId="302"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84" fontId="88" fillId="0" borderId="3">
      <alignment horizontal="right" vertical="center"/>
    </xf>
    <xf numFmtId="308" fontId="88"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12" fontId="230" fillId="2" borderId="12" applyFont="0" applyFill="0" applyBorder="0"/>
    <xf numFmtId="311" fontId="7" fillId="0" borderId="39">
      <alignment horizontal="right" vertical="center"/>
    </xf>
    <xf numFmtId="311" fontId="7" fillId="0" borderId="39">
      <alignment horizontal="right" vertical="center"/>
    </xf>
    <xf numFmtId="311" fontId="7" fillId="0" borderId="39">
      <alignment horizontal="right" vertical="center"/>
    </xf>
    <xf numFmtId="311" fontId="7" fillId="0" borderId="39">
      <alignment horizontal="right" vertical="center"/>
    </xf>
    <xf numFmtId="308" fontId="88"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12" fontId="230" fillId="2" borderId="12" applyFont="0" applyFill="0" applyBorder="0"/>
    <xf numFmtId="311" fontId="7" fillId="0" borderId="39">
      <alignment horizontal="right" vertical="center"/>
    </xf>
    <xf numFmtId="311" fontId="7" fillId="0" borderId="39">
      <alignment horizontal="right" vertical="center"/>
    </xf>
    <xf numFmtId="311" fontId="7" fillId="0" borderId="39">
      <alignment horizontal="right" vertical="center"/>
    </xf>
    <xf numFmtId="311" fontId="7" fillId="0" borderId="39">
      <alignment horizontal="right" vertical="center"/>
    </xf>
    <xf numFmtId="308" fontId="88" fillId="0" borderId="3">
      <alignment horizontal="right" vertical="center"/>
    </xf>
    <xf numFmtId="308" fontId="88" fillId="0" borderId="3">
      <alignment horizontal="right" vertical="center"/>
    </xf>
    <xf numFmtId="308" fontId="88"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1" fontId="5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2" fontId="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8" fontId="88" fillId="0" borderId="3">
      <alignment horizontal="right" vertical="center"/>
    </xf>
    <xf numFmtId="308" fontId="88" fillId="0" borderId="3">
      <alignment horizontal="right" vertical="center"/>
    </xf>
    <xf numFmtId="308" fontId="88"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1" fontId="57" fillId="0" borderId="3">
      <alignment horizontal="right" vertical="center"/>
    </xf>
    <xf numFmtId="313" fontId="13" fillId="0" borderId="3">
      <alignment horizontal="right" vertical="center"/>
    </xf>
    <xf numFmtId="313" fontId="13" fillId="0" borderId="3">
      <alignment horizontal="right" vertical="center"/>
    </xf>
    <xf numFmtId="313" fontId="13" fillId="0" borderId="3">
      <alignment horizontal="right" vertical="center"/>
    </xf>
    <xf numFmtId="313" fontId="13" fillId="0" borderId="3">
      <alignment horizontal="right" vertical="center"/>
    </xf>
    <xf numFmtId="313" fontId="13"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3" fontId="229" fillId="0" borderId="3">
      <alignment horizontal="right" vertical="center"/>
    </xf>
    <xf numFmtId="303" fontId="65" fillId="0" borderId="3">
      <alignment horizontal="right" vertical="center"/>
    </xf>
    <xf numFmtId="303" fontId="229" fillId="0" borderId="3">
      <alignment horizontal="right" vertical="center"/>
    </xf>
    <xf numFmtId="303" fontId="65" fillId="0" borderId="3">
      <alignment horizontal="right" vertical="center"/>
    </xf>
    <xf numFmtId="303" fontId="65" fillId="0" borderId="3">
      <alignment horizontal="right" vertical="center"/>
    </xf>
    <xf numFmtId="304" fontId="65" fillId="0" borderId="39">
      <alignment horizontal="right" vertical="center"/>
    </xf>
    <xf numFmtId="303" fontId="65" fillId="0" borderId="3">
      <alignment horizontal="right" vertical="center"/>
    </xf>
    <xf numFmtId="304" fontId="65" fillId="0" borderId="39">
      <alignment horizontal="right" vertical="center"/>
    </xf>
    <xf numFmtId="304" fontId="65" fillId="0" borderId="39">
      <alignment horizontal="right" vertical="center"/>
    </xf>
    <xf numFmtId="304" fontId="65" fillId="0" borderId="39">
      <alignment horizontal="right" vertical="center"/>
    </xf>
    <xf numFmtId="304" fontId="65" fillId="0" borderId="39">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4" fontId="65" fillId="0" borderId="39">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65" fillId="0" borderId="3">
      <alignment horizontal="right" vertical="center"/>
    </xf>
    <xf numFmtId="303" fontId="229"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2"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2" fontId="7" fillId="0" borderId="3">
      <alignment horizontal="right" vertical="center"/>
    </xf>
    <xf numFmtId="302" fontId="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5" fontId="7" fillId="0" borderId="39">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14"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306"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79" fontId="7" fillId="0" borderId="3">
      <alignment horizontal="right" vertical="center"/>
    </xf>
    <xf numFmtId="296"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9" fontId="19" fillId="0" borderId="39">
      <alignment horizontal="right" vertical="center"/>
    </xf>
    <xf numFmtId="309" fontId="19" fillId="0" borderId="39">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0" fontId="228" fillId="0" borderId="39">
      <alignment horizontal="right" vertical="center"/>
    </xf>
    <xf numFmtId="300" fontId="228" fillId="0" borderId="39">
      <alignment horizontal="right" vertical="center"/>
    </xf>
    <xf numFmtId="300" fontId="228" fillId="0" borderId="39">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9" fontId="19" fillId="0" borderId="39">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8" fontId="88" fillId="0" borderId="3">
      <alignment horizontal="right" vertical="center"/>
    </xf>
    <xf numFmtId="308" fontId="88" fillId="0" borderId="3">
      <alignment horizontal="right" vertical="center"/>
    </xf>
    <xf numFmtId="308" fontId="88" fillId="0" borderId="3">
      <alignment horizontal="right" vertical="center"/>
    </xf>
    <xf numFmtId="301" fontId="5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6" fontId="88" fillId="0" borderId="39">
      <alignment horizontal="right" vertical="center"/>
    </xf>
    <xf numFmtId="316" fontId="88" fillId="0" borderId="39">
      <alignment horizontal="right" vertical="center"/>
    </xf>
    <xf numFmtId="316" fontId="88" fillId="0" borderId="39">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10" fontId="88"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9" fontId="19" fillId="0" borderId="39">
      <alignment horizontal="right" vertical="center"/>
    </xf>
    <xf numFmtId="309" fontId="19" fillId="0" borderId="39">
      <alignment horizontal="right" vertical="center"/>
    </xf>
    <xf numFmtId="309" fontId="19" fillId="0" borderId="39">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12" fontId="230" fillId="2" borderId="12" applyFont="0" applyFill="0" applyBorder="0"/>
    <xf numFmtId="287" fontId="7" fillId="0" borderId="3">
      <alignment horizontal="right" vertical="center"/>
    </xf>
    <xf numFmtId="301" fontId="57"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299" fontId="228"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7" fontId="12" fillId="0" borderId="39">
      <alignment horizontal="right" vertical="center"/>
    </xf>
    <xf numFmtId="307" fontId="12" fillId="0" borderId="39">
      <alignment horizontal="right" vertical="center"/>
    </xf>
    <xf numFmtId="307" fontId="12" fillId="0" borderId="39">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193" fontId="19" fillId="0" borderId="3">
      <alignment horizontal="right" vertical="center"/>
    </xf>
    <xf numFmtId="305" fontId="12" fillId="0" borderId="3">
      <alignment horizontal="right" vertical="center"/>
    </xf>
    <xf numFmtId="305" fontId="12" fillId="0" borderId="3">
      <alignment horizontal="right" vertical="center"/>
    </xf>
    <xf numFmtId="305" fontId="12" fillId="0" borderId="3">
      <alignment horizontal="right" vertical="center"/>
    </xf>
    <xf numFmtId="301" fontId="57" fillId="0" borderId="3">
      <alignment horizontal="right" vertical="center"/>
    </xf>
    <xf numFmtId="301" fontId="57" fillId="0" borderId="3">
      <alignment horizontal="right" vertical="center"/>
    </xf>
    <xf numFmtId="301" fontId="57" fillId="0" borderId="3">
      <alignment horizontal="right" vertical="center"/>
    </xf>
    <xf numFmtId="0" fontId="7" fillId="0" borderId="0"/>
    <xf numFmtId="0" fontId="7" fillId="0" borderId="0"/>
    <xf numFmtId="0" fontId="7" fillId="0" borderId="0"/>
    <xf numFmtId="305" fontId="12" fillId="0" borderId="3">
      <alignment horizontal="right" vertical="center"/>
    </xf>
    <xf numFmtId="305" fontId="12" fillId="0" borderId="3">
      <alignment horizontal="right" vertical="center"/>
    </xf>
    <xf numFmtId="0" fontId="7" fillId="0" borderId="0"/>
    <xf numFmtId="305" fontId="12" fillId="0" borderId="3">
      <alignment horizontal="right" vertical="center"/>
    </xf>
    <xf numFmtId="0" fontId="7" fillId="0" borderId="0"/>
    <xf numFmtId="0" fontId="7" fillId="0" borderId="0"/>
    <xf numFmtId="0" fontId="7" fillId="0" borderId="0"/>
    <xf numFmtId="305" fontId="12" fillId="0" borderId="3">
      <alignment horizontal="right" vertical="center"/>
    </xf>
    <xf numFmtId="305" fontId="12" fillId="0" borderId="3">
      <alignment horizontal="right" vertical="center"/>
    </xf>
    <xf numFmtId="0" fontId="7" fillId="0" borderId="0"/>
    <xf numFmtId="305" fontId="12" fillId="0" borderId="3">
      <alignment horizontal="right" vertical="center"/>
    </xf>
    <xf numFmtId="0" fontId="7" fillId="0" borderId="0"/>
    <xf numFmtId="305" fontId="12" fillId="0" borderId="3">
      <alignment horizontal="right" vertical="center"/>
    </xf>
    <xf numFmtId="0" fontId="7" fillId="0" borderId="0"/>
    <xf numFmtId="305" fontId="12" fillId="0" borderId="3">
      <alignment horizontal="right" vertical="center"/>
    </xf>
    <xf numFmtId="0" fontId="7" fillId="0" borderId="0"/>
    <xf numFmtId="0" fontId="7" fillId="0" borderId="0"/>
    <xf numFmtId="0" fontId="7" fillId="0" borderId="0"/>
    <xf numFmtId="193" fontId="19" fillId="0" borderId="3">
      <alignment horizontal="right" vertical="center"/>
    </xf>
    <xf numFmtId="0" fontId="7" fillId="0" borderId="0"/>
    <xf numFmtId="193" fontId="19" fillId="0" borderId="3">
      <alignment horizontal="right" vertical="center"/>
    </xf>
    <xf numFmtId="301" fontId="57"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287" fontId="7" fillId="0" borderId="3">
      <alignment horizontal="right" vertical="center"/>
    </xf>
    <xf numFmtId="287" fontId="7" fillId="0" borderId="3">
      <alignment horizontal="right" vertical="center"/>
    </xf>
    <xf numFmtId="287" fontId="7" fillId="0" borderId="3">
      <alignment horizontal="right" vertical="center"/>
    </xf>
    <xf numFmtId="284" fontId="88" fillId="0" borderId="3">
      <alignment horizontal="right" vertical="center"/>
    </xf>
    <xf numFmtId="284" fontId="88" fillId="0" borderId="3">
      <alignment horizontal="right" vertical="center"/>
    </xf>
    <xf numFmtId="284" fontId="88" fillId="0" borderId="3">
      <alignment horizontal="right" vertical="center"/>
    </xf>
    <xf numFmtId="193" fontId="19" fillId="0" borderId="3">
      <alignment horizontal="right" vertical="center"/>
    </xf>
    <xf numFmtId="193" fontId="19" fillId="0" borderId="3">
      <alignment horizontal="right" vertical="center"/>
    </xf>
    <xf numFmtId="193" fontId="19" fillId="0" borderId="3">
      <alignment horizontal="right" vertical="center"/>
    </xf>
    <xf numFmtId="301" fontId="57" fillId="0" borderId="3">
      <alignment horizontal="right" vertical="center"/>
    </xf>
    <xf numFmtId="179" fontId="7" fillId="0" borderId="3">
      <alignment horizontal="right" vertical="center"/>
    </xf>
    <xf numFmtId="296"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298"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297" fontId="7" fillId="0" borderId="39">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79" fontId="7" fillId="0" borderId="3">
      <alignment horizontal="right" vertical="center"/>
    </xf>
    <xf numFmtId="193" fontId="19" fillId="0" borderId="3">
      <alignment horizontal="right" vertical="center"/>
    </xf>
    <xf numFmtId="193" fontId="19" fillId="0" borderId="3">
      <alignment horizontal="right" vertical="center"/>
    </xf>
    <xf numFmtId="0" fontId="7" fillId="0" borderId="0"/>
    <xf numFmtId="0" fontId="7" fillId="0" borderId="0"/>
    <xf numFmtId="0" fontId="7" fillId="0" borderId="0"/>
    <xf numFmtId="317" fontId="231" fillId="0" borderId="3">
      <alignment horizontal="right" vertical="center"/>
    </xf>
    <xf numFmtId="0" fontId="7" fillId="0" borderId="0"/>
    <xf numFmtId="317" fontId="231" fillId="0" borderId="3">
      <alignment horizontal="right" vertical="center"/>
    </xf>
    <xf numFmtId="0" fontId="7" fillId="0" borderId="0"/>
    <xf numFmtId="0" fontId="232" fillId="0" borderId="0">
      <alignment horizontal="centerContinuous"/>
    </xf>
    <xf numFmtId="0" fontId="232" fillId="0" borderId="0">
      <alignment horizontal="centerContinuous"/>
    </xf>
    <xf numFmtId="0" fontId="7" fillId="0" borderId="0"/>
    <xf numFmtId="0" fontId="7" fillId="0" borderId="0"/>
    <xf numFmtId="230" fontId="129" fillId="0" borderId="18">
      <protection hidden="1"/>
    </xf>
    <xf numFmtId="0" fontId="7" fillId="0" borderId="0"/>
    <xf numFmtId="0" fontId="7" fillId="0" borderId="0"/>
    <xf numFmtId="49" fontId="68" fillId="0" borderId="0" applyFill="0" applyBorder="0" applyAlignment="0"/>
    <xf numFmtId="0" fontId="7" fillId="0" borderId="0"/>
    <xf numFmtId="0" fontId="7" fillId="0" borderId="0"/>
    <xf numFmtId="0" fontId="7" fillId="0" borderId="0"/>
    <xf numFmtId="0" fontId="7" fillId="0" borderId="0"/>
    <xf numFmtId="0" fontId="13" fillId="0" borderId="0" applyFill="0" applyBorder="0" applyAlignment="0"/>
    <xf numFmtId="0" fontId="13" fillId="0" borderId="0" applyFill="0" applyBorder="0" applyAlignment="0"/>
    <xf numFmtId="0" fontId="7" fillId="0" borderId="0"/>
    <xf numFmtId="0" fontId="7" fillId="0" borderId="0"/>
    <xf numFmtId="0" fontId="7" fillId="0" borderId="0"/>
    <xf numFmtId="0" fontId="7" fillId="0" borderId="0"/>
    <xf numFmtId="191" fontId="13" fillId="0" borderId="0" applyFill="0" applyBorder="0" applyAlignment="0"/>
    <xf numFmtId="191" fontId="13" fillId="0" borderId="0" applyFill="0" applyBorder="0" applyAlignment="0"/>
    <xf numFmtId="0" fontId="7" fillId="0" borderId="0"/>
    <xf numFmtId="0" fontId="7" fillId="0" borderId="0"/>
    <xf numFmtId="49" fontId="8" fillId="0" borderId="0">
      <alignment horizontal="justify" vertical="center" wrapText="1"/>
    </xf>
    <xf numFmtId="0" fontId="7" fillId="0" borderId="0"/>
    <xf numFmtId="0" fontId="7" fillId="0" borderId="0"/>
    <xf numFmtId="0" fontId="233" fillId="0" borderId="6">
      <alignment horizontal="center" vertical="center" wrapText="1"/>
    </xf>
    <xf numFmtId="0" fontId="7" fillId="0" borderId="0"/>
    <xf numFmtId="0" fontId="7" fillId="0" borderId="0"/>
    <xf numFmtId="0" fontId="7" fillId="0" borderId="0"/>
    <xf numFmtId="40" fontId="29" fillId="0" borderId="0"/>
    <xf numFmtId="0" fontId="7" fillId="0" borderId="0"/>
    <xf numFmtId="0" fontId="7" fillId="0" borderId="0"/>
    <xf numFmtId="0" fontId="234" fillId="0" borderId="6"/>
    <xf numFmtId="0" fontId="7" fillId="0" borderId="0"/>
    <xf numFmtId="0" fontId="7" fillId="0" borderId="0"/>
    <xf numFmtId="3" fontId="235" fillId="0" borderId="0" applyNumberFormat="0" applyFill="0" applyBorder="0" applyAlignment="0" applyProtection="0">
      <alignment horizontal="center" wrapText="1"/>
    </xf>
    <xf numFmtId="0" fontId="7" fillId="0" borderId="0"/>
    <xf numFmtId="0" fontId="7" fillId="0" borderId="0"/>
    <xf numFmtId="0" fontId="236" fillId="0" borderId="14" applyBorder="0" applyAlignment="0">
      <alignment horizontal="center" vertical="center"/>
    </xf>
    <xf numFmtId="0" fontId="7" fillId="0" borderId="0"/>
    <xf numFmtId="0" fontId="7" fillId="0" borderId="0"/>
    <xf numFmtId="0" fontId="237" fillId="0" borderId="0" applyNumberFormat="0" applyFill="0" applyBorder="0" applyAlignment="0" applyProtection="0">
      <alignment horizontal="centerContinuous"/>
    </xf>
    <xf numFmtId="0" fontId="7" fillId="0" borderId="0"/>
    <xf numFmtId="0" fontId="7" fillId="0" borderId="0"/>
    <xf numFmtId="0" fontId="155" fillId="0" borderId="40" applyNumberFormat="0" applyFill="0" applyBorder="0" applyAlignment="0" applyProtection="0">
      <alignment horizontal="center" vertical="center" wrapText="1"/>
    </xf>
    <xf numFmtId="0" fontId="7" fillId="0" borderId="0"/>
    <xf numFmtId="0" fontId="7" fillId="0" borderId="0"/>
    <xf numFmtId="0" fontId="7" fillId="0" borderId="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7" fillId="0" borderId="0"/>
    <xf numFmtId="4" fontId="240" fillId="0" borderId="0">
      <alignment horizontal="left" indent="1"/>
    </xf>
    <xf numFmtId="0" fontId="7" fillId="0" borderId="0"/>
    <xf numFmtId="3" fontId="241" fillId="0" borderId="17" applyNumberFormat="0" applyAlignment="0">
      <alignment horizontal="center" vertical="center"/>
    </xf>
    <xf numFmtId="3" fontId="242" fillId="0" borderId="6" applyNumberFormat="0" applyAlignment="0">
      <alignment horizontal="left" wrapText="1"/>
    </xf>
    <xf numFmtId="0" fontId="7" fillId="0" borderId="0"/>
    <xf numFmtId="0" fontId="243" fillId="0" borderId="41" applyNumberFormat="0" applyBorder="0" applyAlignment="0">
      <alignment vertical="center"/>
    </xf>
    <xf numFmtId="0" fontId="7" fillId="0" borderId="0"/>
    <xf numFmtId="0" fontId="13" fillId="0" borderId="4" applyNumberFormat="0" applyFont="0" applyFill="0" applyAlignment="0" applyProtection="0"/>
    <xf numFmtId="0" fontId="7" fillId="0" borderId="0"/>
    <xf numFmtId="0" fontId="7" fillId="0" borderId="0"/>
    <xf numFmtId="0" fontId="244" fillId="0" borderId="42" applyNumberFormat="0" applyFill="0" applyAlignment="0" applyProtection="0"/>
    <xf numFmtId="0" fontId="13" fillId="0" borderId="4" applyNumberFormat="0" applyFont="0" applyFill="0" applyAlignment="0" applyProtection="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234" fillId="0" borderId="43">
      <alignment horizontal="center"/>
    </xf>
    <xf numFmtId="0" fontId="7" fillId="0" borderId="0"/>
    <xf numFmtId="0" fontId="7" fillId="0" borderId="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19" fillId="0" borderId="0" applyNumberFormat="0" applyFill="0" applyBorder="0" applyAlignment="0" applyProtection="0"/>
    <xf numFmtId="0" fontId="7" fillId="0" borderId="0"/>
    <xf numFmtId="0" fontId="7" fillId="0" borderId="0"/>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0" fontId="7" fillId="0" borderId="0"/>
    <xf numFmtId="0" fontId="7" fillId="0" borderId="0"/>
    <xf numFmtId="190" fontId="19" fillId="0" borderId="3">
      <alignment horizontal="center"/>
    </xf>
    <xf numFmtId="0" fontId="7" fillId="0" borderId="0"/>
    <xf numFmtId="190" fontId="19" fillId="0" borderId="3">
      <alignment horizontal="center"/>
    </xf>
    <xf numFmtId="190" fontId="19" fillId="0" borderId="3">
      <alignment horizontal="center"/>
    </xf>
    <xf numFmtId="190" fontId="19" fillId="0" borderId="3">
      <alignment horizontal="center"/>
    </xf>
    <xf numFmtId="190" fontId="19" fillId="0" borderId="3">
      <alignment horizontal="center"/>
    </xf>
    <xf numFmtId="0" fontId="19" fillId="0" borderId="0" applyNumberFormat="0" applyFill="0" applyBorder="0" applyAlignment="0" applyProtection="0"/>
    <xf numFmtId="0" fontId="19" fillId="0" borderId="0" applyNumberFormat="0" applyFill="0" applyBorder="0" applyAlignment="0" applyProtection="0"/>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7" fillId="0" borderId="0"/>
    <xf numFmtId="0" fontId="7" fillId="0" borderId="0"/>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154" fillId="0" borderId="44"/>
    <xf numFmtId="0" fontId="7" fillId="0" borderId="0"/>
    <xf numFmtId="0" fontId="249" fillId="0" borderId="44"/>
    <xf numFmtId="0" fontId="7" fillId="0" borderId="0"/>
    <xf numFmtId="0" fontId="7" fillId="0" borderId="0"/>
    <xf numFmtId="0" fontId="7" fillId="0" borderId="0"/>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7" fillId="0" borderId="0"/>
    <xf numFmtId="0" fontId="7" fillId="0" borderId="0"/>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249" fillId="0" borderId="44"/>
    <xf numFmtId="0" fontId="7" fillId="0" borderId="0"/>
    <xf numFmtId="0" fontId="249" fillId="0" borderId="45"/>
    <xf numFmtId="0" fontId="7" fillId="0" borderId="0"/>
    <xf numFmtId="0" fontId="7" fillId="0" borderId="0"/>
    <xf numFmtId="0" fontId="7" fillId="0" borderId="0"/>
    <xf numFmtId="0" fontId="7" fillId="0" borderId="0"/>
    <xf numFmtId="0" fontId="7" fillId="0" borderId="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applyNumberFormat="0" applyFill="0" applyBorder="0" applyAlignment="0" applyProtection="0"/>
    <xf numFmtId="0" fontId="7" fillId="0" borderId="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0"/>
    <xf numFmtId="0" fontId="7" fillId="0" borderId="0"/>
    <xf numFmtId="0" fontId="7" fillId="0" borderId="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19" fillId="0" borderId="0" applyNumberFormat="0" applyFill="0" applyBorder="0" applyAlignment="0" applyProtection="0"/>
    <xf numFmtId="0" fontId="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 fillId="0" borderId="0"/>
    <xf numFmtId="0" fontId="7" fillId="0" borderId="0"/>
    <xf numFmtId="0" fontId="7" fillId="0" borderId="0"/>
    <xf numFmtId="0" fontId="7" fillId="0" borderId="0"/>
    <xf numFmtId="0" fontId="13" fillId="0" borderId="0" applyNumberForma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 fillId="0" borderId="0"/>
    <xf numFmtId="0" fontId="200" fillId="0" borderId="0" applyNumberFormat="0" applyFill="0" applyBorder="0" applyAlignment="0" applyProtection="0"/>
    <xf numFmtId="0" fontId="7" fillId="0" borderId="0"/>
    <xf numFmtId="0" fontId="7" fillId="0" borderId="0"/>
    <xf numFmtId="0" fontId="187" fillId="0" borderId="46" applyNumberFormat="0" applyAlignment="0">
      <alignment horizontal="center"/>
    </xf>
    <xf numFmtId="0" fontId="7" fillId="0" borderId="0"/>
    <xf numFmtId="0" fontId="7" fillId="0" borderId="0"/>
    <xf numFmtId="0" fontId="7" fillId="0" borderId="0"/>
    <xf numFmtId="0" fontId="7" fillId="0" borderId="0"/>
    <xf numFmtId="319" fontId="13" fillId="0" borderId="15" applyFont="0" applyFill="0" applyBorder="0" applyProtection="0">
      <alignment horizontal="center"/>
      <protection locked="0"/>
    </xf>
    <xf numFmtId="319" fontId="13" fillId="0" borderId="15" applyFont="0" applyFill="0" applyBorder="0" applyProtection="0">
      <alignment horizontal="center"/>
      <protection locked="0"/>
    </xf>
    <xf numFmtId="0" fontId="7" fillId="0" borderId="0"/>
    <xf numFmtId="0" fontId="7" fillId="0" borderId="0"/>
    <xf numFmtId="0" fontId="7" fillId="0" borderId="0"/>
    <xf numFmtId="0" fontId="7" fillId="0" borderId="0"/>
    <xf numFmtId="320" fontId="114" fillId="0" borderId="16" applyFont="0" applyFill="0" applyBorder="0" applyProtection="0">
      <alignment horizontal="center"/>
    </xf>
    <xf numFmtId="0" fontId="7" fillId="0" borderId="0"/>
    <xf numFmtId="0" fontId="7" fillId="0" borderId="0"/>
    <xf numFmtId="0" fontId="7" fillId="0" borderId="0"/>
    <xf numFmtId="0" fontId="7" fillId="0" borderId="0"/>
    <xf numFmtId="38" fontId="13" fillId="0" borderId="5" applyFont="0" applyFill="0" applyBorder="0" applyAlignment="0" applyProtection="0">
      <protection locked="0"/>
    </xf>
    <xf numFmtId="38" fontId="13" fillId="0" borderId="5" applyFont="0" applyFill="0" applyBorder="0" applyAlignment="0" applyProtection="0">
      <protection locked="0"/>
    </xf>
    <xf numFmtId="0" fontId="7" fillId="0" borderId="0"/>
    <xf numFmtId="0" fontId="7" fillId="0" borderId="0"/>
    <xf numFmtId="0" fontId="7" fillId="0" borderId="0"/>
    <xf numFmtId="0" fontId="7" fillId="0" borderId="0"/>
    <xf numFmtId="15" fontId="13" fillId="0" borderId="5" applyFont="0" applyFill="0" applyBorder="0" applyProtection="0">
      <alignment horizontal="center"/>
      <protection locked="0"/>
    </xf>
    <xf numFmtId="15" fontId="13" fillId="0" borderId="5" applyFont="0" applyFill="0" applyBorder="0" applyProtection="0">
      <alignment horizontal="center"/>
      <protection locked="0"/>
    </xf>
    <xf numFmtId="0" fontId="7" fillId="0" borderId="0"/>
    <xf numFmtId="0" fontId="7" fillId="0" borderId="0"/>
    <xf numFmtId="0" fontId="7" fillId="0" borderId="0"/>
    <xf numFmtId="0" fontId="7" fillId="0" borderId="0"/>
    <xf numFmtId="10" fontId="13" fillId="0" borderId="5" applyFont="0" applyFill="0" applyBorder="0" applyProtection="0">
      <alignment horizontal="center"/>
      <protection locked="0"/>
    </xf>
    <xf numFmtId="10" fontId="13" fillId="0" borderId="5" applyFont="0" applyFill="0" applyBorder="0" applyProtection="0">
      <alignment horizontal="center"/>
      <protection locked="0"/>
    </xf>
    <xf numFmtId="0" fontId="7" fillId="0" borderId="0"/>
    <xf numFmtId="0" fontId="7" fillId="0" borderId="0"/>
    <xf numFmtId="0" fontId="7" fillId="0" borderId="0"/>
    <xf numFmtId="0" fontId="7" fillId="0" borderId="0"/>
    <xf numFmtId="321" fontId="13" fillId="0" borderId="5" applyFont="0" applyFill="0" applyBorder="0" applyProtection="0">
      <alignment horizontal="center"/>
    </xf>
    <xf numFmtId="321" fontId="13" fillId="0" borderId="5" applyFont="0" applyFill="0" applyBorder="0" applyProtection="0">
      <alignment horizontal="center"/>
    </xf>
    <xf numFmtId="0" fontId="7" fillId="0" borderId="0"/>
    <xf numFmtId="0" fontId="7" fillId="0" borderId="0"/>
    <xf numFmtId="0" fontId="7" fillId="0" borderId="0"/>
    <xf numFmtId="0" fontId="7" fillId="0" borderId="0"/>
    <xf numFmtId="0" fontId="7" fillId="0" borderId="0"/>
    <xf numFmtId="0" fontId="16" fillId="0" borderId="33">
      <alignment horizontal="center"/>
    </xf>
    <xf numFmtId="0" fontId="7" fillId="0" borderId="0"/>
    <xf numFmtId="0" fontId="7" fillId="0" borderId="0"/>
    <xf numFmtId="0" fontId="7" fillId="0" borderId="0"/>
    <xf numFmtId="191" fontId="19" fillId="0" borderId="0"/>
    <xf numFmtId="0" fontId="7" fillId="0" borderId="0"/>
    <xf numFmtId="0" fontId="7" fillId="0" borderId="0"/>
    <xf numFmtId="0" fontId="7" fillId="0" borderId="0"/>
    <xf numFmtId="0" fontId="7" fillId="0" borderId="0"/>
    <xf numFmtId="192" fontId="19" fillId="0" borderId="5"/>
    <xf numFmtId="0" fontId="7" fillId="0" borderId="0"/>
    <xf numFmtId="0" fontId="7" fillId="0" borderId="0"/>
    <xf numFmtId="0" fontId="7" fillId="0" borderId="0"/>
    <xf numFmtId="0" fontId="250" fillId="0" borderId="0"/>
    <xf numFmtId="0" fontId="7" fillId="0" borderId="0"/>
    <xf numFmtId="0" fontId="250" fillId="0" borderId="0"/>
    <xf numFmtId="0" fontId="7" fillId="0" borderId="0"/>
    <xf numFmtId="3" fontId="19" fillId="0" borderId="0" applyNumberFormat="0" applyBorder="0" applyAlignment="0" applyProtection="0">
      <alignment horizontal="centerContinuous"/>
      <protection locked="0"/>
    </xf>
    <xf numFmtId="0" fontId="7" fillId="0" borderId="0"/>
    <xf numFmtId="0" fontId="7" fillId="0" borderId="0"/>
    <xf numFmtId="3" fontId="74" fillId="0" borderId="0">
      <protection locked="0"/>
    </xf>
    <xf numFmtId="0" fontId="7" fillId="0" borderId="0"/>
    <xf numFmtId="0" fontId="7" fillId="0" borderId="0"/>
    <xf numFmtId="0" fontId="250" fillId="0" borderId="0"/>
    <xf numFmtId="0" fontId="7" fillId="0" borderId="0"/>
    <xf numFmtId="0" fontId="250" fillId="0" borderId="0"/>
    <xf numFmtId="0" fontId="7" fillId="0" borderId="0"/>
    <xf numFmtId="0" fontId="7" fillId="0" borderId="0"/>
    <xf numFmtId="164" fontId="251" fillId="60" borderId="14">
      <alignment vertical="top"/>
    </xf>
    <xf numFmtId="0" fontId="7" fillId="0" borderId="0"/>
    <xf numFmtId="0" fontId="7" fillId="0" borderId="0"/>
    <xf numFmtId="164" fontId="12" fillId="0" borderId="17">
      <alignment horizontal="left" vertical="top"/>
    </xf>
    <xf numFmtId="0" fontId="7" fillId="0" borderId="0"/>
    <xf numFmtId="0" fontId="7" fillId="0" borderId="0"/>
    <xf numFmtId="0" fontId="252" fillId="0" borderId="17">
      <alignment horizontal="left" vertical="center"/>
    </xf>
    <xf numFmtId="0" fontId="7" fillId="0" borderId="0"/>
    <xf numFmtId="0" fontId="7" fillId="0" borderId="0"/>
    <xf numFmtId="0" fontId="8" fillId="61" borderId="5">
      <alignment horizontal="left" vertical="center"/>
    </xf>
    <xf numFmtId="0" fontId="7" fillId="0" borderId="0"/>
    <xf numFmtId="0" fontId="7" fillId="0" borderId="0"/>
    <xf numFmtId="165" fontId="253" fillId="62" borderId="14"/>
    <xf numFmtId="0" fontId="7" fillId="0" borderId="0"/>
    <xf numFmtId="0" fontId="7" fillId="0" borderId="0"/>
    <xf numFmtId="164" fontId="170" fillId="0" borderId="14">
      <alignment horizontal="left" vertical="top"/>
    </xf>
    <xf numFmtId="0" fontId="7" fillId="0" borderId="0"/>
    <xf numFmtId="0" fontId="7" fillId="0" borderId="0"/>
    <xf numFmtId="0" fontId="254" fillId="63" borderId="0">
      <alignment horizontal="lef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5"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7" fillId="0" borderId="0"/>
    <xf numFmtId="0" fontId="257" fillId="0" borderId="0" applyNumberFormat="0" applyFont="0" applyFill="0" applyBorder="0" applyProtection="0">
      <alignment horizontal="center" vertical="center" wrapText="1"/>
    </xf>
    <xf numFmtId="0" fontId="7" fillId="0" borderId="0"/>
    <xf numFmtId="0" fontId="7" fillId="0" borderId="0"/>
    <xf numFmtId="0" fontId="7" fillId="0" borderId="0"/>
    <xf numFmtId="0" fontId="7" fillId="0" borderId="0"/>
    <xf numFmtId="0" fontId="10" fillId="0" borderId="47" applyNumberFormat="0" applyFont="0" applyAlignment="0">
      <alignment horizontal="center"/>
    </xf>
    <xf numFmtId="0" fontId="7" fillId="0" borderId="0"/>
    <xf numFmtId="0" fontId="36" fillId="0" borderId="0" applyNumberFormat="0" applyFill="0" applyBorder="0" applyAlignment="0" applyProtection="0"/>
    <xf numFmtId="0" fontId="7" fillId="0" borderId="0"/>
    <xf numFmtId="0" fontId="7" fillId="0" borderId="0"/>
    <xf numFmtId="0" fontId="7" fillId="0" borderId="0"/>
    <xf numFmtId="0" fontId="88" fillId="0" borderId="10" applyFont="0" applyBorder="0" applyAlignment="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8" fillId="0" borderId="0">
      <alignment vertical="center"/>
    </xf>
    <xf numFmtId="0" fontId="7" fillId="0" borderId="0"/>
    <xf numFmtId="0" fontId="7" fillId="0" borderId="0"/>
    <xf numFmtId="0" fontId="7" fillId="0" borderId="0"/>
    <xf numFmtId="0" fontId="7" fillId="0" borderId="0"/>
    <xf numFmtId="0" fontId="7" fillId="0" borderId="0"/>
    <xf numFmtId="0" fontId="259" fillId="0" borderId="20"/>
    <xf numFmtId="0" fontId="7" fillId="0" borderId="0"/>
    <xf numFmtId="0" fontId="7" fillId="0" borderId="0"/>
    <xf numFmtId="0" fontId="7" fillId="0" borderId="0"/>
    <xf numFmtId="0" fontId="7" fillId="0" borderId="0"/>
    <xf numFmtId="0" fontId="7" fillId="0" borderId="0"/>
    <xf numFmtId="0" fontId="7" fillId="0" borderId="0"/>
    <xf numFmtId="0" fontId="67" fillId="0" borderId="0"/>
    <xf numFmtId="0" fontId="7" fillId="0" borderId="0"/>
    <xf numFmtId="0" fontId="7" fillId="0" borderId="0"/>
    <xf numFmtId="0" fontId="67" fillId="0" borderId="0"/>
    <xf numFmtId="0" fontId="7" fillId="0" borderId="0"/>
    <xf numFmtId="0" fontId="7" fillId="0" borderId="0"/>
    <xf numFmtId="0" fontId="67" fillId="0" borderId="0"/>
    <xf numFmtId="0" fontId="7" fillId="0" borderId="0"/>
    <xf numFmtId="0" fontId="7" fillId="0" borderId="0"/>
    <xf numFmtId="0" fontId="67" fillId="0" borderId="0"/>
    <xf numFmtId="0" fontId="7" fillId="0" borderId="0"/>
    <xf numFmtId="0" fontId="7" fillId="0" borderId="0"/>
    <xf numFmtId="0" fontId="67" fillId="0" borderId="0"/>
    <xf numFmtId="0" fontId="7" fillId="0" borderId="0"/>
    <xf numFmtId="0" fontId="7" fillId="0" borderId="0"/>
    <xf numFmtId="0" fontId="67" fillId="0" borderId="0"/>
    <xf numFmtId="0" fontId="7" fillId="0" borderId="0"/>
    <xf numFmtId="0" fontId="7" fillId="0" borderId="0"/>
    <xf numFmtId="0" fontId="67" fillId="0" borderId="0"/>
    <xf numFmtId="0" fontId="7" fillId="0" borderId="0"/>
    <xf numFmtId="0" fontId="7" fillId="0" borderId="0"/>
    <xf numFmtId="0" fontId="6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0"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7" fillId="0" borderId="0"/>
    <xf numFmtId="0" fontId="7" fillId="0" borderId="0"/>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0" fontId="7" fillId="0" borderId="0"/>
    <xf numFmtId="0" fontId="262" fillId="0" borderId="0" applyNumberFormat="0" applyFill="0" applyBorder="0" applyAlignment="0" applyProtection="0">
      <alignment vertical="top"/>
      <protection locked="0"/>
    </xf>
    <xf numFmtId="0" fontId="7" fillId="0" borderId="0"/>
    <xf numFmtId="0" fontId="7" fillId="0" borderId="0"/>
    <xf numFmtId="0" fontId="262" fillId="0" borderId="0" applyNumberFormat="0" applyFill="0" applyBorder="0" applyAlignment="0" applyProtection="0">
      <alignment vertical="top"/>
      <protection locked="0"/>
    </xf>
    <xf numFmtId="0" fontId="7" fillId="0" borderId="0"/>
    <xf numFmtId="0" fontId="7" fillId="0" borderId="0"/>
    <xf numFmtId="0" fontId="262" fillId="0" borderId="0" applyNumberFormat="0" applyFill="0" applyBorder="0" applyAlignment="0" applyProtection="0">
      <alignment vertical="top"/>
      <protection locked="0"/>
    </xf>
    <xf numFmtId="0" fontId="7" fillId="0" borderId="0"/>
    <xf numFmtId="0" fontId="7" fillId="0" borderId="0"/>
    <xf numFmtId="0" fontId="262" fillId="0" borderId="0" applyNumberFormat="0" applyFill="0" applyBorder="0" applyAlignment="0" applyProtection="0">
      <alignment vertical="top"/>
      <protection locked="0"/>
    </xf>
    <xf numFmtId="0" fontId="7" fillId="0" borderId="0"/>
    <xf numFmtId="0" fontId="7" fillId="0" borderId="0"/>
    <xf numFmtId="0" fontId="262" fillId="0" borderId="0" applyNumberFormat="0" applyFill="0" applyBorder="0" applyAlignment="0" applyProtection="0">
      <alignment vertical="top"/>
      <protection locked="0"/>
    </xf>
    <xf numFmtId="0" fontId="7" fillId="0" borderId="0"/>
    <xf numFmtId="0" fontId="7" fillId="0" borderId="0"/>
    <xf numFmtId="0" fontId="262" fillId="0" borderId="0" applyNumberFormat="0" applyFill="0" applyBorder="0" applyAlignment="0" applyProtection="0">
      <alignment vertical="top"/>
      <protection locked="0"/>
    </xf>
    <xf numFmtId="0" fontId="7" fillId="0" borderId="0"/>
    <xf numFmtId="0" fontId="7" fillId="0" borderId="0"/>
    <xf numFmtId="0" fontId="262"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263" fillId="0" borderId="0" applyNumberFormat="0" applyFill="0" applyBorder="0" applyAlignment="0" applyProtection="0">
      <alignment vertical="top"/>
      <protection locked="0"/>
    </xf>
    <xf numFmtId="0" fontId="7" fillId="0" borderId="0"/>
    <xf numFmtId="0" fontId="7" fillId="0" borderId="0"/>
    <xf numFmtId="0" fontId="263" fillId="0" borderId="0" applyNumberFormat="0" applyFill="0" applyBorder="0" applyAlignment="0" applyProtection="0">
      <alignment vertical="top"/>
      <protection locked="0"/>
    </xf>
    <xf numFmtId="0" fontId="7" fillId="0" borderId="0"/>
    <xf numFmtId="0" fontId="7" fillId="0" borderId="0"/>
    <xf numFmtId="0" fontId="263" fillId="0" borderId="0" applyNumberFormat="0" applyFill="0" applyBorder="0" applyAlignment="0" applyProtection="0">
      <alignment vertical="top"/>
      <protection locked="0"/>
    </xf>
    <xf numFmtId="0" fontId="7" fillId="0" borderId="0"/>
    <xf numFmtId="0" fontId="7" fillId="0" borderId="0"/>
    <xf numFmtId="0" fontId="263" fillId="0" borderId="0" applyNumberFormat="0" applyFill="0" applyBorder="0" applyAlignment="0" applyProtection="0">
      <alignment vertical="top"/>
      <protection locked="0"/>
    </xf>
    <xf numFmtId="0" fontId="7" fillId="0" borderId="0"/>
    <xf numFmtId="0" fontId="7" fillId="0" borderId="0"/>
    <xf numFmtId="0" fontId="263" fillId="0" borderId="0" applyNumberFormat="0" applyFill="0" applyBorder="0" applyAlignment="0" applyProtection="0">
      <alignment vertical="top"/>
      <protection locked="0"/>
    </xf>
    <xf numFmtId="0" fontId="7" fillId="0" borderId="0"/>
    <xf numFmtId="0" fontId="7" fillId="0" borderId="0"/>
    <xf numFmtId="0" fontId="263" fillId="0" borderId="0" applyNumberFormat="0" applyFill="0" applyBorder="0" applyAlignment="0" applyProtection="0">
      <alignment vertical="top"/>
      <protection locked="0"/>
    </xf>
    <xf numFmtId="0" fontId="7" fillId="0" borderId="0"/>
    <xf numFmtId="0" fontId="249" fillId="0" borderId="44"/>
    <xf numFmtId="0" fontId="7" fillId="0" borderId="0"/>
    <xf numFmtId="0" fontId="249" fillId="0" borderId="44"/>
    <xf numFmtId="0" fontId="7" fillId="0" borderId="0"/>
    <xf numFmtId="0" fontId="7" fillId="0" borderId="0"/>
    <xf numFmtId="0" fontId="7" fillId="0" borderId="0"/>
    <xf numFmtId="0" fontId="154" fillId="0" borderId="44"/>
    <xf numFmtId="0" fontId="154" fillId="0" borderId="44"/>
    <xf numFmtId="318" fontId="245" fillId="0" borderId="0" applyNumberFormat="0" applyFont="0" applyFill="0" applyBorder="0" applyAlignment="0">
      <alignment horizontal="centerContinuous"/>
    </xf>
    <xf numFmtId="0" fontId="7" fillId="0" borderId="0"/>
    <xf numFmtId="0" fontId="7" fillId="0" borderId="0"/>
    <xf numFmtId="0" fontId="7" fillId="0" borderId="0"/>
    <xf numFmtId="0" fontId="7" fillId="0" borderId="0"/>
    <xf numFmtId="0" fontId="58" fillId="0" borderId="0">
      <alignment vertical="center" wrapText="1"/>
      <protection locked="0"/>
    </xf>
    <xf numFmtId="0" fontId="58" fillId="0" borderId="0">
      <alignment vertical="center" wrapText="1"/>
      <protection locked="0"/>
    </xf>
    <xf numFmtId="0" fontId="7" fillId="0" borderId="0"/>
    <xf numFmtId="0" fontId="7" fillId="0" borderId="0"/>
    <xf numFmtId="0" fontId="57" fillId="0" borderId="6" applyNumberFormat="0" applyBorder="0" applyAlignment="0"/>
    <xf numFmtId="0" fontId="7" fillId="0" borderId="0"/>
    <xf numFmtId="0" fontId="7" fillId="0" borderId="0"/>
    <xf numFmtId="0" fontId="246" fillId="0" borderId="7" applyNumberFormat="0" applyBorder="0" applyAlignment="0">
      <alignment horizontal="center"/>
    </xf>
    <xf numFmtId="0" fontId="7" fillId="0" borderId="0"/>
    <xf numFmtId="0" fontId="7" fillId="0" borderId="0"/>
    <xf numFmtId="0" fontId="7" fillId="0" borderId="0"/>
    <xf numFmtId="3" fontId="247" fillId="0" borderId="8" applyNumberFormat="0" applyBorder="0" applyAlignment="0"/>
    <xf numFmtId="0" fontId="7" fillId="0" borderId="0"/>
    <xf numFmtId="0" fontId="7" fillId="0" borderId="0"/>
    <xf numFmtId="0" fontId="248" fillId="0" borderId="0" applyFont="0">
      <alignment horizontal="centerContinuous"/>
    </xf>
    <xf numFmtId="0" fontId="7" fillId="0" borderId="0"/>
    <xf numFmtId="0" fontId="19" fillId="0" borderId="0" applyNumberFormat="0" applyFill="0" applyBorder="0" applyAlignment="0" applyProtection="0"/>
    <xf numFmtId="0" fontId="7" fillId="0" borderId="0"/>
    <xf numFmtId="0" fontId="154" fillId="0" borderId="44"/>
    <xf numFmtId="0" fontId="154" fillId="0" borderId="44"/>
    <xf numFmtId="0" fontId="154" fillId="0" borderId="44"/>
    <xf numFmtId="0" fontId="7" fillId="0" borderId="0"/>
    <xf numFmtId="0" fontId="7" fillId="0" borderId="0"/>
    <xf numFmtId="0" fontId="19" fillId="0" borderId="0" applyNumberFormat="0" applyFill="0" applyBorder="0" applyAlignment="0" applyProtection="0"/>
    <xf numFmtId="0" fontId="7" fillId="0" borderId="0"/>
    <xf numFmtId="0" fontId="19" fillId="0" borderId="0" applyNumberFormat="0" applyFill="0" applyBorder="0" applyAlignment="0" applyProtection="0"/>
    <xf numFmtId="0" fontId="7" fillId="0" borderId="0"/>
    <xf numFmtId="0" fontId="7" fillId="0" borderId="0"/>
    <xf numFmtId="0" fontId="7" fillId="0" borderId="0"/>
    <xf numFmtId="0" fontId="13" fillId="0" borderId="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0" fontId="13" fillId="0" borderId="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51" fillId="0" borderId="0" applyFont="0" applyFill="0" applyBorder="0" applyAlignment="0" applyProtection="0"/>
    <xf numFmtId="0" fontId="51" fillId="0" borderId="0"/>
    <xf numFmtId="0" fontId="51" fillId="0" borderId="0"/>
    <xf numFmtId="169" fontId="51" fillId="0" borderId="0" applyFont="0" applyFill="0" applyBorder="0" applyAlignment="0" applyProtection="0"/>
    <xf numFmtId="169" fontId="51" fillId="0" borderId="0" applyFont="0" applyFill="0" applyBorder="0" applyAlignment="0" applyProtection="0"/>
    <xf numFmtId="0" fontId="51" fillId="0" borderId="0"/>
    <xf numFmtId="169" fontId="51" fillId="0" borderId="0" applyFont="0" applyFill="0" applyBorder="0" applyAlignment="0" applyProtection="0"/>
    <xf numFmtId="0" fontId="51" fillId="0" borderId="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265" fillId="0" borderId="0" applyFont="0" applyFill="0" applyBorder="0" applyAlignment="0" applyProtection="0"/>
    <xf numFmtId="169" fontId="7" fillId="0" borderId="0" applyFont="0" applyFill="0" applyBorder="0" applyAlignment="0" applyProtection="0"/>
    <xf numFmtId="0" fontId="13" fillId="0" borderId="0"/>
    <xf numFmtId="169" fontId="7" fillId="0" borderId="0" applyFont="0" applyFill="0" applyBorder="0" applyAlignment="0" applyProtection="0"/>
    <xf numFmtId="1" fontId="13" fillId="0" borderId="0"/>
    <xf numFmtId="0" fontId="6" fillId="0" borderId="0"/>
    <xf numFmtId="0" fontId="6" fillId="0" borderId="0"/>
    <xf numFmtId="0" fontId="6" fillId="0" borderId="0"/>
    <xf numFmtId="0" fontId="5" fillId="0" borderId="0"/>
    <xf numFmtId="0" fontId="5" fillId="0" borderId="0"/>
    <xf numFmtId="0" fontId="5" fillId="0" borderId="0"/>
    <xf numFmtId="0" fontId="13"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7" fillId="0" borderId="0"/>
    <xf numFmtId="0" fontId="5" fillId="0" borderId="0"/>
    <xf numFmtId="0" fontId="3" fillId="0" borderId="0"/>
    <xf numFmtId="169" fontId="3" fillId="0" borderId="0" applyFont="0" applyFill="0" applyBorder="0" applyAlignment="0" applyProtection="0"/>
    <xf numFmtId="0" fontId="3" fillId="0" borderId="0"/>
    <xf numFmtId="169" fontId="13" fillId="0" borderId="0" applyFont="0" applyFill="0" applyBorder="0" applyAlignment="0" applyProtection="0"/>
    <xf numFmtId="0" fontId="7" fillId="0" borderId="0"/>
    <xf numFmtId="0" fontId="2" fillId="0" borderId="0"/>
    <xf numFmtId="174" fontId="2" fillId="0" borderId="0" applyFont="0" applyFill="0" applyBorder="0" applyAlignment="0" applyProtection="0"/>
    <xf numFmtId="313" fontId="13" fillId="0" borderId="0" applyFont="0" applyFill="0" applyBorder="0" applyAlignment="0" applyProtection="0"/>
    <xf numFmtId="313" fontId="13" fillId="0" borderId="0" applyFont="0" applyFill="0" applyBorder="0" applyAlignment="0" applyProtection="0"/>
    <xf numFmtId="0" fontId="7" fillId="0" borderId="0"/>
    <xf numFmtId="0" fontId="273" fillId="0" borderId="0"/>
    <xf numFmtId="9" fontId="275" fillId="0" borderId="0" applyFont="0" applyFill="0" applyBorder="0" applyAlignment="0" applyProtection="0"/>
    <xf numFmtId="0" fontId="277" fillId="0" borderId="0"/>
    <xf numFmtId="0" fontId="9" fillId="0" borderId="0"/>
    <xf numFmtId="169" fontId="13" fillId="0" borderId="0" applyFont="0" applyFill="0" applyBorder="0" applyAlignment="0" applyProtection="0"/>
    <xf numFmtId="0" fontId="7" fillId="0" borderId="0"/>
    <xf numFmtId="169" fontId="7" fillId="0" borderId="0" applyFont="0" applyFill="0" applyBorder="0" applyAlignment="0" applyProtection="0"/>
    <xf numFmtId="0" fontId="7" fillId="0" borderId="0"/>
    <xf numFmtId="174" fontId="1" fillId="0" borderId="0" applyFont="0" applyFill="0" applyBorder="0" applyAlignment="0" applyProtection="0"/>
    <xf numFmtId="0" fontId="5" fillId="0" borderId="0"/>
    <xf numFmtId="174" fontId="7" fillId="0" borderId="0" applyFont="0" applyFill="0" applyBorder="0" applyAlignment="0" applyProtection="0"/>
  </cellStyleXfs>
  <cellXfs count="1967">
    <xf numFmtId="0" fontId="0" fillId="0" borderId="0" xfId="0"/>
    <xf numFmtId="0" fontId="13" fillId="0" borderId="0" xfId="3"/>
    <xf numFmtId="0" fontId="0" fillId="0" borderId="0" xfId="0" applyProtection="1">
      <protection hidden="1"/>
    </xf>
    <xf numFmtId="0" fontId="0" fillId="0" borderId="0" xfId="0" applyProtection="1">
      <protection locked="0" hidden="1"/>
    </xf>
    <xf numFmtId="0" fontId="0" fillId="0" borderId="0" xfId="0" applyProtection="1">
      <protection locked="0"/>
    </xf>
    <xf numFmtId="0" fontId="11" fillId="0" borderId="6" xfId="0" applyFont="1" applyBorder="1" applyAlignment="1">
      <alignment horizontal="left" vertical="center" wrapText="1"/>
    </xf>
    <xf numFmtId="0" fontId="11" fillId="5" borderId="0" xfId="0" applyFont="1" applyFill="1" applyAlignment="1">
      <alignment vertical="center"/>
    </xf>
    <xf numFmtId="0" fontId="11" fillId="0" borderId="0" xfId="4362" applyAlignment="1">
      <alignment vertical="center"/>
    </xf>
    <xf numFmtId="0" fontId="27" fillId="0" borderId="8" xfId="4362" applyFont="1" applyBorder="1" applyAlignment="1">
      <alignment vertical="center" wrapText="1"/>
    </xf>
    <xf numFmtId="0" fontId="11" fillId="0" borderId="8" xfId="4362" applyBorder="1" applyAlignment="1">
      <alignment vertical="center"/>
    </xf>
    <xf numFmtId="0" fontId="26" fillId="0" borderId="0" xfId="4362" applyFont="1" applyAlignment="1">
      <alignment vertical="center"/>
    </xf>
    <xf numFmtId="0" fontId="11" fillId="0" borderId="6" xfId="4362" applyBorder="1" applyAlignment="1">
      <alignment vertical="center" wrapText="1"/>
    </xf>
    <xf numFmtId="0" fontId="27" fillId="5" borderId="0" xfId="0" applyFont="1" applyFill="1" applyAlignment="1">
      <alignment vertical="center"/>
    </xf>
    <xf numFmtId="0" fontId="11" fillId="0" borderId="0" xfId="55" applyFont="1"/>
    <xf numFmtId="0" fontId="30" fillId="5" borderId="0" xfId="0" applyFont="1" applyFill="1"/>
    <xf numFmtId="0" fontId="11" fillId="5" borderId="0" xfId="0" applyFont="1" applyFill="1"/>
    <xf numFmtId="0" fontId="11" fillId="5" borderId="0" xfId="0" applyFont="1" applyFill="1" applyAlignment="1">
      <alignment horizontal="center"/>
    </xf>
    <xf numFmtId="0" fontId="31" fillId="5" borderId="0" xfId="0" applyFont="1" applyFill="1" applyAlignment="1">
      <alignment horizontal="center"/>
    </xf>
    <xf numFmtId="0" fontId="25" fillId="5" borderId="0" xfId="0" applyFont="1" applyFill="1" applyAlignment="1">
      <alignment horizontal="center"/>
    </xf>
    <xf numFmtId="2" fontId="11" fillId="5" borderId="0" xfId="0" applyNumberFormat="1" applyFont="1" applyFill="1"/>
    <xf numFmtId="0" fontId="26" fillId="0" borderId="6" xfId="4362" applyFont="1" applyBorder="1" applyAlignment="1">
      <alignment vertical="center"/>
    </xf>
    <xf numFmtId="0" fontId="11" fillId="0" borderId="6" xfId="4362" applyBorder="1" applyAlignment="1">
      <alignment vertical="center"/>
    </xf>
    <xf numFmtId="194" fontId="11" fillId="5" borderId="6" xfId="12" applyNumberFormat="1" applyFont="1" applyFill="1" applyBorder="1" applyAlignment="1">
      <alignment horizontal="right" vertical="center" wrapText="1"/>
    </xf>
    <xf numFmtId="187" fontId="25" fillId="5" borderId="0" xfId="0" applyNumberFormat="1" applyFont="1" applyFill="1" applyAlignment="1">
      <alignment horizontal="right"/>
    </xf>
    <xf numFmtId="0" fontId="25" fillId="0" borderId="0" xfId="4362" applyFont="1" applyAlignment="1">
      <alignment vertical="center"/>
    </xf>
    <xf numFmtId="0" fontId="11" fillId="0" borderId="6" xfId="4362" applyBorder="1" applyAlignment="1">
      <alignment horizontal="center" vertical="center" wrapText="1"/>
    </xf>
    <xf numFmtId="0" fontId="26" fillId="0" borderId="49" xfId="4362" applyFont="1" applyBorder="1" applyAlignment="1">
      <alignment horizontal="center" vertical="center"/>
    </xf>
    <xf numFmtId="0" fontId="27" fillId="0" borderId="8" xfId="4362" applyFont="1" applyBorder="1" applyAlignment="1">
      <alignment horizontal="center" vertical="center" wrapText="1"/>
    </xf>
    <xf numFmtId="0" fontId="11" fillId="0" borderId="0" xfId="4362" applyAlignment="1">
      <alignment vertical="center" wrapText="1"/>
    </xf>
    <xf numFmtId="0" fontId="11" fillId="0" borderId="49" xfId="4362" applyBorder="1" applyAlignment="1">
      <alignment horizontal="center" vertical="center"/>
    </xf>
    <xf numFmtId="0" fontId="11" fillId="0" borderId="49" xfId="4362" applyBorder="1" applyAlignment="1">
      <alignment vertical="center"/>
    </xf>
    <xf numFmtId="0" fontId="11" fillId="0" borderId="49" xfId="4362" applyBorder="1" applyAlignment="1">
      <alignment vertical="center" wrapText="1"/>
    </xf>
    <xf numFmtId="0" fontId="11" fillId="0" borderId="0" xfId="4362" applyAlignment="1">
      <alignment horizontal="center" vertical="center"/>
    </xf>
    <xf numFmtId="0" fontId="27" fillId="5" borderId="0" xfId="0" applyFont="1" applyFill="1" applyAlignment="1">
      <alignment vertical="center" wrapText="1"/>
    </xf>
    <xf numFmtId="0" fontId="26" fillId="5" borderId="0" xfId="0" applyFont="1" applyFill="1" applyAlignment="1">
      <alignment vertical="center" wrapText="1"/>
    </xf>
    <xf numFmtId="0" fontId="11" fillId="5" borderId="0" xfId="0" applyFont="1" applyFill="1" applyAlignment="1">
      <alignment horizontal="center" vertical="center" wrapText="1"/>
    </xf>
    <xf numFmtId="0" fontId="11" fillId="5" borderId="0" xfId="4362" applyFill="1" applyAlignment="1">
      <alignment vertical="center"/>
    </xf>
    <xf numFmtId="0" fontId="26" fillId="5" borderId="0" xfId="4362" applyFont="1" applyFill="1" applyAlignment="1">
      <alignment vertical="center"/>
    </xf>
    <xf numFmtId="0" fontId="11" fillId="5" borderId="0" xfId="4362" applyFill="1" applyAlignment="1">
      <alignment vertical="center" wrapText="1"/>
    </xf>
    <xf numFmtId="187" fontId="11" fillId="5" borderId="6" xfId="4278" applyNumberFormat="1" applyFont="1" applyFill="1" applyBorder="1" applyAlignment="1">
      <alignment vertical="center"/>
    </xf>
    <xf numFmtId="0" fontId="11" fillId="0" borderId="6" xfId="55" applyFont="1" applyBorder="1" applyAlignment="1">
      <alignment vertical="center" wrapText="1"/>
    </xf>
    <xf numFmtId="0" fontId="27" fillId="0" borderId="6" xfId="55" applyFont="1" applyBorder="1" applyAlignment="1">
      <alignment horizontal="center" vertical="center" wrapText="1"/>
    </xf>
    <xf numFmtId="0" fontId="27" fillId="0" borderId="6" xfId="55" applyFont="1" applyBorder="1" applyAlignment="1">
      <alignment vertical="center" wrapText="1"/>
    </xf>
    <xf numFmtId="0" fontId="11" fillId="0" borderId="6" xfId="55" applyFont="1" applyBorder="1" applyAlignment="1">
      <alignment horizontal="center" vertical="center" wrapText="1"/>
    </xf>
    <xf numFmtId="198" fontId="11" fillId="5" borderId="6" xfId="4278" applyNumberFormat="1" applyFont="1" applyFill="1" applyBorder="1" applyAlignment="1">
      <alignment vertical="center"/>
    </xf>
    <xf numFmtId="0" fontId="11" fillId="0" borderId="0" xfId="63" applyFont="1"/>
    <xf numFmtId="194" fontId="26" fillId="0" borderId="0" xfId="12" applyNumberFormat="1" applyFont="1" applyFill="1"/>
    <xf numFmtId="0" fontId="26" fillId="0" borderId="9" xfId="0" applyFont="1" applyBorder="1" applyAlignment="1">
      <alignment horizontal="center" vertical="center"/>
    </xf>
    <xf numFmtId="0" fontId="11" fillId="0" borderId="8" xfId="4362" applyBorder="1" applyAlignment="1">
      <alignment horizontal="center" vertical="center" wrapText="1"/>
    </xf>
    <xf numFmtId="1" fontId="11" fillId="4" borderId="6" xfId="8290" applyNumberFormat="1" applyFont="1" applyFill="1" applyBorder="1" applyAlignment="1">
      <alignment vertical="center"/>
    </xf>
    <xf numFmtId="1" fontId="11" fillId="5" borderId="0" xfId="8290" applyNumberFormat="1" applyFont="1" applyFill="1" applyAlignment="1">
      <alignment vertical="center"/>
    </xf>
    <xf numFmtId="1" fontId="11" fillId="4" borderId="0" xfId="8290" applyNumberFormat="1" applyFont="1" applyFill="1" applyAlignment="1">
      <alignment vertical="center"/>
    </xf>
    <xf numFmtId="1" fontId="11" fillId="4" borderId="0" xfId="8290" applyNumberFormat="1" applyFont="1" applyFill="1" applyAlignment="1">
      <alignment horizontal="right" vertical="center"/>
    </xf>
    <xf numFmtId="1" fontId="11" fillId="0" borderId="0" xfId="30" applyFont="1" applyAlignment="1">
      <alignment horizontal="center"/>
    </xf>
    <xf numFmtId="1" fontId="11" fillId="0" borderId="0" xfId="30" applyFont="1"/>
    <xf numFmtId="0" fontId="11" fillId="5" borderId="0" xfId="0" applyFont="1" applyFill="1" applyAlignment="1">
      <alignment vertical="center" wrapText="1"/>
    </xf>
    <xf numFmtId="176" fontId="43" fillId="0" borderId="0" xfId="30" applyNumberFormat="1" applyFont="1" applyAlignment="1">
      <alignment horizontal="center"/>
    </xf>
    <xf numFmtId="1" fontId="40" fillId="0" borderId="0" xfId="30" applyFont="1"/>
    <xf numFmtId="176" fontId="39" fillId="0" borderId="0" xfId="30" applyNumberFormat="1" applyFont="1" applyAlignment="1">
      <alignment horizontal="center"/>
    </xf>
    <xf numFmtId="1" fontId="37" fillId="0" borderId="0" xfId="29" applyFont="1"/>
    <xf numFmtId="1" fontId="26" fillId="0" borderId="0" xfId="30" applyFont="1"/>
    <xf numFmtId="1" fontId="11" fillId="0" borderId="0" xfId="30" applyFont="1" applyAlignment="1">
      <alignment horizontal="right"/>
    </xf>
    <xf numFmtId="0" fontId="26" fillId="5" borderId="9" xfId="0" applyFont="1" applyFill="1" applyBorder="1" applyAlignment="1">
      <alignment horizontal="center" vertical="center"/>
    </xf>
    <xf numFmtId="178" fontId="27" fillId="5" borderId="6" xfId="12" applyNumberFormat="1" applyFont="1" applyFill="1" applyBorder="1" applyAlignment="1">
      <alignment vertical="center"/>
    </xf>
    <xf numFmtId="0" fontId="11" fillId="5" borderId="11" xfId="4362" applyFill="1" applyBorder="1" applyAlignment="1">
      <alignment vertical="center"/>
    </xf>
    <xf numFmtId="198" fontId="11" fillId="0" borderId="6" xfId="12" applyNumberFormat="1" applyFont="1" applyFill="1" applyBorder="1" applyAlignment="1">
      <alignment vertical="center"/>
    </xf>
    <xf numFmtId="198" fontId="11" fillId="0" borderId="6" xfId="12" applyNumberFormat="1" applyFont="1" applyFill="1" applyBorder="1" applyAlignment="1">
      <alignment horizontal="right" vertical="center"/>
    </xf>
    <xf numFmtId="0" fontId="11" fillId="0" borderId="0" xfId="55" applyFont="1" applyAlignment="1">
      <alignment vertical="center"/>
    </xf>
    <xf numFmtId="1" fontId="27" fillId="0" borderId="0" xfId="30" applyFont="1"/>
    <xf numFmtId="176" fontId="26" fillId="5" borderId="0" xfId="0" applyNumberFormat="1" applyFont="1" applyFill="1" applyAlignment="1">
      <alignment horizontal="center" vertical="center" wrapText="1"/>
    </xf>
    <xf numFmtId="176" fontId="27" fillId="0" borderId="0" xfId="30" applyNumberFormat="1" applyFont="1" applyAlignment="1">
      <alignment horizontal="center" wrapText="1"/>
    </xf>
    <xf numFmtId="176" fontId="27" fillId="0" borderId="0" xfId="30" applyNumberFormat="1" applyFont="1" applyAlignment="1">
      <alignment horizontal="center"/>
    </xf>
    <xf numFmtId="0" fontId="7" fillId="0" borderId="0" xfId="63" applyAlignment="1">
      <alignment vertical="center"/>
    </xf>
    <xf numFmtId="1" fontId="25" fillId="0" borderId="0" xfId="30" applyFont="1"/>
    <xf numFmtId="1" fontId="11" fillId="0" borderId="0" xfId="30" applyFont="1" applyAlignment="1">
      <alignment wrapText="1"/>
    </xf>
    <xf numFmtId="1" fontId="27" fillId="0" borderId="0" xfId="30" applyFont="1" applyAlignment="1">
      <alignment vertical="center" wrapText="1"/>
    </xf>
    <xf numFmtId="1" fontId="11" fillId="0" borderId="0" xfId="30" applyFont="1" applyAlignment="1">
      <alignment horizontal="left" vertical="center"/>
    </xf>
    <xf numFmtId="1" fontId="264" fillId="0" borderId="0" xfId="30" applyFont="1" applyAlignment="1">
      <alignment vertical="center" wrapText="1"/>
    </xf>
    <xf numFmtId="1" fontId="11" fillId="0" borderId="0" xfId="30" applyFont="1" applyAlignment="1">
      <alignment horizontal="left"/>
    </xf>
    <xf numFmtId="0" fontId="27" fillId="0" borderId="0" xfId="63" applyFont="1"/>
    <xf numFmtId="0" fontId="11" fillId="0" borderId="0" xfId="63" applyFont="1" applyAlignment="1">
      <alignment horizontal="center"/>
    </xf>
    <xf numFmtId="0" fontId="26" fillId="0" borderId="0" xfId="63" applyFont="1"/>
    <xf numFmtId="0" fontId="11" fillId="0" borderId="0" xfId="63" applyFont="1" applyAlignment="1">
      <alignment horizontal="center" vertical="center" wrapText="1"/>
    </xf>
    <xf numFmtId="0" fontId="27" fillId="0" borderId="5" xfId="0" applyFont="1" applyBorder="1" applyAlignment="1">
      <alignment horizontal="center" vertical="center" wrapText="1"/>
    </xf>
    <xf numFmtId="175" fontId="11" fillId="0" borderId="6" xfId="32" applyNumberFormat="1" applyFont="1" applyBorder="1" applyAlignment="1">
      <alignment vertical="center" wrapText="1"/>
    </xf>
    <xf numFmtId="0" fontId="27" fillId="5" borderId="0" xfId="0" applyFont="1" applyFill="1" applyAlignment="1">
      <alignment horizontal="left"/>
    </xf>
    <xf numFmtId="0" fontId="27" fillId="0" borderId="0" xfId="0" applyFont="1"/>
    <xf numFmtId="0" fontId="30" fillId="0" borderId="6" xfId="63" applyFont="1" applyBorder="1" applyAlignment="1">
      <alignment horizontal="center" vertical="center" wrapText="1"/>
    </xf>
    <xf numFmtId="169" fontId="11" fillId="0" borderId="0" xfId="12" applyFont="1" applyFill="1"/>
    <xf numFmtId="0" fontId="27" fillId="0" borderId="0" xfId="55" applyFont="1"/>
    <xf numFmtId="187" fontId="25" fillId="0" borderId="0" xfId="55" applyNumberFormat="1" applyFont="1"/>
    <xf numFmtId="0" fontId="11" fillId="0" borderId="0" xfId="55" applyFont="1" applyAlignment="1">
      <alignment horizontal="center" vertical="center"/>
    </xf>
    <xf numFmtId="194" fontId="270" fillId="0" borderId="7" xfId="12" applyNumberFormat="1" applyFont="1" applyFill="1" applyBorder="1" applyAlignment="1" applyProtection="1">
      <alignment horizontal="center" vertical="center" wrapText="1"/>
    </xf>
    <xf numFmtId="0" fontId="26" fillId="0" borderId="0" xfId="63" applyFont="1" applyAlignment="1">
      <alignment horizontal="center"/>
    </xf>
    <xf numFmtId="0" fontId="11" fillId="0" borderId="0" xfId="0" applyFont="1"/>
    <xf numFmtId="0" fontId="26" fillId="0" borderId="0" xfId="0" applyFont="1"/>
    <xf numFmtId="0" fontId="11" fillId="0" borderId="0" xfId="0" applyFont="1" applyAlignment="1">
      <alignment horizontal="center"/>
    </xf>
    <xf numFmtId="0" fontId="30" fillId="0" borderId="0" xfId="63" applyFont="1"/>
    <xf numFmtId="0" fontId="37" fillId="0" borderId="0" xfId="63" applyFont="1"/>
    <xf numFmtId="0" fontId="48" fillId="0" borderId="0" xfId="63" applyFont="1"/>
    <xf numFmtId="1" fontId="41" fillId="0" borderId="0" xfId="30" applyFont="1"/>
    <xf numFmtId="0" fontId="26" fillId="0" borderId="0" xfId="63" applyFont="1" applyAlignment="1">
      <alignment vertical="center"/>
    </xf>
    <xf numFmtId="0" fontId="2" fillId="0" borderId="0" xfId="8413"/>
    <xf numFmtId="0" fontId="27" fillId="0" borderId="0" xfId="63" applyFont="1" applyAlignment="1">
      <alignment horizontal="left"/>
    </xf>
    <xf numFmtId="0" fontId="27" fillId="0" borderId="0" xfId="63" applyFont="1" applyAlignment="1">
      <alignment horizontal="left" vertical="center" wrapText="1"/>
    </xf>
    <xf numFmtId="0" fontId="11" fillId="0" borderId="0" xfId="63" applyFont="1" applyAlignment="1">
      <alignment vertical="center" wrapText="1"/>
    </xf>
    <xf numFmtId="0" fontId="11" fillId="0" borderId="0" xfId="63" applyFont="1" applyAlignment="1">
      <alignment horizontal="left" vertical="center"/>
    </xf>
    <xf numFmtId="0" fontId="11" fillId="0" borderId="0" xfId="0" applyFont="1" applyAlignment="1">
      <alignment vertical="center" wrapText="1"/>
    </xf>
    <xf numFmtId="197" fontId="11" fillId="0" borderId="0" xfId="0" applyNumberFormat="1" applyFont="1"/>
    <xf numFmtId="0" fontId="37" fillId="0" borderId="0" xfId="63" applyFont="1" applyAlignment="1">
      <alignment horizontal="center" vertical="center"/>
    </xf>
    <xf numFmtId="187" fontId="38" fillId="0" borderId="0" xfId="63" applyNumberFormat="1" applyFont="1" applyAlignment="1">
      <alignment horizontal="center" vertical="center"/>
    </xf>
    <xf numFmtId="0" fontId="26" fillId="0" borderId="0" xfId="63" applyFont="1" applyAlignment="1">
      <alignment horizontal="center" vertical="center"/>
    </xf>
    <xf numFmtId="0" fontId="11" fillId="0" borderId="0" xfId="63" applyFont="1" applyAlignment="1">
      <alignment horizontal="center" vertical="center"/>
    </xf>
    <xf numFmtId="0" fontId="11" fillId="0" borderId="0" xfId="8417" applyFont="1"/>
    <xf numFmtId="176" fontId="27" fillId="0" borderId="0" xfId="0" applyNumberFormat="1" applyFont="1" applyAlignment="1">
      <alignment horizontal="center" wrapText="1"/>
    </xf>
    <xf numFmtId="176" fontId="25" fillId="0" borderId="0" xfId="0" applyNumberFormat="1" applyFont="1" applyAlignment="1">
      <alignment horizontal="center"/>
    </xf>
    <xf numFmtId="176" fontId="27" fillId="0" borderId="0" xfId="0" applyNumberFormat="1" applyFont="1" applyAlignment="1">
      <alignment horizontal="center"/>
    </xf>
    <xf numFmtId="176" fontId="11" fillId="0" borderId="0" xfId="0" applyNumberFormat="1" applyFont="1"/>
    <xf numFmtId="0" fontId="7" fillId="0" borderId="0" xfId="0" applyFont="1" applyAlignment="1">
      <alignment vertical="center"/>
    </xf>
    <xf numFmtId="0" fontId="7" fillId="0" borderId="0" xfId="0" applyFont="1"/>
    <xf numFmtId="169" fontId="7" fillId="0" borderId="0" xfId="0" applyNumberFormat="1" applyFont="1" applyAlignment="1">
      <alignment vertical="center"/>
    </xf>
    <xf numFmtId="0" fontId="8" fillId="0" borderId="0" xfId="0" applyFont="1" applyAlignment="1">
      <alignment vertical="center" wrapText="1"/>
    </xf>
    <xf numFmtId="0" fontId="274" fillId="0" borderId="0" xfId="8418" applyFont="1"/>
    <xf numFmtId="0" fontId="8" fillId="0" borderId="0" xfId="0" applyFont="1" applyAlignment="1">
      <alignment vertical="center"/>
    </xf>
    <xf numFmtId="0" fontId="8" fillId="0" borderId="0" xfId="0" applyFont="1"/>
    <xf numFmtId="187" fontId="25" fillId="5" borderId="0" xfId="0" applyNumberFormat="1" applyFont="1" applyFill="1" applyAlignment="1">
      <alignment vertical="center"/>
    </xf>
    <xf numFmtId="0" fontId="26" fillId="5" borderId="0" xfId="0" applyFont="1" applyFill="1" applyAlignment="1">
      <alignment horizontal="center" vertical="center"/>
    </xf>
    <xf numFmtId="0" fontId="26" fillId="5" borderId="0" xfId="0" applyFont="1" applyFill="1" applyAlignment="1">
      <alignment vertical="center"/>
    </xf>
    <xf numFmtId="175" fontId="26" fillId="5" borderId="0" xfId="0" applyNumberFormat="1" applyFont="1" applyFill="1" applyAlignment="1">
      <alignment vertical="center"/>
    </xf>
    <xf numFmtId="1" fontId="11" fillId="5" borderId="0" xfId="29" applyFont="1" applyFill="1" applyAlignment="1">
      <alignment vertical="center"/>
    </xf>
    <xf numFmtId="0" fontId="11" fillId="5" borderId="0" xfId="0" applyFont="1" applyFill="1" applyAlignment="1">
      <alignment horizontal="center" vertical="center"/>
    </xf>
    <xf numFmtId="175" fontId="11" fillId="5" borderId="0" xfId="0" applyNumberFormat="1" applyFont="1" applyFill="1" applyAlignment="1">
      <alignment vertical="center"/>
    </xf>
    <xf numFmtId="0" fontId="268" fillId="0" borderId="0" xfId="63" applyFont="1"/>
    <xf numFmtId="0" fontId="270" fillId="0" borderId="0" xfId="63" applyFont="1"/>
    <xf numFmtId="0" fontId="268" fillId="0" borderId="5" xfId="63" applyFont="1" applyBorder="1" applyAlignment="1">
      <alignment horizontal="center" vertical="center" wrapText="1"/>
    </xf>
    <xf numFmtId="0" fontId="268" fillId="0" borderId="7" xfId="63" applyFont="1" applyBorder="1" applyAlignment="1">
      <alignment horizontal="center" vertical="center" wrapText="1"/>
    </xf>
    <xf numFmtId="1" fontId="268" fillId="0" borderId="7" xfId="8290" applyNumberFormat="1" applyFont="1" applyBorder="1" applyAlignment="1">
      <alignment vertical="center" wrapText="1"/>
    </xf>
    <xf numFmtId="0" fontId="270" fillId="0" borderId="7" xfId="63" applyFont="1" applyBorder="1" applyAlignment="1">
      <alignment horizontal="center" vertical="center" wrapText="1"/>
    </xf>
    <xf numFmtId="178" fontId="37" fillId="0" borderId="7" xfId="12" applyNumberFormat="1" applyFont="1" applyFill="1" applyBorder="1" applyAlignment="1">
      <alignment horizontal="right" vertical="center"/>
    </xf>
    <xf numFmtId="0" fontId="268" fillId="0" borderId="8" xfId="63" applyFont="1" applyBorder="1" applyAlignment="1">
      <alignment horizontal="center" vertical="center" wrapText="1"/>
    </xf>
    <xf numFmtId="1" fontId="37" fillId="5" borderId="6" xfId="8420" applyNumberFormat="1" applyFont="1" applyFill="1" applyBorder="1" applyAlignment="1">
      <alignment vertical="center" wrapText="1"/>
    </xf>
    <xf numFmtId="1" fontId="37" fillId="5" borderId="6" xfId="8420" applyNumberFormat="1" applyFont="1" applyFill="1" applyBorder="1" applyAlignment="1">
      <alignment horizontal="center" vertical="center" wrapText="1"/>
    </xf>
    <xf numFmtId="0" fontId="270" fillId="0" borderId="8" xfId="63" applyFont="1" applyBorder="1" applyAlignment="1">
      <alignment horizontal="center" vertical="center" wrapText="1"/>
    </xf>
    <xf numFmtId="178" fontId="37" fillId="0" borderId="8" xfId="12" applyNumberFormat="1" applyFont="1" applyFill="1" applyBorder="1" applyAlignment="1">
      <alignment horizontal="right" vertical="center"/>
    </xf>
    <xf numFmtId="1" fontId="278" fillId="5" borderId="6" xfId="8420" applyNumberFormat="1" applyFont="1" applyFill="1" applyBorder="1" applyAlignment="1">
      <alignment horizontal="left" vertical="center" wrapText="1"/>
    </xf>
    <xf numFmtId="1" fontId="278" fillId="5" borderId="6" xfId="8420" applyNumberFormat="1" applyFont="1" applyFill="1" applyBorder="1" applyAlignment="1">
      <alignment horizontal="center" vertical="center" wrapText="1"/>
    </xf>
    <xf numFmtId="178" fontId="278" fillId="5" borderId="6" xfId="8411" applyNumberFormat="1" applyFont="1" applyFill="1" applyBorder="1" applyAlignment="1">
      <alignment horizontal="center" vertical="center" wrapText="1"/>
    </xf>
    <xf numFmtId="194" fontId="270" fillId="0" borderId="8" xfId="12" applyNumberFormat="1" applyFont="1" applyFill="1" applyBorder="1" applyAlignment="1" applyProtection="1">
      <alignment horizontal="center" vertical="center" wrapText="1"/>
    </xf>
    <xf numFmtId="1" fontId="278" fillId="5" borderId="6" xfId="8420" applyNumberFormat="1" applyFont="1" applyFill="1" applyBorder="1" applyAlignment="1">
      <alignment vertical="center" wrapText="1"/>
    </xf>
    <xf numFmtId="0" fontId="37" fillId="5" borderId="6" xfId="63" applyFont="1" applyFill="1" applyBorder="1" applyAlignment="1">
      <alignment vertical="center" wrapText="1"/>
    </xf>
    <xf numFmtId="178" fontId="37" fillId="5" borderId="6" xfId="8411" applyNumberFormat="1" applyFont="1" applyFill="1" applyBorder="1" applyAlignment="1">
      <alignment horizontal="left" vertical="center" wrapText="1"/>
    </xf>
    <xf numFmtId="178" fontId="37" fillId="5" borderId="6" xfId="8421" applyNumberFormat="1" applyFont="1" applyFill="1" applyBorder="1" applyAlignment="1">
      <alignment horizontal="center" vertical="center" wrapText="1" readingOrder="1"/>
    </xf>
    <xf numFmtId="178" fontId="37" fillId="5" borderId="6" xfId="8411" applyNumberFormat="1" applyFont="1" applyFill="1" applyBorder="1" applyAlignment="1">
      <alignment horizontal="center" vertical="center" wrapText="1"/>
    </xf>
    <xf numFmtId="178" fontId="37" fillId="5" borderId="6" xfId="8411" applyNumberFormat="1" applyFont="1" applyFill="1" applyBorder="1" applyAlignment="1">
      <alignment horizontal="right" vertical="center" wrapText="1"/>
    </xf>
    <xf numFmtId="0" fontId="37" fillId="5" borderId="6" xfId="63" applyFont="1" applyFill="1" applyBorder="1" applyAlignment="1">
      <alignment vertical="center" wrapText="1" readingOrder="1"/>
    </xf>
    <xf numFmtId="178" fontId="37" fillId="5" borderId="6" xfId="57" applyNumberFormat="1" applyFont="1" applyFill="1" applyBorder="1" applyAlignment="1">
      <alignment horizontal="center" vertical="center" wrapText="1"/>
    </xf>
    <xf numFmtId="178" fontId="37" fillId="5" borderId="6" xfId="4500" applyNumberFormat="1" applyFont="1" applyFill="1" applyBorder="1" applyAlignment="1">
      <alignment horizontal="left" vertical="center" wrapText="1" readingOrder="1"/>
    </xf>
    <xf numFmtId="0" fontId="37" fillId="5" borderId="6" xfId="63" applyFont="1" applyFill="1" applyBorder="1" applyAlignment="1">
      <alignment horizontal="left" vertical="center" wrapText="1"/>
    </xf>
    <xf numFmtId="0" fontId="37" fillId="5" borderId="6" xfId="4364" applyFont="1" applyFill="1" applyBorder="1" applyAlignment="1">
      <alignment horizontal="left" vertical="center" wrapText="1"/>
    </xf>
    <xf numFmtId="178" fontId="37" fillId="5" borderId="6" xfId="8411" applyNumberFormat="1" applyFont="1" applyFill="1" applyBorder="1" applyAlignment="1">
      <alignment horizontal="center" vertical="center" wrapText="1" readingOrder="1"/>
    </xf>
    <xf numFmtId="0" fontId="29" fillId="5" borderId="6" xfId="63" applyFont="1" applyFill="1" applyBorder="1" applyAlignment="1">
      <alignment horizontal="center" vertical="center" wrapText="1"/>
    </xf>
    <xf numFmtId="0" fontId="29" fillId="5" borderId="6" xfId="63" applyFont="1" applyFill="1" applyBorder="1" applyAlignment="1">
      <alignment horizontal="left" vertical="center" wrapText="1"/>
    </xf>
    <xf numFmtId="178" fontId="37" fillId="5" borderId="6" xfId="12" applyNumberFormat="1" applyFont="1" applyFill="1" applyBorder="1" applyAlignment="1">
      <alignment horizontal="center" vertical="center" wrapText="1"/>
    </xf>
    <xf numFmtId="49" fontId="37" fillId="5" borderId="6" xfId="12" applyNumberFormat="1" applyFont="1" applyFill="1" applyBorder="1" applyAlignment="1">
      <alignment horizontal="center" vertical="center" wrapText="1"/>
    </xf>
    <xf numFmtId="178" fontId="37" fillId="5" borderId="6" xfId="12" applyNumberFormat="1" applyFont="1" applyFill="1" applyBorder="1" applyAlignment="1">
      <alignment horizontal="right" vertical="center"/>
    </xf>
    <xf numFmtId="0" fontId="37" fillId="5" borderId="6" xfId="63" applyFont="1" applyFill="1" applyBorder="1" applyAlignment="1">
      <alignment horizontal="center" vertical="center" wrapText="1"/>
    </xf>
    <xf numFmtId="0" fontId="37" fillId="5" borderId="6" xfId="63" applyFont="1" applyFill="1" applyBorder="1" applyAlignment="1">
      <alignment horizontal="center" vertical="center"/>
    </xf>
    <xf numFmtId="178" fontId="279" fillId="5" borderId="6" xfId="63" applyNumberFormat="1" applyFont="1" applyFill="1" applyBorder="1" applyAlignment="1">
      <alignment vertical="center"/>
    </xf>
    <xf numFmtId="0" fontId="37" fillId="5" borderId="49" xfId="63" applyFont="1" applyFill="1" applyBorder="1" applyAlignment="1">
      <alignment horizontal="center" vertical="center" wrapText="1"/>
    </xf>
    <xf numFmtId="0" fontId="37" fillId="5" borderId="49" xfId="8412" applyFont="1" applyFill="1" applyBorder="1" applyAlignment="1">
      <alignment horizontal="left" vertical="center" wrapText="1"/>
    </xf>
    <xf numFmtId="178" fontId="37" fillId="5" borderId="49" xfId="12" applyNumberFormat="1" applyFont="1" applyFill="1" applyBorder="1" applyAlignment="1">
      <alignment horizontal="center" vertical="center" wrapText="1"/>
    </xf>
    <xf numFmtId="49" fontId="37" fillId="5" borderId="49" xfId="12" applyNumberFormat="1" applyFont="1" applyFill="1" applyBorder="1" applyAlignment="1">
      <alignment horizontal="center" vertical="center" wrapText="1"/>
    </xf>
    <xf numFmtId="178" fontId="37" fillId="5" borderId="49" xfId="12" applyNumberFormat="1" applyFont="1" applyFill="1" applyBorder="1" applyAlignment="1">
      <alignment horizontal="right" vertical="center" wrapText="1"/>
    </xf>
    <xf numFmtId="0" fontId="37" fillId="5" borderId="49" xfId="8412" applyFont="1" applyFill="1" applyBorder="1" applyAlignment="1">
      <alignment horizontal="center" vertical="center" wrapText="1"/>
    </xf>
    <xf numFmtId="0" fontId="37" fillId="5" borderId="49" xfId="63" applyFont="1" applyFill="1" applyBorder="1" applyAlignment="1">
      <alignment horizontal="center" vertical="center"/>
    </xf>
    <xf numFmtId="178" fontId="37" fillId="5" borderId="49" xfId="63" applyNumberFormat="1" applyFont="1" applyFill="1" applyBorder="1" applyAlignment="1">
      <alignment vertical="center"/>
    </xf>
    <xf numFmtId="3" fontId="27" fillId="0" borderId="0" xfId="0" applyNumberFormat="1" applyFont="1"/>
    <xf numFmtId="0" fontId="25" fillId="0" borderId="0" xfId="0" applyFont="1"/>
    <xf numFmtId="3" fontId="25" fillId="0" borderId="0" xfId="0" applyNumberFormat="1" applyFont="1"/>
    <xf numFmtId="1" fontId="11" fillId="0" borderId="0" xfId="30" applyFont="1" applyAlignment="1">
      <alignment horizontal="center" vertical="center"/>
    </xf>
    <xf numFmtId="176" fontId="27" fillId="0" borderId="0" xfId="30" applyNumberFormat="1" applyFont="1" applyAlignment="1">
      <alignment horizontal="center" vertical="center"/>
    </xf>
    <xf numFmtId="176" fontId="11" fillId="0" borderId="0" xfId="30" applyNumberFormat="1" applyFont="1" applyAlignment="1">
      <alignment horizontal="center" vertical="center"/>
    </xf>
    <xf numFmtId="3" fontId="11" fillId="0" borderId="0" xfId="30" applyNumberFormat="1" applyFont="1" applyAlignment="1">
      <alignment horizontal="center" vertical="center"/>
    </xf>
    <xf numFmtId="0" fontId="67" fillId="0" borderId="0" xfId="0" applyFont="1"/>
    <xf numFmtId="49" fontId="282" fillId="0" borderId="9" xfId="12" applyNumberFormat="1" applyFont="1" applyFill="1" applyBorder="1" applyAlignment="1">
      <alignment horizontal="center" vertical="center" wrapText="1" readingOrder="1"/>
    </xf>
    <xf numFmtId="178" fontId="282" fillId="0" borderId="9" xfId="12" applyNumberFormat="1" applyFont="1" applyFill="1" applyBorder="1" applyAlignment="1">
      <alignment horizontal="left"/>
    </xf>
    <xf numFmtId="178" fontId="282" fillId="0" borderId="9" xfId="12" applyNumberFormat="1" applyFont="1" applyFill="1" applyBorder="1" applyAlignment="1">
      <alignment horizontal="center"/>
    </xf>
    <xf numFmtId="178" fontId="278" fillId="0" borderId="9" xfId="12" applyNumberFormat="1" applyFont="1" applyFill="1" applyBorder="1" applyAlignment="1"/>
    <xf numFmtId="49" fontId="31" fillId="0" borderId="5" xfId="12" applyNumberFormat="1" applyFont="1" applyFill="1" applyBorder="1" applyAlignment="1">
      <alignment horizontal="center" vertical="center" wrapText="1" readingOrder="1"/>
    </xf>
    <xf numFmtId="178" fontId="31" fillId="0" borderId="5" xfId="12" applyNumberFormat="1" applyFont="1" applyFill="1" applyBorder="1" applyAlignment="1">
      <alignment horizontal="center" vertical="center" wrapText="1" readingOrder="1"/>
    </xf>
    <xf numFmtId="0" fontId="114" fillId="0" borderId="0" xfId="0" applyFont="1"/>
    <xf numFmtId="0" fontId="13" fillId="0" borderId="0" xfId="0" applyFont="1"/>
    <xf numFmtId="49" fontId="30" fillId="0" borderId="8" xfId="12" applyNumberFormat="1" applyFont="1" applyFill="1" applyBorder="1" applyAlignment="1">
      <alignment horizontal="center" vertical="center" wrapText="1" readingOrder="1"/>
    </xf>
    <xf numFmtId="178" fontId="30" fillId="0" borderId="8" xfId="12" applyNumberFormat="1" applyFont="1" applyFill="1" applyBorder="1" applyAlignment="1">
      <alignment horizontal="left" vertical="center" wrapText="1"/>
    </xf>
    <xf numFmtId="178" fontId="30" fillId="0" borderId="8" xfId="12" applyNumberFormat="1" applyFont="1" applyFill="1" applyBorder="1" applyAlignment="1">
      <alignment horizontal="center" vertical="center" wrapText="1" readingOrder="1"/>
    </xf>
    <xf numFmtId="178" fontId="30" fillId="0" borderId="6" xfId="12" applyNumberFormat="1" applyFont="1" applyFill="1" applyBorder="1" applyAlignment="1">
      <alignment horizontal="left" vertical="center" wrapText="1" readingOrder="1"/>
    </xf>
    <xf numFmtId="49" fontId="30" fillId="0" borderId="6" xfId="12" applyNumberFormat="1" applyFont="1" applyFill="1" applyBorder="1" applyAlignment="1">
      <alignment horizontal="center" vertical="center" wrapText="1" readingOrder="1"/>
    </xf>
    <xf numFmtId="178" fontId="30" fillId="0" borderId="6" xfId="12" applyNumberFormat="1" applyFont="1" applyFill="1" applyBorder="1" applyAlignment="1">
      <alignment horizontal="center" vertical="center" wrapText="1" readingOrder="1"/>
    </xf>
    <xf numFmtId="178" fontId="13" fillId="0" borderId="0" xfId="12" applyNumberFormat="1" applyFont="1"/>
    <xf numFmtId="0" fontId="30" fillId="0" borderId="6" xfId="0" applyFont="1" applyBorder="1" applyAlignment="1">
      <alignment horizontal="left" vertical="center" wrapText="1"/>
    </xf>
    <xf numFmtId="322" fontId="30" fillId="0" borderId="6" xfId="12" applyNumberFormat="1" applyFont="1" applyFill="1" applyBorder="1" applyAlignment="1">
      <alignment horizontal="right" vertical="center" wrapText="1" shrinkToFit="1"/>
    </xf>
    <xf numFmtId="322" fontId="13" fillId="0" borderId="0" xfId="0" applyNumberFormat="1" applyFont="1"/>
    <xf numFmtId="0" fontId="283" fillId="0" borderId="6" xfId="0" applyFont="1" applyBorder="1" applyAlignment="1">
      <alignment horizontal="left" vertical="center" wrapText="1"/>
    </xf>
    <xf numFmtId="49" fontId="282" fillId="0" borderId="49" xfId="12" applyNumberFormat="1" applyFont="1" applyFill="1" applyBorder="1" applyAlignment="1">
      <alignment horizontal="center" vertical="center" wrapText="1" readingOrder="1"/>
    </xf>
    <xf numFmtId="178" fontId="282" fillId="0" borderId="49" xfId="12" applyNumberFormat="1" applyFont="1" applyFill="1" applyBorder="1" applyAlignment="1">
      <alignment horizontal="left"/>
    </xf>
    <xf numFmtId="178" fontId="282" fillId="0" borderId="49" xfId="12" applyNumberFormat="1" applyFont="1" applyFill="1" applyBorder="1" applyAlignment="1">
      <alignment horizontal="center"/>
    </xf>
    <xf numFmtId="178" fontId="282" fillId="0" borderId="49" xfId="12" applyNumberFormat="1" applyFont="1" applyFill="1" applyBorder="1"/>
    <xf numFmtId="49" fontId="282" fillId="0" borderId="0" xfId="12" applyNumberFormat="1" applyFont="1" applyFill="1" applyAlignment="1">
      <alignment horizontal="center" vertical="center" wrapText="1" readingOrder="1"/>
    </xf>
    <xf numFmtId="178" fontId="282" fillId="0" borderId="0" xfId="12" applyNumberFormat="1" applyFont="1" applyFill="1" applyAlignment="1">
      <alignment horizontal="left"/>
    </xf>
    <xf numFmtId="178" fontId="282" fillId="0" borderId="0" xfId="12" applyNumberFormat="1" applyFont="1" applyFill="1" applyAlignment="1">
      <alignment horizontal="center"/>
    </xf>
    <xf numFmtId="178" fontId="282" fillId="0" borderId="0" xfId="12" applyNumberFormat="1" applyFont="1" applyFill="1"/>
    <xf numFmtId="0" fontId="7" fillId="0" borderId="0" xfId="8417"/>
    <xf numFmtId="0" fontId="11" fillId="0" borderId="0" xfId="63" applyFont="1" applyAlignment="1">
      <alignment horizontal="left" vertical="center" wrapText="1"/>
    </xf>
    <xf numFmtId="0" fontId="25" fillId="0" borderId="0" xfId="63" applyFont="1"/>
    <xf numFmtId="0" fontId="11" fillId="5" borderId="5"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40" fillId="5" borderId="0" xfId="0" applyFont="1" applyFill="1"/>
    <xf numFmtId="0" fontId="39" fillId="5" borderId="0" xfId="0" applyFont="1" applyFill="1"/>
    <xf numFmtId="194" fontId="40" fillId="0" borderId="6" xfId="8411" applyNumberFormat="1" applyFont="1" applyFill="1" applyBorder="1" applyAlignment="1">
      <alignment horizontal="right" vertical="center" wrapText="1"/>
    </xf>
    <xf numFmtId="0" fontId="40" fillId="0" borderId="6" xfId="0" applyFont="1" applyBorder="1" applyAlignment="1">
      <alignment horizontal="center" vertical="center"/>
    </xf>
    <xf numFmtId="194" fontId="40" fillId="0" borderId="6" xfId="0" applyNumberFormat="1" applyFont="1" applyBorder="1" applyAlignment="1">
      <alignment horizontal="right" vertical="center" wrapText="1"/>
    </xf>
    <xf numFmtId="169" fontId="40" fillId="0" borderId="6" xfId="0" applyNumberFormat="1" applyFont="1" applyBorder="1" applyAlignment="1">
      <alignment horizontal="right" vertical="center" wrapText="1"/>
    </xf>
    <xf numFmtId="178" fontId="40" fillId="0" borderId="6" xfId="0" applyNumberFormat="1" applyFont="1" applyBorder="1" applyAlignment="1">
      <alignment horizontal="right" vertical="center" wrapText="1"/>
    </xf>
    <xf numFmtId="169" fontId="40" fillId="0" borderId="6" xfId="12" applyFont="1" applyFill="1" applyBorder="1" applyAlignment="1">
      <alignment horizontal="right" vertical="center" wrapText="1"/>
    </xf>
    <xf numFmtId="0" fontId="40" fillId="0" borderId="6" xfId="0" applyFont="1" applyBorder="1" applyAlignment="1">
      <alignment horizontal="center" vertical="center" wrapText="1"/>
    </xf>
    <xf numFmtId="178" fontId="40" fillId="0" borderId="6" xfId="12" applyNumberFormat="1" applyFont="1" applyFill="1" applyBorder="1" applyAlignment="1">
      <alignment horizontal="right" vertical="center" wrapText="1"/>
    </xf>
    <xf numFmtId="194" fontId="40" fillId="0" borderId="6" xfId="12" applyNumberFormat="1" applyFont="1" applyFill="1" applyBorder="1" applyAlignment="1">
      <alignment horizontal="right" vertical="center" wrapText="1"/>
    </xf>
    <xf numFmtId="0" fontId="40" fillId="0" borderId="0" xfId="0" applyFont="1"/>
    <xf numFmtId="0" fontId="39" fillId="0" borderId="7" xfId="0" applyFont="1" applyBorder="1" applyAlignment="1">
      <alignment horizontal="center" vertical="center" wrapText="1"/>
    </xf>
    <xf numFmtId="0" fontId="39" fillId="0" borderId="7" xfId="0" applyFont="1" applyBorder="1" applyAlignment="1">
      <alignment horizontal="left" vertical="center" wrapText="1"/>
    </xf>
    <xf numFmtId="178" fontId="40" fillId="0" borderId="7" xfId="8411" applyNumberFormat="1" applyFont="1" applyFill="1" applyBorder="1" applyAlignment="1">
      <alignment horizontal="right" vertical="center" wrapText="1"/>
    </xf>
    <xf numFmtId="0" fontId="40" fillId="0" borderId="6" xfId="0" applyFont="1" applyBorder="1" applyAlignment="1">
      <alignment horizontal="right" vertical="center" wrapText="1"/>
    </xf>
    <xf numFmtId="194" fontId="284" fillId="0" borderId="6" xfId="8411" applyNumberFormat="1" applyFont="1" applyFill="1" applyBorder="1" applyAlignment="1">
      <alignment horizontal="right" vertical="center" wrapText="1"/>
    </xf>
    <xf numFmtId="0" fontId="39" fillId="0" borderId="6" xfId="0" applyFont="1" applyBorder="1" applyAlignment="1">
      <alignment horizontal="center" vertical="center" wrapText="1"/>
    </xf>
    <xf numFmtId="0" fontId="39" fillId="0" borderId="6" xfId="0" applyFont="1" applyBorder="1" applyAlignment="1">
      <alignment horizontal="left" vertical="center" wrapText="1"/>
    </xf>
    <xf numFmtId="0" fontId="39" fillId="0" borderId="5" xfId="0" applyFont="1" applyBorder="1" applyAlignment="1">
      <alignment horizontal="center" vertical="center"/>
    </xf>
    <xf numFmtId="0" fontId="40" fillId="0" borderId="0" xfId="0" applyFont="1" applyAlignment="1">
      <alignment horizontal="center"/>
    </xf>
    <xf numFmtId="0" fontId="40" fillId="0" borderId="0" xfId="0" applyFont="1" applyAlignment="1">
      <alignment horizontal="left"/>
    </xf>
    <xf numFmtId="0" fontId="26" fillId="5" borderId="0" xfId="0" applyFont="1" applyFill="1" applyAlignment="1">
      <alignment horizontal="center" vertical="center" wrapText="1"/>
    </xf>
    <xf numFmtId="0" fontId="40" fillId="0" borderId="0" xfId="0" applyFont="1" applyAlignment="1">
      <alignment horizontal="center" vertical="center"/>
    </xf>
    <xf numFmtId="0" fontId="40" fillId="0" borderId="0" xfId="0" applyFont="1" applyAlignment="1">
      <alignment vertical="center"/>
    </xf>
    <xf numFmtId="0" fontId="40" fillId="0" borderId="6" xfId="0" applyFont="1" applyBorder="1" applyAlignment="1">
      <alignment horizontal="left" vertical="center" wrapText="1"/>
    </xf>
    <xf numFmtId="0" fontId="40" fillId="0" borderId="0" xfId="0" applyFont="1" applyAlignment="1">
      <alignment horizontal="center" vertical="center" wrapText="1"/>
    </xf>
    <xf numFmtId="0" fontId="39" fillId="0" borderId="6" xfId="0" applyFont="1" applyBorder="1" applyAlignment="1">
      <alignment vertical="center" wrapText="1"/>
    </xf>
    <xf numFmtId="0" fontId="40" fillId="5" borderId="6" xfId="0" applyFont="1" applyFill="1" applyBorder="1" applyAlignment="1">
      <alignment vertical="center" wrapText="1"/>
    </xf>
    <xf numFmtId="0" fontId="40" fillId="0" borderId="6" xfId="0" applyFont="1" applyBorder="1" applyAlignment="1">
      <alignment horizontal="justify" vertical="center" wrapText="1"/>
    </xf>
    <xf numFmtId="0" fontId="39" fillId="0" borderId="8" xfId="0" applyFont="1" applyBorder="1" applyAlignment="1">
      <alignment vertical="center" wrapText="1"/>
    </xf>
    <xf numFmtId="0" fontId="40" fillId="0" borderId="6" xfId="63" applyFont="1" applyBorder="1" applyAlignment="1">
      <alignment vertical="center" wrapText="1"/>
    </xf>
    <xf numFmtId="169" fontId="40" fillId="5" borderId="6" xfId="12" applyFont="1" applyFill="1" applyBorder="1" applyAlignment="1">
      <alignment vertical="center" wrapText="1"/>
    </xf>
    <xf numFmtId="169" fontId="40" fillId="0" borderId="6" xfId="12" applyFont="1" applyFill="1" applyBorder="1" applyAlignment="1">
      <alignment vertical="center" wrapText="1"/>
    </xf>
    <xf numFmtId="0" fontId="40" fillId="0" borderId="6" xfId="0" applyFont="1" applyBorder="1" applyAlignment="1">
      <alignment vertical="center" wrapText="1"/>
    </xf>
    <xf numFmtId="0" fontId="284" fillId="5" borderId="6" xfId="0" applyFont="1" applyFill="1" applyBorder="1" applyAlignment="1">
      <alignment vertical="center" wrapText="1"/>
    </xf>
    <xf numFmtId="0" fontId="284" fillId="5" borderId="0" xfId="0" applyFont="1" applyFill="1"/>
    <xf numFmtId="0" fontId="286" fillId="0" borderId="0" xfId="0" applyFont="1"/>
    <xf numFmtId="0" fontId="40" fillId="0" borderId="5" xfId="0" applyFont="1" applyBorder="1" applyAlignment="1">
      <alignment horizontal="left" vertical="center" wrapText="1"/>
    </xf>
    <xf numFmtId="0" fontId="40" fillId="0" borderId="6" xfId="63" applyFont="1" applyBorder="1" applyAlignment="1">
      <alignment horizontal="left" vertical="center" wrapText="1"/>
    </xf>
    <xf numFmtId="178" fontId="39" fillId="0" borderId="5" xfId="8411" applyNumberFormat="1" applyFont="1" applyFill="1" applyBorder="1" applyAlignment="1">
      <alignment horizontal="right" vertical="center" wrapText="1"/>
    </xf>
    <xf numFmtId="0" fontId="284" fillId="0" borderId="5" xfId="0" applyFont="1" applyBorder="1" applyAlignment="1">
      <alignment horizontal="left" vertical="center" wrapText="1"/>
    </xf>
    <xf numFmtId="176" fontId="39" fillId="0" borderId="5" xfId="8350" applyNumberFormat="1" applyFont="1" applyBorder="1" applyAlignment="1">
      <alignment horizontal="right" vertical="center" wrapText="1"/>
    </xf>
    <xf numFmtId="0" fontId="40" fillId="0" borderId="5" xfId="63" applyFont="1" applyBorder="1" applyAlignment="1">
      <alignment horizontal="left" vertical="center" wrapText="1"/>
    </xf>
    <xf numFmtId="178" fontId="40" fillId="0" borderId="5" xfId="8416" applyNumberFormat="1" applyFont="1" applyFill="1" applyBorder="1" applyAlignment="1" applyProtection="1">
      <alignment horizontal="right" vertical="center" wrapText="1"/>
      <protection locked="0"/>
    </xf>
    <xf numFmtId="0" fontId="287" fillId="0" borderId="0" xfId="0" applyFont="1"/>
    <xf numFmtId="178" fontId="39" fillId="0" borderId="5" xfId="8415" applyNumberFormat="1" applyFont="1" applyFill="1" applyBorder="1" applyAlignment="1">
      <alignment horizontal="right" vertical="center" wrapText="1"/>
    </xf>
    <xf numFmtId="3" fontId="40" fillId="0" borderId="5" xfId="4419" applyNumberFormat="1" applyFont="1" applyFill="1" applyBorder="1" applyAlignment="1">
      <alignment horizontal="right" vertical="center" wrapText="1"/>
    </xf>
    <xf numFmtId="178" fontId="40" fillId="0" borderId="5" xfId="8415" applyNumberFormat="1" applyFont="1" applyFill="1" applyBorder="1" applyAlignment="1">
      <alignment horizontal="right" vertical="center"/>
    </xf>
    <xf numFmtId="0" fontId="40" fillId="0" borderId="5" xfId="0" quotePrefix="1" applyFont="1" applyBorder="1" applyAlignment="1">
      <alignment horizontal="left" vertical="center" wrapText="1"/>
    </xf>
    <xf numFmtId="0" fontId="284" fillId="0" borderId="5" xfId="0" quotePrefix="1" applyFont="1" applyBorder="1" applyAlignment="1">
      <alignment vertical="center" wrapText="1"/>
    </xf>
    <xf numFmtId="3" fontId="284" fillId="0" borderId="5" xfId="0" applyNumberFormat="1" applyFont="1" applyBorder="1" applyAlignment="1">
      <alignment horizontal="right" vertical="center" wrapText="1"/>
    </xf>
    <xf numFmtId="0" fontId="40" fillId="0" borderId="5" xfId="63" quotePrefix="1" applyFont="1" applyBorder="1" applyAlignment="1">
      <alignment horizontal="left" vertical="center" wrapText="1"/>
    </xf>
    <xf numFmtId="3" fontId="40" fillId="0" borderId="5" xfId="0" applyNumberFormat="1" applyFont="1" applyBorder="1" applyAlignment="1">
      <alignment horizontal="right" vertical="center" wrapText="1"/>
    </xf>
    <xf numFmtId="175" fontId="40" fillId="0" borderId="5" xfId="0" applyNumberFormat="1" applyFont="1" applyBorder="1" applyAlignment="1">
      <alignment horizontal="right" vertical="center" wrapText="1"/>
    </xf>
    <xf numFmtId="0" fontId="39" fillId="0" borderId="5" xfId="63" quotePrefix="1" applyFont="1" applyBorder="1" applyAlignment="1">
      <alignment vertical="center" wrapText="1"/>
    </xf>
    <xf numFmtId="2" fontId="40" fillId="0" borderId="5" xfId="0" applyNumberFormat="1" applyFont="1" applyBorder="1" applyAlignment="1">
      <alignment horizontal="right" vertical="center" wrapText="1"/>
    </xf>
    <xf numFmtId="176" fontId="40" fillId="0" borderId="5" xfId="0" applyNumberFormat="1" applyFont="1" applyBorder="1" applyAlignment="1">
      <alignment horizontal="right" vertical="center" wrapText="1"/>
    </xf>
    <xf numFmtId="0" fontId="288" fillId="0" borderId="0" xfId="0" applyFont="1"/>
    <xf numFmtId="1" fontId="40" fillId="0" borderId="5" xfId="4419" applyNumberFormat="1" applyFont="1" applyFill="1" applyBorder="1" applyAlignment="1" applyProtection="1">
      <alignment horizontal="right" vertical="center" wrapText="1"/>
      <protection locked="0"/>
    </xf>
    <xf numFmtId="0" fontId="40" fillId="0" borderId="5" xfId="0" applyFont="1" applyBorder="1" applyAlignment="1">
      <alignment horizontal="right" vertical="center"/>
    </xf>
    <xf numFmtId="0" fontId="284" fillId="0" borderId="5" xfId="8417" applyFont="1" applyBorder="1" applyAlignment="1">
      <alignment horizontal="right" vertical="center"/>
    </xf>
    <xf numFmtId="176" fontId="284" fillId="0" borderId="5" xfId="0" applyNumberFormat="1" applyFont="1" applyBorder="1" applyAlignment="1">
      <alignment horizontal="right" vertical="center"/>
    </xf>
    <xf numFmtId="0" fontId="40" fillId="0" borderId="5" xfId="8417" applyFont="1" applyBorder="1" applyAlignment="1">
      <alignment horizontal="right" vertical="center" wrapText="1"/>
    </xf>
    <xf numFmtId="0" fontId="40" fillId="0" borderId="5" xfId="8417" applyFont="1" applyBorder="1" applyAlignment="1">
      <alignment horizontal="right" vertical="center"/>
    </xf>
    <xf numFmtId="0" fontId="40" fillId="0" borderId="5" xfId="0" applyFont="1" applyBorder="1" applyAlignment="1">
      <alignment horizontal="right" vertical="center" wrapText="1"/>
    </xf>
    <xf numFmtId="2" fontId="40" fillId="0" borderId="5" xfId="4419" applyNumberFormat="1" applyFont="1" applyFill="1" applyBorder="1" applyAlignment="1">
      <alignment horizontal="right" vertical="center"/>
    </xf>
    <xf numFmtId="2" fontId="40" fillId="0" borderId="5" xfId="8350" applyNumberFormat="1" applyFont="1" applyBorder="1" applyAlignment="1">
      <alignment horizontal="right" vertical="center" wrapText="1"/>
    </xf>
    <xf numFmtId="1" fontId="40" fillId="0" borderId="5" xfId="0" applyNumberFormat="1" applyFont="1" applyBorder="1" applyAlignment="1">
      <alignment horizontal="right" vertical="center" wrapText="1"/>
    </xf>
    <xf numFmtId="178" fontId="40" fillId="0" borderId="5" xfId="8415" applyNumberFormat="1" applyFont="1" applyFill="1" applyBorder="1" applyAlignment="1" applyProtection="1">
      <alignment horizontal="right" vertical="center" wrapText="1"/>
      <protection locked="0"/>
    </xf>
    <xf numFmtId="1" fontId="284" fillId="0" borderId="5" xfId="0" applyNumberFormat="1" applyFont="1" applyBorder="1" applyAlignment="1">
      <alignment horizontal="right" vertical="center"/>
    </xf>
    <xf numFmtId="194" fontId="284" fillId="0" borderId="5" xfId="12" applyNumberFormat="1" applyFont="1" applyFill="1" applyBorder="1" applyAlignment="1">
      <alignment horizontal="right" vertical="center" wrapText="1"/>
    </xf>
    <xf numFmtId="176" fontId="284" fillId="0" borderId="5" xfId="8415" applyNumberFormat="1" applyFont="1" applyFill="1" applyBorder="1" applyAlignment="1" applyProtection="1">
      <alignment horizontal="right" vertical="center" wrapText="1"/>
      <protection locked="0"/>
    </xf>
    <xf numFmtId="194" fontId="284" fillId="0" borderId="5" xfId="0" applyNumberFormat="1" applyFont="1" applyBorder="1" applyAlignment="1">
      <alignment horizontal="right" vertical="center" wrapText="1"/>
    </xf>
    <xf numFmtId="0" fontId="284" fillId="0" borderId="5" xfId="0" applyFont="1" applyBorder="1" applyAlignment="1">
      <alignment horizontal="right" vertical="center"/>
    </xf>
    <xf numFmtId="178" fontId="40" fillId="0" borderId="5" xfId="12" applyNumberFormat="1" applyFont="1" applyFill="1" applyBorder="1" applyAlignment="1">
      <alignment horizontal="right" vertical="center"/>
    </xf>
    <xf numFmtId="0" fontId="284" fillId="0" borderId="5" xfId="8350" applyFont="1" applyBorder="1" applyAlignment="1">
      <alignment horizontal="right" vertical="center"/>
    </xf>
    <xf numFmtId="178" fontId="40" fillId="0" borderId="5" xfId="8411" applyNumberFormat="1" applyFont="1" applyFill="1" applyBorder="1" applyAlignment="1">
      <alignment horizontal="right" vertical="center" wrapText="1"/>
    </xf>
    <xf numFmtId="3" fontId="40" fillId="5" borderId="6" xfId="0" applyNumberFormat="1" applyFont="1" applyFill="1" applyBorder="1" applyAlignment="1">
      <alignment horizontal="right" vertical="center" wrapText="1"/>
    </xf>
    <xf numFmtId="4" fontId="40" fillId="5" borderId="6" xfId="0" applyNumberFormat="1" applyFont="1" applyFill="1" applyBorder="1" applyAlignment="1">
      <alignment horizontal="right" vertical="center" wrapText="1"/>
    </xf>
    <xf numFmtId="206" fontId="39" fillId="0" borderId="5" xfId="12" applyNumberFormat="1" applyFont="1" applyFill="1" applyBorder="1" applyAlignment="1">
      <alignment horizontal="right" vertical="center"/>
    </xf>
    <xf numFmtId="206" fontId="40" fillId="0" borderId="5" xfId="12" applyNumberFormat="1" applyFont="1" applyFill="1" applyBorder="1" applyAlignment="1">
      <alignment horizontal="right" vertical="center"/>
    </xf>
    <xf numFmtId="206" fontId="40" fillId="0" borderId="6" xfId="12" applyNumberFormat="1" applyFont="1" applyFill="1" applyBorder="1" applyAlignment="1">
      <alignment horizontal="right" vertical="center"/>
    </xf>
    <xf numFmtId="178" fontId="40" fillId="0" borderId="6" xfId="8416" applyNumberFormat="1" applyFont="1" applyFill="1" applyBorder="1" applyAlignment="1" applyProtection="1">
      <alignment horizontal="right" vertical="center" wrapText="1"/>
      <protection locked="0"/>
    </xf>
    <xf numFmtId="178" fontId="40" fillId="0" borderId="5" xfId="8411" applyNumberFormat="1" applyFont="1" applyFill="1" applyBorder="1" applyAlignment="1">
      <alignment horizontal="right" vertical="center"/>
    </xf>
    <xf numFmtId="176" fontId="284" fillId="0" borderId="5" xfId="4419" applyNumberFormat="1" applyFont="1" applyFill="1" applyBorder="1" applyAlignment="1" applyProtection="1">
      <alignment horizontal="right" vertical="center" wrapText="1"/>
      <protection locked="0"/>
    </xf>
    <xf numFmtId="1" fontId="40" fillId="0" borderId="5" xfId="0" applyNumberFormat="1" applyFont="1" applyBorder="1" applyAlignment="1">
      <alignment horizontal="right" vertical="center"/>
    </xf>
    <xf numFmtId="176" fontId="26" fillId="0" borderId="0" xfId="0" applyNumberFormat="1" applyFont="1" applyAlignment="1">
      <alignment horizontal="center" vertical="center" wrapText="1"/>
    </xf>
    <xf numFmtId="178" fontId="7" fillId="0" borderId="0" xfId="0" applyNumberFormat="1" applyFont="1"/>
    <xf numFmtId="178" fontId="26" fillId="5" borderId="0" xfId="0" applyNumberFormat="1" applyFont="1" applyFill="1" applyAlignment="1">
      <alignment horizontal="center" vertical="center" wrapText="1"/>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26" fillId="0" borderId="0" xfId="0" applyFont="1" applyAlignment="1">
      <alignment vertical="center" wrapText="1"/>
    </xf>
    <xf numFmtId="178" fontId="11" fillId="0" borderId="5" xfId="12" applyNumberFormat="1" applyFont="1" applyFill="1" applyBorder="1" applyAlignment="1">
      <alignment vertical="center" wrapText="1"/>
    </xf>
    <xf numFmtId="178" fontId="27" fillId="0" borderId="5" xfId="12" applyNumberFormat="1" applyFont="1" applyFill="1" applyBorder="1" applyAlignment="1">
      <alignment vertical="center" wrapText="1"/>
    </xf>
    <xf numFmtId="0" fontId="27" fillId="0" borderId="0" xfId="0" applyFont="1" applyAlignment="1">
      <alignment vertical="center" wrapText="1"/>
    </xf>
    <xf numFmtId="178" fontId="27" fillId="0" borderId="5" xfId="0" applyNumberFormat="1" applyFont="1" applyBorder="1" applyAlignment="1">
      <alignment vertical="center" wrapText="1"/>
    </xf>
    <xf numFmtId="3" fontId="11" fillId="5" borderId="0" xfId="4374" applyFont="1" applyFill="1" applyAlignment="1">
      <alignment vertical="center"/>
    </xf>
    <xf numFmtId="0" fontId="11" fillId="0" borderId="0" xfId="0" applyFont="1" applyAlignment="1">
      <alignment vertical="center"/>
    </xf>
    <xf numFmtId="0" fontId="11" fillId="0" borderId="0" xfId="8413" applyFont="1"/>
    <xf numFmtId="2" fontId="30" fillId="0" borderId="6" xfId="0" applyNumberFormat="1" applyFont="1" applyBorder="1" applyAlignment="1">
      <alignment horizontal="right" vertical="center" wrapText="1"/>
    </xf>
    <xf numFmtId="0" fontId="39" fillId="0" borderId="8" xfId="0" applyFont="1" applyBorder="1" applyAlignment="1">
      <alignment horizontal="center" vertical="center" wrapText="1"/>
    </xf>
    <xf numFmtId="0" fontId="39" fillId="0" borderId="8" xfId="0" applyFont="1" applyBorder="1" applyAlignment="1">
      <alignment horizontal="left" vertical="center" wrapText="1"/>
    </xf>
    <xf numFmtId="178" fontId="40" fillId="0" borderId="8" xfId="8411" applyNumberFormat="1" applyFont="1" applyFill="1" applyBorder="1" applyAlignment="1">
      <alignment horizontal="right" vertical="center" wrapText="1"/>
    </xf>
    <xf numFmtId="0" fontId="49" fillId="0" borderId="5" xfId="0" applyFont="1" applyBorder="1" applyAlignment="1">
      <alignment horizontal="center" vertical="center" wrapText="1"/>
    </xf>
    <xf numFmtId="178" fontId="49" fillId="0" borderId="5" xfId="0" applyNumberFormat="1" applyFont="1" applyBorder="1" applyAlignment="1">
      <alignment horizontal="center" vertical="center" wrapText="1"/>
    </xf>
    <xf numFmtId="0" fontId="49" fillId="0" borderId="5" xfId="0" applyFont="1" applyBorder="1" applyAlignment="1">
      <alignment vertical="center" wrapText="1"/>
    </xf>
    <xf numFmtId="0" fontId="49" fillId="0" borderId="0" xfId="0" applyFont="1" applyAlignment="1">
      <alignment vertical="center" wrapText="1"/>
    </xf>
    <xf numFmtId="43" fontId="40" fillId="0" borderId="0" xfId="0" applyNumberFormat="1" applyFont="1"/>
    <xf numFmtId="0" fontId="291" fillId="0" borderId="5" xfId="0" applyFont="1" applyBorder="1" applyAlignment="1">
      <alignment horizontal="center" vertical="center" wrapText="1"/>
    </xf>
    <xf numFmtId="0" fontId="291" fillId="0" borderId="5" xfId="0" applyFont="1" applyBorder="1" applyAlignment="1">
      <alignment vertical="center" wrapText="1"/>
    </xf>
    <xf numFmtId="0" fontId="291" fillId="0" borderId="0" xfId="0" applyFont="1" applyAlignment="1">
      <alignment vertical="center" wrapText="1"/>
    </xf>
    <xf numFmtId="0" fontId="49" fillId="0" borderId="0" xfId="55" applyFont="1"/>
    <xf numFmtId="178" fontId="11" fillId="0" borderId="5" xfId="0" applyNumberFormat="1" applyFont="1" applyBorder="1" applyAlignment="1">
      <alignment vertical="center" wrapText="1"/>
    </xf>
    <xf numFmtId="0" fontId="26" fillId="0" borderId="5" xfId="0" applyFont="1" applyBorder="1" applyAlignment="1">
      <alignment horizontal="center" vertical="center" wrapText="1"/>
    </xf>
    <xf numFmtId="178" fontId="26" fillId="0" borderId="0" xfId="0" applyNumberFormat="1" applyFont="1" applyAlignment="1">
      <alignment horizontal="center" vertical="center" wrapText="1"/>
    </xf>
    <xf numFmtId="169" fontId="11" fillId="0" borderId="0" xfId="12" applyFont="1"/>
    <xf numFmtId="0" fontId="284" fillId="0" borderId="0" xfId="0" applyFont="1" applyAlignment="1">
      <alignment vertical="center"/>
    </xf>
    <xf numFmtId="0" fontId="11" fillId="5" borderId="53" xfId="0" applyFont="1" applyFill="1" applyBorder="1" applyAlignment="1">
      <alignment vertical="center" wrapText="1"/>
    </xf>
    <xf numFmtId="0" fontId="49" fillId="5" borderId="0" xfId="0" applyFont="1" applyFill="1" applyAlignment="1">
      <alignment vertical="center"/>
    </xf>
    <xf numFmtId="4" fontId="40" fillId="0" borderId="6" xfId="8411" applyNumberFormat="1" applyFont="1" applyFill="1" applyBorder="1" applyAlignment="1">
      <alignment horizontal="right" vertical="center" wrapText="1"/>
    </xf>
    <xf numFmtId="1" fontId="27" fillId="0" borderId="0" xfId="29" applyFont="1" applyAlignment="1">
      <alignment vertical="center"/>
    </xf>
    <xf numFmtId="0" fontId="26" fillId="0" borderId="0" xfId="0" applyFont="1" applyAlignment="1">
      <alignment vertical="center"/>
    </xf>
    <xf numFmtId="1" fontId="11" fillId="0" borderId="0" xfId="29" applyFont="1" applyAlignment="1">
      <alignment vertical="center"/>
    </xf>
    <xf numFmtId="1" fontId="26" fillId="0" borderId="0" xfId="29" applyFont="1" applyAlignment="1">
      <alignment vertical="center"/>
    </xf>
    <xf numFmtId="0" fontId="27" fillId="0" borderId="0" xfId="0" applyFont="1" applyAlignment="1">
      <alignment vertical="center"/>
    </xf>
    <xf numFmtId="169" fontId="293" fillId="0" borderId="5" xfId="8411" applyFont="1" applyFill="1" applyBorder="1" applyAlignment="1">
      <alignment horizontal="right" vertical="center" wrapText="1"/>
    </xf>
    <xf numFmtId="178" fontId="293" fillId="0" borderId="5" xfId="8411" applyNumberFormat="1" applyFont="1" applyFill="1" applyBorder="1" applyAlignment="1">
      <alignment horizontal="right" vertical="center" wrapText="1"/>
    </xf>
    <xf numFmtId="323" fontId="293" fillId="0" borderId="5" xfId="12" applyNumberFormat="1" applyFont="1" applyFill="1" applyBorder="1" applyAlignment="1">
      <alignment horizontal="left" vertical="center" wrapText="1"/>
    </xf>
    <xf numFmtId="323" fontId="293" fillId="0" borderId="0" xfId="12" applyNumberFormat="1" applyFont="1" applyFill="1" applyAlignment="1">
      <alignment vertical="center"/>
    </xf>
    <xf numFmtId="322" fontId="293" fillId="0" borderId="5" xfId="12" applyNumberFormat="1" applyFont="1" applyFill="1" applyBorder="1" applyAlignment="1">
      <alignment horizontal="left" vertical="center" wrapText="1"/>
    </xf>
    <xf numFmtId="322" fontId="293" fillId="0" borderId="0" xfId="12" applyNumberFormat="1" applyFont="1" applyFill="1" applyAlignment="1">
      <alignment vertical="center"/>
    </xf>
    <xf numFmtId="0" fontId="49" fillId="0" borderId="0" xfId="63" applyFont="1"/>
    <xf numFmtId="0" fontId="291" fillId="0" borderId="0" xfId="63" applyFont="1"/>
    <xf numFmtId="0" fontId="39" fillId="0" borderId="6" xfId="0" applyFont="1" applyBorder="1" applyAlignment="1">
      <alignment horizontal="center" vertical="center"/>
    </xf>
    <xf numFmtId="178" fontId="40" fillId="0" borderId="6" xfId="8411" applyNumberFormat="1" applyFont="1" applyFill="1" applyBorder="1" applyAlignment="1">
      <alignment horizontal="right" vertical="center" wrapText="1"/>
    </xf>
    <xf numFmtId="0" fontId="39" fillId="0" borderId="0" xfId="0" applyFont="1"/>
    <xf numFmtId="3" fontId="39" fillId="0" borderId="6" xfId="0" applyNumberFormat="1" applyFont="1" applyBorder="1" applyAlignment="1">
      <alignment horizontal="center" vertical="center" wrapText="1"/>
    </xf>
    <xf numFmtId="4" fontId="39" fillId="0" borderId="6" xfId="0" applyNumberFormat="1" applyFont="1" applyBorder="1" applyAlignment="1">
      <alignment horizontal="left" vertical="center" wrapText="1"/>
    </xf>
    <xf numFmtId="3" fontId="39" fillId="0" borderId="6" xfId="0" applyNumberFormat="1" applyFont="1" applyBorder="1" applyAlignment="1">
      <alignment horizontal="right" vertical="center" wrapText="1"/>
    </xf>
    <xf numFmtId="175" fontId="39" fillId="0" borderId="6" xfId="0" applyNumberFormat="1" applyFont="1" applyBorder="1" applyAlignment="1">
      <alignment horizontal="right" vertical="center" wrapText="1"/>
    </xf>
    <xf numFmtId="3" fontId="40" fillId="0" borderId="6" xfId="0" applyNumberFormat="1" applyFont="1" applyBorder="1" applyAlignment="1">
      <alignment horizontal="center" vertical="center" wrapText="1"/>
    </xf>
    <xf numFmtId="4" fontId="40" fillId="0" borderId="6" xfId="0" applyNumberFormat="1" applyFont="1" applyBorder="1" applyAlignment="1">
      <alignment horizontal="left" vertical="center" wrapText="1"/>
    </xf>
    <xf numFmtId="4" fontId="40" fillId="0" borderId="6" xfId="0" applyNumberFormat="1" applyFont="1" applyBorder="1" applyAlignment="1">
      <alignment horizontal="right" vertical="center" wrapText="1"/>
    </xf>
    <xf numFmtId="175" fontId="40" fillId="0" borderId="6" xfId="0" applyNumberFormat="1" applyFont="1" applyBorder="1" applyAlignment="1">
      <alignment horizontal="right" vertical="center" wrapText="1"/>
    </xf>
    <xf numFmtId="178" fontId="39" fillId="0" borderId="6" xfId="0" applyNumberFormat="1" applyFont="1" applyBorder="1" applyAlignment="1">
      <alignment horizontal="right" vertical="center" wrapText="1"/>
    </xf>
    <xf numFmtId="3" fontId="39" fillId="0" borderId="6" xfId="0" quotePrefix="1" applyNumberFormat="1" applyFont="1" applyBorder="1" applyAlignment="1">
      <alignment horizontal="center" vertical="center" wrapText="1"/>
    </xf>
    <xf numFmtId="194" fontId="39" fillId="0" borderId="6" xfId="0" applyNumberFormat="1" applyFont="1" applyBorder="1" applyAlignment="1">
      <alignment horizontal="right" vertical="center" wrapText="1"/>
    </xf>
    <xf numFmtId="4" fontId="39" fillId="0" borderId="6" xfId="8411" applyNumberFormat="1" applyFont="1" applyFill="1" applyBorder="1" applyAlignment="1">
      <alignment vertical="center" shrinkToFit="1"/>
    </xf>
    <xf numFmtId="169" fontId="39" fillId="0" borderId="6" xfId="8411" applyFont="1" applyFill="1" applyBorder="1" applyAlignment="1">
      <alignment horizontal="right" vertical="center" wrapText="1"/>
    </xf>
    <xf numFmtId="4" fontId="39" fillId="0" borderId="6" xfId="8411" applyNumberFormat="1" applyFont="1" applyFill="1" applyBorder="1" applyAlignment="1" applyProtection="1">
      <alignment horizontal="right" vertical="center" wrapText="1"/>
      <protection locked="0"/>
    </xf>
    <xf numFmtId="194" fontId="39" fillId="0" borderId="6" xfId="8411" applyNumberFormat="1" applyFont="1" applyFill="1" applyBorder="1" applyAlignment="1">
      <alignment horizontal="right" vertical="center" wrapText="1"/>
    </xf>
    <xf numFmtId="4" fontId="40" fillId="0" borderId="6" xfId="0" applyNumberFormat="1" applyFont="1" applyBorder="1" applyAlignment="1">
      <alignment vertical="center" shrinkToFit="1"/>
    </xf>
    <xf numFmtId="169" fontId="40" fillId="0" borderId="6" xfId="8411" applyFont="1" applyFill="1" applyBorder="1" applyAlignment="1">
      <alignment horizontal="right" vertical="center" wrapText="1"/>
    </xf>
    <xf numFmtId="4" fontId="40" fillId="0" borderId="6" xfId="8411" applyNumberFormat="1" applyFont="1" applyFill="1" applyBorder="1" applyAlignment="1" applyProtection="1">
      <alignment horizontal="right" vertical="center" wrapText="1"/>
      <protection locked="0"/>
    </xf>
    <xf numFmtId="169" fontId="40" fillId="0" borderId="6" xfId="8411" applyFont="1" applyFill="1" applyBorder="1" applyAlignment="1">
      <alignment horizontal="right"/>
    </xf>
    <xf numFmtId="169" fontId="39" fillId="0" borderId="6" xfId="12" applyFont="1" applyFill="1" applyBorder="1" applyAlignment="1">
      <alignment horizontal="left" vertical="center" wrapText="1"/>
    </xf>
    <xf numFmtId="169" fontId="39" fillId="0" borderId="6" xfId="12" applyFont="1" applyFill="1" applyBorder="1" applyAlignment="1">
      <alignment horizontal="right" vertical="center" wrapText="1"/>
    </xf>
    <xf numFmtId="4" fontId="39" fillId="0" borderId="6" xfId="0" applyNumberFormat="1" applyFont="1" applyBorder="1" applyAlignment="1">
      <alignment vertical="center" shrinkToFit="1"/>
    </xf>
    <xf numFmtId="169" fontId="39" fillId="0" borderId="6" xfId="8411" applyFont="1" applyFill="1" applyBorder="1" applyAlignment="1">
      <alignment horizontal="center" vertical="center" wrapText="1"/>
    </xf>
    <xf numFmtId="43" fontId="39" fillId="0" borderId="6" xfId="8343" applyNumberFormat="1" applyFont="1" applyBorder="1" applyAlignment="1">
      <alignment horizontal="center" vertical="center" wrapText="1"/>
    </xf>
    <xf numFmtId="194" fontId="39" fillId="0" borderId="6" xfId="8411" applyNumberFormat="1" applyFont="1" applyFill="1" applyBorder="1" applyAlignment="1">
      <alignment horizontal="center" vertical="center" wrapText="1"/>
    </xf>
    <xf numFmtId="3" fontId="39" fillId="0" borderId="6" xfId="8411" applyNumberFormat="1" applyFont="1" applyFill="1" applyBorder="1" applyAlignment="1">
      <alignment horizontal="center" vertical="center" wrapText="1"/>
    </xf>
    <xf numFmtId="3" fontId="39" fillId="0" borderId="6" xfId="0" applyNumberFormat="1" applyFont="1" applyBorder="1" applyAlignment="1">
      <alignment horizontal="center" vertical="center"/>
    </xf>
    <xf numFmtId="169" fontId="39" fillId="0" borderId="0" xfId="12" applyFont="1" applyFill="1"/>
    <xf numFmtId="169" fontId="40" fillId="0" borderId="6" xfId="8411" applyFont="1" applyFill="1" applyBorder="1" applyAlignment="1">
      <alignment horizontal="center" vertical="center" wrapText="1"/>
    </xf>
    <xf numFmtId="43" fontId="40" fillId="0" borderId="6" xfId="8343" applyNumberFormat="1" applyFont="1" applyBorder="1" applyAlignment="1">
      <alignment horizontal="center" vertical="center" wrapText="1"/>
    </xf>
    <xf numFmtId="194" fontId="40" fillId="0" borderId="6" xfId="8411" applyNumberFormat="1" applyFont="1" applyFill="1" applyBorder="1" applyAlignment="1">
      <alignment horizontal="center" vertical="center" wrapText="1"/>
    </xf>
    <xf numFmtId="175" fontId="40" fillId="0" borderId="6" xfId="8411" applyNumberFormat="1" applyFont="1" applyFill="1" applyBorder="1" applyAlignment="1">
      <alignment horizontal="center" vertical="center" wrapText="1"/>
    </xf>
    <xf numFmtId="175" fontId="40" fillId="0" borderId="6" xfId="0" applyNumberFormat="1" applyFont="1" applyBorder="1" applyAlignment="1">
      <alignment horizontal="center" vertical="center"/>
    </xf>
    <xf numFmtId="3" fontId="39" fillId="0" borderId="6" xfId="4374" applyFont="1" applyBorder="1" applyAlignment="1">
      <alignment horizontal="right" vertical="center" wrapText="1"/>
    </xf>
    <xf numFmtId="199" fontId="39" fillId="0" borderId="6" xfId="0" applyNumberFormat="1" applyFont="1" applyBorder="1" applyAlignment="1">
      <alignment horizontal="center"/>
    </xf>
    <xf numFmtId="178" fontId="39" fillId="0" borderId="6" xfId="8411" applyNumberFormat="1" applyFont="1" applyFill="1" applyBorder="1" applyAlignment="1">
      <alignment horizontal="right" vertical="center" wrapText="1"/>
    </xf>
    <xf numFmtId="178" fontId="39" fillId="0" borderId="6" xfId="8411" applyNumberFormat="1" applyFont="1" applyFill="1" applyBorder="1" applyAlignment="1">
      <alignment horizontal="center" vertical="center" wrapText="1"/>
    </xf>
    <xf numFmtId="194" fontId="40" fillId="0" borderId="6" xfId="0" applyNumberFormat="1" applyFont="1" applyBorder="1" applyAlignment="1">
      <alignment vertical="center" shrinkToFit="1"/>
    </xf>
    <xf numFmtId="194" fontId="40" fillId="0" borderId="6" xfId="0" applyNumberFormat="1" applyFont="1" applyBorder="1" applyAlignment="1">
      <alignment horizontal="center"/>
    </xf>
    <xf numFmtId="199" fontId="40" fillId="0" borderId="6" xfId="0" applyNumberFormat="1" applyFont="1" applyBorder="1" applyAlignment="1">
      <alignment horizontal="center"/>
    </xf>
    <xf numFmtId="169" fontId="40" fillId="0" borderId="6" xfId="12" applyFont="1" applyFill="1" applyBorder="1" applyAlignment="1">
      <alignment horizontal="center" vertical="center" wrapText="1"/>
    </xf>
    <xf numFmtId="194" fontId="40" fillId="0" borderId="6" xfId="0" applyNumberFormat="1" applyFont="1" applyBorder="1" applyAlignment="1">
      <alignment horizontal="center" vertical="center"/>
    </xf>
    <xf numFmtId="3" fontId="40" fillId="0" borderId="6" xfId="8411" applyNumberFormat="1" applyFont="1" applyFill="1" applyBorder="1" applyAlignment="1">
      <alignment horizontal="center" vertical="center" wrapText="1"/>
    </xf>
    <xf numFmtId="4" fontId="40" fillId="0" borderId="6" xfId="0" applyNumberFormat="1" applyFont="1" applyBorder="1" applyAlignment="1">
      <alignment horizontal="center" vertical="center"/>
    </xf>
    <xf numFmtId="169" fontId="40" fillId="0" borderId="6" xfId="0" applyNumberFormat="1" applyFont="1" applyBorder="1" applyAlignment="1">
      <alignment vertical="center" shrinkToFit="1"/>
    </xf>
    <xf numFmtId="198" fontId="40" fillId="0" borderId="6" xfId="0" applyNumberFormat="1" applyFont="1" applyBorder="1" applyAlignment="1">
      <alignment horizontal="center"/>
    </xf>
    <xf numFmtId="3" fontId="40" fillId="0" borderId="6" xfId="0" quotePrefix="1" applyNumberFormat="1" applyFont="1" applyBorder="1" applyAlignment="1">
      <alignment horizontal="center" vertical="center" wrapText="1"/>
    </xf>
    <xf numFmtId="4" fontId="40" fillId="0" borderId="6" xfId="0" applyNumberFormat="1" applyFont="1" applyBorder="1" applyAlignment="1">
      <alignment horizontal="right" vertical="center" shrinkToFit="1"/>
    </xf>
    <xf numFmtId="0" fontId="39" fillId="0" borderId="6" xfId="64" applyFont="1" applyBorder="1" applyAlignment="1">
      <alignment horizontal="left" vertical="center" wrapText="1"/>
    </xf>
    <xf numFmtId="4" fontId="39" fillId="0" borderId="6" xfId="8411" applyNumberFormat="1" applyFont="1" applyFill="1" applyBorder="1" applyAlignment="1">
      <alignment horizontal="right" vertical="center" shrinkToFit="1"/>
    </xf>
    <xf numFmtId="169" fontId="39" fillId="0" borderId="6" xfId="8411" quotePrefix="1" applyFont="1" applyFill="1" applyBorder="1" applyAlignment="1">
      <alignment horizontal="left" vertical="center" wrapText="1"/>
    </xf>
    <xf numFmtId="169" fontId="39" fillId="0" borderId="6" xfId="8411" applyFont="1" applyFill="1" applyBorder="1" applyAlignment="1">
      <alignment horizontal="right" vertical="center"/>
    </xf>
    <xf numFmtId="178" fontId="40" fillId="0" borderId="6" xfId="12" applyNumberFormat="1" applyFont="1" applyFill="1" applyBorder="1" applyAlignment="1">
      <alignment horizontal="center" vertical="center" wrapText="1"/>
    </xf>
    <xf numFmtId="178" fontId="40" fillId="0" borderId="6" xfId="12" quotePrefix="1" applyNumberFormat="1" applyFont="1" applyFill="1" applyBorder="1" applyAlignment="1">
      <alignment horizontal="left" vertical="center" wrapText="1"/>
    </xf>
    <xf numFmtId="0" fontId="40" fillId="0" borderId="6" xfId="64" quotePrefix="1" applyFont="1" applyBorder="1" applyAlignment="1">
      <alignment horizontal="left" vertical="center" wrapText="1"/>
    </xf>
    <xf numFmtId="4" fontId="40" fillId="0" borderId="6" xfId="0" applyNumberFormat="1" applyFont="1" applyBorder="1" applyAlignment="1">
      <alignment horizontal="center" vertical="center" wrapText="1"/>
    </xf>
    <xf numFmtId="169" fontId="40" fillId="0" borderId="6" xfId="8411" applyFont="1" applyFill="1" applyBorder="1" applyAlignment="1">
      <alignment horizontal="center" vertical="center"/>
    </xf>
    <xf numFmtId="3" fontId="40" fillId="0" borderId="6" xfId="0" applyNumberFormat="1" applyFont="1" applyBorder="1" applyAlignment="1">
      <alignment horizontal="center" vertical="center"/>
    </xf>
    <xf numFmtId="169" fontId="40" fillId="0" borderId="6" xfId="12" quotePrefix="1" applyFont="1" applyFill="1" applyBorder="1" applyAlignment="1">
      <alignment horizontal="left" vertical="center" wrapText="1"/>
    </xf>
    <xf numFmtId="169" fontId="40" fillId="0" borderId="6" xfId="12" applyFont="1" applyFill="1" applyBorder="1" applyAlignment="1">
      <alignment horizontal="right" vertical="center"/>
    </xf>
    <xf numFmtId="175" fontId="40" fillId="0" borderId="6" xfId="8411" applyNumberFormat="1" applyFont="1" applyFill="1" applyBorder="1" applyAlignment="1">
      <alignment horizontal="center" vertical="center"/>
    </xf>
    <xf numFmtId="178" fontId="39" fillId="0" borderId="6" xfId="12" applyNumberFormat="1" applyFont="1" applyFill="1" applyBorder="1" applyAlignment="1">
      <alignment horizontal="right" vertical="center" wrapText="1"/>
    </xf>
    <xf numFmtId="1" fontId="40" fillId="0" borderId="6" xfId="0" applyNumberFormat="1" applyFont="1" applyBorder="1" applyAlignment="1">
      <alignment horizontal="right" vertical="center" wrapText="1"/>
    </xf>
    <xf numFmtId="1" fontId="40" fillId="0" borderId="6" xfId="8353" applyNumberFormat="1" applyFont="1" applyFill="1" applyBorder="1" applyAlignment="1">
      <alignment horizontal="right" vertical="center" wrapText="1"/>
    </xf>
    <xf numFmtId="1" fontId="40" fillId="0" borderId="6" xfId="8411" applyNumberFormat="1" applyFont="1" applyFill="1" applyBorder="1" applyAlignment="1">
      <alignment horizontal="right" vertical="center" wrapText="1"/>
    </xf>
    <xf numFmtId="1" fontId="40" fillId="0" borderId="6" xfId="63" applyNumberFormat="1" applyFont="1" applyBorder="1" applyAlignment="1">
      <alignment horizontal="right" vertical="center" wrapText="1"/>
    </xf>
    <xf numFmtId="178" fontId="40" fillId="0" borderId="6" xfId="8411" applyNumberFormat="1" applyFont="1" applyFill="1" applyBorder="1" applyAlignment="1">
      <alignment vertical="center" wrapText="1"/>
    </xf>
    <xf numFmtId="1" fontId="40" fillId="0" borderId="6" xfId="0" quotePrefix="1" applyNumberFormat="1" applyFont="1" applyBorder="1" applyAlignment="1">
      <alignment horizontal="right" vertical="center"/>
    </xf>
    <xf numFmtId="1" fontId="39" fillId="0" borderId="6" xfId="0" applyNumberFormat="1" applyFont="1" applyBorder="1" applyAlignment="1">
      <alignment vertical="center"/>
    </xf>
    <xf numFmtId="178" fontId="40" fillId="0" borderId="6" xfId="8411" applyNumberFormat="1" applyFont="1" applyFill="1" applyBorder="1" applyAlignment="1" applyProtection="1">
      <alignment horizontal="right" vertical="center" wrapText="1"/>
    </xf>
    <xf numFmtId="178" fontId="40" fillId="0" borderId="6" xfId="8353" applyNumberFormat="1" applyFont="1" applyFill="1" applyBorder="1" applyAlignment="1">
      <alignment horizontal="right" vertical="center" wrapText="1"/>
    </xf>
    <xf numFmtId="324" fontId="40" fillId="0" borderId="6" xfId="0" applyNumberFormat="1" applyFont="1" applyBorder="1" applyAlignment="1">
      <alignment horizontal="right" vertical="center"/>
    </xf>
    <xf numFmtId="178" fontId="39" fillId="0" borderId="6" xfId="8411" applyNumberFormat="1" applyFont="1" applyFill="1" applyBorder="1" applyAlignment="1">
      <alignment vertical="center" wrapText="1"/>
    </xf>
    <xf numFmtId="169" fontId="39" fillId="0" borderId="6" xfId="8353" applyFont="1" applyFill="1" applyBorder="1" applyAlignment="1">
      <alignment horizontal="right" vertical="center" wrapText="1"/>
    </xf>
    <xf numFmtId="4" fontId="285" fillId="0" borderId="6" xfId="8353" applyNumberFormat="1" applyFont="1" applyFill="1" applyBorder="1" applyAlignment="1">
      <alignment horizontal="right" vertical="center" wrapText="1"/>
    </xf>
    <xf numFmtId="178" fontId="284" fillId="0" borderId="6" xfId="8411" applyNumberFormat="1" applyFont="1" applyFill="1" applyBorder="1" applyAlignment="1">
      <alignment horizontal="center" vertical="center" wrapText="1"/>
    </xf>
    <xf numFmtId="169" fontId="284" fillId="0" borderId="6" xfId="8411" applyFont="1" applyFill="1" applyBorder="1" applyAlignment="1">
      <alignment horizontal="right" vertical="center" wrapText="1"/>
    </xf>
    <xf numFmtId="169" fontId="40" fillId="0" borderId="6" xfId="8353" applyFont="1" applyFill="1" applyBorder="1" applyAlignment="1">
      <alignment horizontal="right" vertical="center" wrapText="1"/>
    </xf>
    <xf numFmtId="4" fontId="284" fillId="0" borderId="6" xfId="8353" applyNumberFormat="1" applyFont="1" applyFill="1" applyBorder="1" applyAlignment="1">
      <alignment horizontal="right" vertical="center" wrapText="1"/>
    </xf>
    <xf numFmtId="169" fontId="39" fillId="0" borderId="6" xfId="8411" applyFont="1" applyFill="1" applyBorder="1" applyAlignment="1">
      <alignment horizontal="left" vertical="center" wrapText="1"/>
    </xf>
    <xf numFmtId="187" fontId="39" fillId="0" borderId="0" xfId="0" applyNumberFormat="1" applyFont="1"/>
    <xf numFmtId="178" fontId="40" fillId="0" borderId="6" xfId="8411" applyNumberFormat="1" applyFont="1" applyFill="1" applyBorder="1" applyAlignment="1">
      <alignment horizontal="center" vertical="center" wrapText="1"/>
    </xf>
    <xf numFmtId="169" fontId="40" fillId="0" borderId="6" xfId="8411" quotePrefix="1" applyFont="1" applyFill="1" applyBorder="1" applyAlignment="1">
      <alignment horizontal="left" vertical="center" wrapText="1"/>
    </xf>
    <xf numFmtId="187" fontId="40" fillId="0" borderId="0" xfId="0" applyNumberFormat="1" applyFont="1"/>
    <xf numFmtId="178" fontId="40" fillId="0" borderId="0" xfId="12" applyNumberFormat="1" applyFont="1" applyFill="1"/>
    <xf numFmtId="0" fontId="39" fillId="0" borderId="6" xfId="64" applyFont="1" applyBorder="1" applyAlignment="1">
      <alignment horizontal="center" vertical="center" wrapText="1"/>
    </xf>
    <xf numFmtId="0" fontId="39" fillId="0" borderId="6" xfId="64" quotePrefix="1" applyFont="1" applyBorder="1" applyAlignment="1">
      <alignment horizontal="left" vertical="center" wrapText="1"/>
    </xf>
    <xf numFmtId="169" fontId="285" fillId="0" borderId="6" xfId="12" applyFont="1" applyFill="1" applyBorder="1" applyAlignment="1">
      <alignment horizontal="right" vertical="center" wrapText="1"/>
    </xf>
    <xf numFmtId="187" fontId="285" fillId="0" borderId="6" xfId="64" applyNumberFormat="1" applyFont="1" applyBorder="1" applyAlignment="1">
      <alignment horizontal="center" vertical="center" wrapText="1"/>
    </xf>
    <xf numFmtId="0" fontId="285" fillId="0" borderId="6" xfId="64" applyFont="1" applyBorder="1" applyAlignment="1">
      <alignment horizontal="left" vertical="center" wrapText="1"/>
    </xf>
    <xf numFmtId="169" fontId="285" fillId="0" borderId="6" xfId="12" applyFont="1" applyFill="1" applyBorder="1" applyAlignment="1">
      <alignment horizontal="center" vertical="center"/>
    </xf>
    <xf numFmtId="0" fontId="40" fillId="0" borderId="6" xfId="64" quotePrefix="1" applyFont="1" applyBorder="1" applyAlignment="1">
      <alignment horizontal="center" vertical="center" wrapText="1"/>
    </xf>
    <xf numFmtId="0" fontId="40" fillId="0" borderId="6" xfId="64" applyFont="1" applyBorder="1" applyAlignment="1">
      <alignment horizontal="left" vertical="center" wrapText="1"/>
    </xf>
    <xf numFmtId="169" fontId="40" fillId="0" borderId="6" xfId="12" applyFont="1" applyFill="1" applyBorder="1" applyAlignment="1">
      <alignment horizontal="center" vertical="center"/>
    </xf>
    <xf numFmtId="0" fontId="40" fillId="0" borderId="6" xfId="64" applyFont="1" applyBorder="1" applyAlignment="1">
      <alignment horizontal="center" vertical="center" wrapText="1"/>
    </xf>
    <xf numFmtId="169" fontId="284" fillId="0" borderId="6" xfId="12" applyFont="1" applyFill="1" applyBorder="1" applyAlignment="1">
      <alignment horizontal="right" vertical="center"/>
    </xf>
    <xf numFmtId="169" fontId="40" fillId="0" borderId="6" xfId="12" quotePrefix="1" applyFont="1" applyFill="1" applyBorder="1" applyAlignment="1">
      <alignment horizontal="right" vertical="center"/>
    </xf>
    <xf numFmtId="0" fontId="40" fillId="0" borderId="6" xfId="4282" applyFont="1" applyBorder="1" applyAlignment="1">
      <alignment horizontal="left" vertical="center" wrapText="1"/>
    </xf>
    <xf numFmtId="169" fontId="284" fillId="0" borderId="6" xfId="12" applyFont="1" applyFill="1" applyBorder="1" applyAlignment="1">
      <alignment horizontal="right" vertical="center" wrapText="1"/>
    </xf>
    <xf numFmtId="178" fontId="40" fillId="0" borderId="6" xfId="12" quotePrefix="1" applyNumberFormat="1" applyFont="1" applyFill="1" applyBorder="1" applyAlignment="1">
      <alignment horizontal="center" vertical="center" wrapText="1"/>
    </xf>
    <xf numFmtId="178" fontId="40" fillId="0" borderId="6" xfId="12" applyNumberFormat="1" applyFont="1" applyFill="1" applyBorder="1" applyAlignment="1">
      <alignment horizontal="left" vertical="center" wrapText="1"/>
    </xf>
    <xf numFmtId="199" fontId="40" fillId="0" borderId="6" xfId="63" applyNumberFormat="1" applyFont="1" applyBorder="1" applyAlignment="1">
      <alignment vertical="center"/>
    </xf>
    <xf numFmtId="178" fontId="39" fillId="0" borderId="0" xfId="12" applyNumberFormat="1" applyFont="1" applyFill="1"/>
    <xf numFmtId="3" fontId="39" fillId="0" borderId="6" xfId="64" applyNumberFormat="1" applyFont="1" applyBorder="1" applyAlignment="1">
      <alignment horizontal="left" vertical="center" wrapText="1"/>
    </xf>
    <xf numFmtId="187" fontId="40" fillId="0" borderId="6" xfId="63" applyNumberFormat="1" applyFont="1" applyBorder="1" applyAlignment="1">
      <alignment vertical="center"/>
    </xf>
    <xf numFmtId="3" fontId="40" fillId="0" borderId="6" xfId="64" applyNumberFormat="1" applyFont="1" applyBorder="1" applyAlignment="1">
      <alignment horizontal="left" vertical="center" wrapText="1"/>
    </xf>
    <xf numFmtId="0" fontId="285" fillId="0" borderId="6" xfId="64" applyFont="1" applyBorder="1" applyAlignment="1">
      <alignment horizontal="center" vertical="center" wrapText="1"/>
    </xf>
    <xf numFmtId="3" fontId="285" fillId="0" borderId="6" xfId="64" applyNumberFormat="1" applyFont="1" applyBorder="1" applyAlignment="1">
      <alignment horizontal="left" vertical="center" wrapText="1"/>
    </xf>
    <xf numFmtId="187" fontId="285" fillId="0" borderId="0" xfId="0" applyNumberFormat="1" applyFont="1"/>
    <xf numFmtId="169" fontId="39" fillId="0" borderId="6" xfId="12" quotePrefix="1" applyFont="1" applyFill="1" applyBorder="1" applyAlignment="1">
      <alignment horizontal="right" vertical="center"/>
    </xf>
    <xf numFmtId="194" fontId="39" fillId="0" borderId="0" xfId="8411" applyNumberFormat="1" applyFont="1" applyFill="1"/>
    <xf numFmtId="194" fontId="40" fillId="0" borderId="0" xfId="8411" applyNumberFormat="1" applyFont="1" applyFill="1"/>
    <xf numFmtId="177" fontId="40" fillId="0" borderId="6" xfId="12" applyNumberFormat="1" applyFont="1" applyFill="1" applyBorder="1" applyAlignment="1">
      <alignment horizontal="right" vertical="center" wrapText="1"/>
    </xf>
    <xf numFmtId="187" fontId="40" fillId="0" borderId="6" xfId="63" quotePrefix="1" applyNumberFormat="1" applyFont="1" applyBorder="1" applyAlignment="1">
      <alignment horizontal="center" vertical="center"/>
    </xf>
    <xf numFmtId="3" fontId="40" fillId="0" borderId="6" xfId="55" applyNumberFormat="1" applyFont="1" applyBorder="1" applyAlignment="1">
      <alignment horizontal="left" vertical="center" wrapText="1"/>
    </xf>
    <xf numFmtId="3" fontId="40" fillId="0" borderId="6" xfId="32" applyNumberFormat="1" applyFont="1" applyBorder="1" applyAlignment="1">
      <alignment horizontal="center" vertical="center" wrapText="1"/>
    </xf>
    <xf numFmtId="187" fontId="39" fillId="0" borderId="6" xfId="63" quotePrefix="1" applyNumberFormat="1" applyFont="1" applyBorder="1" applyAlignment="1">
      <alignment horizontal="center" vertical="center"/>
    </xf>
    <xf numFmtId="3" fontId="39" fillId="0" borderId="6" xfId="55" quotePrefix="1" applyNumberFormat="1" applyFont="1" applyBorder="1" applyAlignment="1">
      <alignment horizontal="left" vertical="center" wrapText="1"/>
    </xf>
    <xf numFmtId="0" fontId="39" fillId="0" borderId="6" xfId="55" applyFont="1" applyBorder="1" applyAlignment="1">
      <alignment horizontal="center" vertical="center" wrapText="1"/>
    </xf>
    <xf numFmtId="3" fontId="40" fillId="0" borderId="6" xfId="55" quotePrefix="1" applyNumberFormat="1" applyFont="1" applyBorder="1" applyAlignment="1">
      <alignment horizontal="left" vertical="center" wrapText="1"/>
    </xf>
    <xf numFmtId="0" fontId="40" fillId="0" borderId="6" xfId="0" applyFont="1" applyBorder="1" applyAlignment="1">
      <alignment vertical="center"/>
    </xf>
    <xf numFmtId="0" fontId="40" fillId="0" borderId="49" xfId="63" applyFont="1" applyBorder="1" applyAlignment="1">
      <alignment horizontal="center" vertical="center" wrapText="1"/>
    </xf>
    <xf numFmtId="3" fontId="40" fillId="0" borderId="49" xfId="55" quotePrefix="1" applyNumberFormat="1" applyFont="1" applyBorder="1" applyAlignment="1">
      <alignment horizontal="left" vertical="center" wrapText="1"/>
    </xf>
    <xf numFmtId="3" fontId="40" fillId="0" borderId="49" xfId="32" applyNumberFormat="1" applyFont="1" applyBorder="1" applyAlignment="1">
      <alignment horizontal="center" vertical="center" wrapText="1"/>
    </xf>
    <xf numFmtId="0" fontId="40" fillId="0" borderId="49" xfId="0" applyFont="1" applyBorder="1" applyAlignment="1">
      <alignment vertical="center"/>
    </xf>
    <xf numFmtId="187" fontId="40" fillId="0" borderId="6" xfId="63" applyNumberFormat="1" applyFont="1" applyBorder="1" applyAlignment="1">
      <alignment horizontal="center" vertical="center"/>
    </xf>
    <xf numFmtId="0" fontId="40" fillId="0" borderId="6" xfId="27" quotePrefix="1" applyFont="1" applyBorder="1" applyAlignment="1">
      <alignment horizontal="left" vertical="center" wrapText="1"/>
    </xf>
    <xf numFmtId="0" fontId="30" fillId="0" borderId="6" xfId="0" applyFont="1" applyBorder="1" applyAlignment="1">
      <alignment wrapText="1"/>
    </xf>
    <xf numFmtId="0" fontId="49" fillId="0" borderId="0" xfId="0" applyFont="1" applyAlignment="1">
      <alignment vertical="center"/>
    </xf>
    <xf numFmtId="1" fontId="49" fillId="5" borderId="0" xfId="29" applyFont="1" applyFill="1" applyAlignment="1">
      <alignment vertical="center"/>
    </xf>
    <xf numFmtId="0" fontId="27" fillId="5" borderId="5" xfId="0" applyFont="1" applyFill="1" applyBorder="1" applyAlignment="1">
      <alignment horizontal="center" vertical="center" wrapText="1"/>
    </xf>
    <xf numFmtId="1" fontId="49" fillId="0" borderId="0" xfId="30" applyFont="1"/>
    <xf numFmtId="169" fontId="27" fillId="0" borderId="0" xfId="12" applyFont="1" applyAlignment="1">
      <alignment horizontal="center"/>
    </xf>
    <xf numFmtId="169" fontId="11" fillId="0" borderId="0" xfId="12" applyFont="1" applyAlignment="1">
      <alignment horizontal="right"/>
    </xf>
    <xf numFmtId="199" fontId="40" fillId="0" borderId="6" xfId="0" applyNumberFormat="1" applyFont="1" applyBorder="1" applyAlignment="1">
      <alignment horizontal="center" vertical="center"/>
    </xf>
    <xf numFmtId="0" fontId="39" fillId="0" borderId="0" xfId="0" applyFont="1" applyAlignment="1">
      <alignment vertical="center"/>
    </xf>
    <xf numFmtId="169" fontId="7" fillId="0" borderId="0" xfId="12" applyFont="1"/>
    <xf numFmtId="0" fontId="292" fillId="0" borderId="5" xfId="8341" applyFont="1" applyBorder="1" applyAlignment="1">
      <alignment horizontal="left" vertical="center" wrapText="1"/>
    </xf>
    <xf numFmtId="0" fontId="293" fillId="0" borderId="0" xfId="8341" applyFont="1" applyAlignment="1">
      <alignment vertical="center"/>
    </xf>
    <xf numFmtId="0" fontId="293" fillId="0" borderId="5" xfId="8341" applyFont="1" applyBorder="1" applyAlignment="1">
      <alignment horizontal="left" vertical="center" wrapText="1"/>
    </xf>
    <xf numFmtId="0" fontId="40" fillId="0" borderId="5" xfId="25" applyFont="1" applyBorder="1" applyAlignment="1">
      <alignment horizontal="left" vertical="center" wrapText="1"/>
    </xf>
    <xf numFmtId="0" fontId="40" fillId="0" borderId="0" xfId="25" applyFont="1" applyAlignment="1">
      <alignment vertical="center"/>
    </xf>
    <xf numFmtId="1" fontId="40" fillId="0" borderId="0" xfId="29" applyFont="1" applyAlignment="1">
      <alignment horizontal="center" vertical="center"/>
    </xf>
    <xf numFmtId="0" fontId="294" fillId="0" borderId="5" xfId="8341" applyFont="1" applyBorder="1" applyAlignment="1">
      <alignment horizontal="left" vertical="center" wrapText="1"/>
    </xf>
    <xf numFmtId="0" fontId="293" fillId="0" borderId="5" xfId="25" applyFont="1" applyBorder="1" applyAlignment="1">
      <alignment horizontal="left" vertical="center" wrapText="1"/>
    </xf>
    <xf numFmtId="0" fontId="293" fillId="0" borderId="5" xfId="25" quotePrefix="1" applyFont="1" applyBorder="1" applyAlignment="1">
      <alignment horizontal="left" vertical="center" wrapText="1"/>
    </xf>
    <xf numFmtId="0" fontId="27" fillId="5" borderId="0" xfId="0" applyFont="1" applyFill="1" applyAlignment="1">
      <alignment horizontal="center" vertical="center" wrapText="1"/>
    </xf>
    <xf numFmtId="1" fontId="49" fillId="0" borderId="0" xfId="29" applyFont="1" applyAlignment="1">
      <alignment vertical="center"/>
    </xf>
    <xf numFmtId="0" fontId="49" fillId="0" borderId="0" xfId="0" applyFont="1"/>
    <xf numFmtId="0" fontId="39" fillId="0" borderId="5" xfId="0" applyFont="1" applyBorder="1" applyAlignment="1">
      <alignment horizontal="center" vertical="center" wrapText="1"/>
    </xf>
    <xf numFmtId="0" fontId="39" fillId="0" borderId="5" xfId="0" applyFont="1" applyBorder="1" applyAlignment="1">
      <alignment horizontal="left" vertical="center" wrapText="1"/>
    </xf>
    <xf numFmtId="0" fontId="39" fillId="0" borderId="5" xfId="0" applyFont="1" applyBorder="1" applyAlignment="1">
      <alignment horizontal="right" vertical="center" wrapText="1"/>
    </xf>
    <xf numFmtId="194" fontId="40" fillId="0" borderId="16" xfId="8411" applyNumberFormat="1" applyFont="1" applyFill="1" applyBorder="1" applyAlignment="1">
      <alignment horizontal="right" vertical="center"/>
    </xf>
    <xf numFmtId="194" fontId="40" fillId="0" borderId="54" xfId="8411" applyNumberFormat="1" applyFont="1" applyFill="1" applyBorder="1" applyAlignment="1">
      <alignment horizontal="right" vertical="center"/>
    </xf>
    <xf numFmtId="169" fontId="40" fillId="0" borderId="8" xfId="12" applyFont="1" applyFill="1" applyBorder="1" applyAlignment="1">
      <alignment horizontal="right" vertical="center" wrapText="1"/>
    </xf>
    <xf numFmtId="187" fontId="40" fillId="0" borderId="6" xfId="0" applyNumberFormat="1" applyFont="1" applyBorder="1" applyAlignment="1">
      <alignment horizontal="right" vertical="center"/>
    </xf>
    <xf numFmtId="199" fontId="40" fillId="0" borderId="6" xfId="0" applyNumberFormat="1" applyFont="1" applyBorder="1" applyAlignment="1">
      <alignment horizontal="right" vertical="center"/>
    </xf>
    <xf numFmtId="3" fontId="40" fillId="0" borderId="6" xfId="8411" applyNumberFormat="1" applyFont="1" applyFill="1" applyBorder="1" applyAlignment="1">
      <alignment horizontal="right" vertical="center" wrapText="1"/>
    </xf>
    <xf numFmtId="3" fontId="40" fillId="0" borderId="6" xfId="0" applyNumberFormat="1" applyFont="1" applyBorder="1" applyAlignment="1">
      <alignment horizontal="right" vertical="center"/>
    </xf>
    <xf numFmtId="198" fontId="40" fillId="0" borderId="6" xfId="0" applyNumberFormat="1" applyFont="1" applyBorder="1" applyAlignment="1">
      <alignment horizontal="right" vertical="center"/>
    </xf>
    <xf numFmtId="175" fontId="40" fillId="0" borderId="6" xfId="8411" applyNumberFormat="1" applyFont="1" applyFill="1" applyBorder="1" applyAlignment="1">
      <alignment horizontal="right" vertical="center" wrapText="1"/>
    </xf>
    <xf numFmtId="175" fontId="40" fillId="0" borderId="6" xfId="0" applyNumberFormat="1" applyFont="1" applyBorder="1" applyAlignment="1">
      <alignment horizontal="right" vertical="center"/>
    </xf>
    <xf numFmtId="199" fontId="39" fillId="0" borderId="6" xfId="0" applyNumberFormat="1" applyFont="1" applyBorder="1" applyAlignment="1">
      <alignment horizontal="right" vertical="center"/>
    </xf>
    <xf numFmtId="4" fontId="39" fillId="0" borderId="6" xfId="8411" applyNumberFormat="1" applyFont="1" applyFill="1" applyBorder="1" applyAlignment="1">
      <alignment horizontal="right" vertical="center" wrapText="1"/>
    </xf>
    <xf numFmtId="169" fontId="40" fillId="0" borderId="6" xfId="12" applyFont="1" applyBorder="1" applyAlignment="1">
      <alignment horizontal="right" vertical="center" wrapText="1"/>
    </xf>
    <xf numFmtId="169" fontId="40" fillId="0" borderId="6" xfId="12" quotePrefix="1" applyFont="1" applyBorder="1" applyAlignment="1">
      <alignment horizontal="right" vertical="center"/>
    </xf>
    <xf numFmtId="178" fontId="39" fillId="0" borderId="6" xfId="12" applyNumberFormat="1" applyFont="1" applyFill="1" applyBorder="1" applyAlignment="1">
      <alignment horizontal="center" vertical="center" wrapText="1"/>
    </xf>
    <xf numFmtId="178" fontId="39" fillId="0" borderId="6" xfId="12" applyNumberFormat="1" applyFont="1" applyFill="1" applyBorder="1" applyAlignment="1">
      <alignment horizontal="left" vertical="center" wrapText="1"/>
    </xf>
    <xf numFmtId="178" fontId="39" fillId="0" borderId="6" xfId="12" quotePrefix="1" applyNumberFormat="1" applyFont="1" applyFill="1" applyBorder="1" applyAlignment="1">
      <alignment horizontal="left" vertical="center" wrapText="1"/>
    </xf>
    <xf numFmtId="178" fontId="40" fillId="5" borderId="6" xfId="8411" applyNumberFormat="1" applyFont="1" applyFill="1" applyBorder="1" applyAlignment="1">
      <alignment horizontal="right" vertical="center" wrapText="1"/>
    </xf>
    <xf numFmtId="169" fontId="40" fillId="5" borderId="6" xfId="12" applyFont="1" applyFill="1" applyBorder="1" applyAlignment="1">
      <alignment horizontal="right" vertical="center" wrapText="1"/>
    </xf>
    <xf numFmtId="0" fontId="40" fillId="5" borderId="6" xfId="0" applyFont="1" applyFill="1" applyBorder="1" applyAlignment="1">
      <alignment horizontal="center" vertical="center" wrapText="1"/>
    </xf>
    <xf numFmtId="3" fontId="40" fillId="5" borderId="6" xfId="8411" applyNumberFormat="1" applyFont="1" applyFill="1" applyBorder="1" applyAlignment="1">
      <alignment horizontal="right" vertical="center" wrapText="1"/>
    </xf>
    <xf numFmtId="3" fontId="40" fillId="5" borderId="6" xfId="0" applyNumberFormat="1" applyFont="1" applyFill="1" applyBorder="1" applyAlignment="1">
      <alignment horizontal="right" vertical="center"/>
    </xf>
    <xf numFmtId="169" fontId="40" fillId="5" borderId="6" xfId="8411" applyFont="1" applyFill="1" applyBorder="1" applyAlignment="1">
      <alignment horizontal="right" vertical="center" wrapText="1"/>
    </xf>
    <xf numFmtId="4" fontId="40" fillId="5" borderId="6" xfId="8411" applyNumberFormat="1" applyFont="1" applyFill="1" applyBorder="1" applyAlignment="1">
      <alignment horizontal="right" vertical="center" wrapText="1"/>
    </xf>
    <xf numFmtId="199" fontId="40" fillId="0" borderId="6" xfId="8411" applyNumberFormat="1" applyFont="1" applyFill="1" applyBorder="1" applyAlignment="1">
      <alignment horizontal="right" vertical="center" wrapText="1"/>
    </xf>
    <xf numFmtId="194" fontId="40" fillId="5" borderId="6" xfId="8411" applyNumberFormat="1" applyFont="1" applyFill="1" applyBorder="1" applyAlignment="1">
      <alignment horizontal="right" vertical="center" wrapText="1"/>
    </xf>
    <xf numFmtId="194" fontId="40" fillId="5" borderId="48" xfId="1225" applyNumberFormat="1" applyFont="1" applyFill="1" applyBorder="1" applyAlignment="1">
      <alignment horizontal="right" vertical="center" wrapText="1"/>
    </xf>
    <xf numFmtId="169" fontId="40" fillId="5" borderId="48" xfId="8411" applyFont="1" applyFill="1" applyBorder="1" applyAlignment="1">
      <alignment horizontal="right" vertical="center" wrapText="1"/>
    </xf>
    <xf numFmtId="194" fontId="40" fillId="5" borderId="48" xfId="8411" applyNumberFormat="1" applyFont="1" applyFill="1" applyBorder="1" applyAlignment="1">
      <alignment horizontal="right" vertical="center" wrapText="1"/>
    </xf>
    <xf numFmtId="169" fontId="40" fillId="5" borderId="5" xfId="1225" applyFont="1" applyFill="1" applyBorder="1" applyAlignment="1">
      <alignment horizontal="right" vertical="center" wrapText="1"/>
    </xf>
    <xf numFmtId="169" fontId="40" fillId="5" borderId="5" xfId="8411" applyFont="1" applyFill="1" applyBorder="1" applyAlignment="1">
      <alignment horizontal="right" vertical="center" wrapText="1"/>
    </xf>
    <xf numFmtId="0" fontId="40" fillId="5" borderId="5" xfId="0" applyFont="1" applyFill="1" applyBorder="1" applyAlignment="1">
      <alignment horizontal="right" vertical="center"/>
    </xf>
    <xf numFmtId="10" fontId="40" fillId="5" borderId="5" xfId="0" applyNumberFormat="1" applyFont="1" applyFill="1" applyBorder="1" applyAlignment="1">
      <alignment horizontal="right" vertical="center"/>
    </xf>
    <xf numFmtId="194" fontId="40" fillId="5" borderId="5" xfId="1225" applyNumberFormat="1" applyFont="1" applyFill="1" applyBorder="1" applyAlignment="1">
      <alignment horizontal="right" vertical="center" wrapText="1"/>
    </xf>
    <xf numFmtId="0" fontId="40" fillId="5" borderId="5" xfId="0" applyFont="1" applyFill="1" applyBorder="1" applyAlignment="1">
      <alignment horizontal="right" vertical="center" wrapText="1"/>
    </xf>
    <xf numFmtId="169" fontId="40" fillId="5" borderId="8" xfId="8411" applyFont="1" applyFill="1" applyBorder="1" applyAlignment="1">
      <alignment horizontal="right" vertical="center" wrapText="1"/>
    </xf>
    <xf numFmtId="194" fontId="40" fillId="5" borderId="8" xfId="8411" applyNumberFormat="1" applyFont="1" applyFill="1" applyBorder="1" applyAlignment="1">
      <alignment horizontal="right" vertical="center" wrapText="1"/>
    </xf>
    <xf numFmtId="194" fontId="40" fillId="5" borderId="8" xfId="12" applyNumberFormat="1" applyFont="1" applyFill="1" applyBorder="1" applyAlignment="1">
      <alignment horizontal="right" vertical="center" wrapText="1"/>
    </xf>
    <xf numFmtId="169" fontId="40" fillId="5" borderId="8" xfId="12" applyFont="1" applyFill="1" applyBorder="1" applyAlignment="1">
      <alignment horizontal="right" vertical="center" wrapText="1"/>
    </xf>
    <xf numFmtId="0" fontId="284" fillId="5" borderId="6" xfId="0" applyFont="1" applyFill="1" applyBorder="1" applyAlignment="1">
      <alignment horizontal="center" vertical="center" wrapText="1"/>
    </xf>
    <xf numFmtId="169" fontId="284" fillId="5" borderId="6" xfId="8411" applyFont="1" applyFill="1" applyBorder="1" applyAlignment="1">
      <alignment horizontal="right" vertical="center" wrapText="1"/>
    </xf>
    <xf numFmtId="49" fontId="40" fillId="5" borderId="6" xfId="12" applyNumberFormat="1" applyFont="1" applyFill="1" applyBorder="1" applyAlignment="1">
      <alignment horizontal="right" vertical="center" wrapText="1"/>
    </xf>
    <xf numFmtId="0" fontId="40" fillId="5" borderId="6" xfId="12" applyNumberFormat="1" applyFont="1" applyFill="1" applyBorder="1" applyAlignment="1">
      <alignment horizontal="right" vertical="center" wrapText="1"/>
    </xf>
    <xf numFmtId="194" fontId="284" fillId="5" borderId="6" xfId="1225" applyNumberFormat="1" applyFont="1" applyFill="1" applyBorder="1" applyAlignment="1">
      <alignment horizontal="right" vertical="center" wrapText="1"/>
    </xf>
    <xf numFmtId="176" fontId="40" fillId="5" borderId="6" xfId="12" applyNumberFormat="1" applyFont="1" applyFill="1" applyBorder="1" applyAlignment="1">
      <alignment horizontal="right" vertical="center" wrapText="1"/>
    </xf>
    <xf numFmtId="2" fontId="40" fillId="5" borderId="6" xfId="12" applyNumberFormat="1" applyFont="1" applyFill="1" applyBorder="1" applyAlignment="1">
      <alignment horizontal="right" vertical="center" wrapText="1"/>
    </xf>
    <xf numFmtId="49" fontId="284" fillId="5" borderId="6" xfId="1225" applyNumberFormat="1" applyFont="1" applyFill="1" applyBorder="1" applyAlignment="1">
      <alignment horizontal="right" vertical="center" wrapText="1"/>
    </xf>
    <xf numFmtId="43" fontId="40" fillId="5" borderId="6" xfId="12" applyNumberFormat="1" applyFont="1" applyFill="1" applyBorder="1" applyAlignment="1">
      <alignment horizontal="right" vertical="center" wrapText="1"/>
    </xf>
    <xf numFmtId="326" fontId="40" fillId="5" borderId="6" xfId="8411" applyNumberFormat="1" applyFont="1" applyFill="1" applyBorder="1" applyAlignment="1">
      <alignment horizontal="right" vertical="center"/>
    </xf>
    <xf numFmtId="0" fontId="40" fillId="0" borderId="5" xfId="0" applyFont="1" applyBorder="1" applyAlignment="1">
      <alignment horizontal="center" vertical="center" wrapText="1"/>
    </xf>
    <xf numFmtId="187" fontId="40" fillId="0" borderId="5" xfId="0" applyNumberFormat="1" applyFont="1" applyBorder="1" applyAlignment="1">
      <alignment horizontal="right" vertical="center"/>
    </xf>
    <xf numFmtId="3" fontId="40" fillId="0" borderId="5" xfId="0" applyNumberFormat="1" applyFont="1" applyBorder="1" applyAlignment="1" applyProtection="1">
      <alignment horizontal="right" vertical="center" wrapText="1"/>
      <protection locked="0"/>
    </xf>
    <xf numFmtId="206" fontId="284" fillId="0" borderId="5" xfId="12" applyNumberFormat="1" applyFont="1" applyFill="1" applyBorder="1" applyAlignment="1">
      <alignment horizontal="right" vertical="center"/>
    </xf>
    <xf numFmtId="178" fontId="284" fillId="0" borderId="5" xfId="8416" applyNumberFormat="1" applyFont="1" applyFill="1" applyBorder="1" applyAlignment="1" applyProtection="1">
      <alignment horizontal="right" vertical="center" wrapText="1"/>
      <protection locked="0"/>
    </xf>
    <xf numFmtId="0" fontId="40" fillId="0" borderId="5" xfId="63" quotePrefix="1" applyFont="1" applyBorder="1" applyAlignment="1">
      <alignment horizontal="center" vertical="center" wrapText="1"/>
    </xf>
    <xf numFmtId="0" fontId="39" fillId="0" borderId="5" xfId="63" applyFont="1" applyBorder="1" applyAlignment="1">
      <alignment horizontal="center" vertical="center" wrapText="1"/>
    </xf>
    <xf numFmtId="0" fontId="40" fillId="0" borderId="5" xfId="63" applyFont="1" applyBorder="1" applyAlignment="1">
      <alignment horizontal="center" vertical="center" wrapText="1"/>
    </xf>
    <xf numFmtId="176" fontId="40" fillId="0" borderId="5" xfId="8399" applyNumberFormat="1" applyFont="1" applyBorder="1" applyAlignment="1">
      <alignment horizontal="right" vertical="center"/>
    </xf>
    <xf numFmtId="1" fontId="40" fillId="0" borderId="5" xfId="8399" applyNumberFormat="1" applyFont="1" applyBorder="1" applyAlignment="1">
      <alignment horizontal="right" vertical="center"/>
    </xf>
    <xf numFmtId="176" fontId="40" fillId="0" borderId="5" xfId="0" applyNumberFormat="1" applyFont="1" applyBorder="1" applyAlignment="1">
      <alignment horizontal="right" vertical="center"/>
    </xf>
    <xf numFmtId="2" fontId="40" fillId="0" borderId="5" xfId="0" applyNumberFormat="1" applyFont="1" applyBorder="1" applyAlignment="1">
      <alignment horizontal="right" vertical="center"/>
    </xf>
    <xf numFmtId="0" fontId="284" fillId="0" borderId="5" xfId="0" applyFont="1" applyBorder="1" applyAlignment="1">
      <alignment horizontal="center" vertical="center" wrapText="1"/>
    </xf>
    <xf numFmtId="1" fontId="40" fillId="0" borderId="5" xfId="8350" applyNumberFormat="1" applyFont="1" applyBorder="1" applyAlignment="1">
      <alignment horizontal="right" vertical="center" wrapText="1"/>
    </xf>
    <xf numFmtId="3" fontId="39" fillId="0" borderId="5" xfId="32" applyNumberFormat="1" applyFont="1" applyBorder="1" applyAlignment="1">
      <alignment horizontal="center" vertical="center" wrapText="1"/>
    </xf>
    <xf numFmtId="3" fontId="284" fillId="0" borderId="5" xfId="0" applyNumberFormat="1" applyFont="1" applyBorder="1" applyAlignment="1">
      <alignment horizontal="center" vertical="center" wrapText="1"/>
    </xf>
    <xf numFmtId="178" fontId="284" fillId="0" borderId="5" xfId="12" applyNumberFormat="1" applyFont="1" applyFill="1" applyBorder="1" applyAlignment="1">
      <alignment horizontal="right" vertical="center" wrapText="1"/>
    </xf>
    <xf numFmtId="178" fontId="284" fillId="0" borderId="5" xfId="8415" applyNumberFormat="1" applyFont="1" applyFill="1" applyBorder="1" applyAlignment="1" applyProtection="1">
      <alignment horizontal="right" vertical="center" wrapText="1"/>
      <protection locked="0"/>
    </xf>
    <xf numFmtId="3" fontId="40" fillId="0" borderId="5" xfId="0" applyNumberFormat="1" applyFont="1" applyBorder="1" applyAlignment="1">
      <alignment horizontal="center" vertical="center" wrapText="1"/>
    </xf>
    <xf numFmtId="178" fontId="284" fillId="0" borderId="5" xfId="0" applyNumberFormat="1" applyFont="1" applyBorder="1" applyAlignment="1">
      <alignment horizontal="right" vertical="center" wrapText="1"/>
    </xf>
    <xf numFmtId="175" fontId="40" fillId="0" borderId="6" xfId="0" applyNumberFormat="1" applyFont="1" applyBorder="1" applyAlignment="1">
      <alignment vertical="center" wrapText="1"/>
    </xf>
    <xf numFmtId="175" fontId="40" fillId="0" borderId="6" xfId="8423" applyNumberFormat="1" applyFont="1" applyBorder="1" applyAlignment="1">
      <alignment horizontal="center" vertical="center" wrapText="1"/>
    </xf>
    <xf numFmtId="178" fontId="40" fillId="0" borderId="6" xfId="1223" applyNumberFormat="1" applyFont="1" applyFill="1" applyBorder="1" applyAlignment="1">
      <alignment horizontal="right" vertical="center" wrapText="1"/>
    </xf>
    <xf numFmtId="178" fontId="40" fillId="0" borderId="0" xfId="1223" applyNumberFormat="1" applyFont="1" applyFill="1"/>
    <xf numFmtId="0" fontId="284" fillId="0" borderId="6" xfId="0" applyFont="1" applyBorder="1" applyAlignment="1">
      <alignment horizontal="center" vertical="center" wrapText="1"/>
    </xf>
    <xf numFmtId="175" fontId="284" fillId="0" borderId="6" xfId="0" applyNumberFormat="1" applyFont="1" applyBorder="1" applyAlignment="1">
      <alignment vertical="center" wrapText="1"/>
    </xf>
    <xf numFmtId="175" fontId="284" fillId="0" borderId="6" xfId="8423" applyNumberFormat="1" applyFont="1" applyBorder="1" applyAlignment="1">
      <alignment horizontal="center" vertical="center" wrapText="1"/>
    </xf>
    <xf numFmtId="178" fontId="284" fillId="0" borderId="6" xfId="1223" applyNumberFormat="1" applyFont="1" applyFill="1" applyBorder="1" applyAlignment="1">
      <alignment horizontal="right" vertical="center" wrapText="1"/>
    </xf>
    <xf numFmtId="178" fontId="284" fillId="0" borderId="0" xfId="1223" applyNumberFormat="1" applyFont="1" applyFill="1"/>
    <xf numFmtId="0" fontId="284" fillId="0" borderId="0" xfId="0" applyFont="1"/>
    <xf numFmtId="0" fontId="284" fillId="0" borderId="6" xfId="0" applyFont="1" applyBorder="1" applyAlignment="1">
      <alignment vertical="center" wrapText="1"/>
    </xf>
    <xf numFmtId="0" fontId="284" fillId="0" borderId="6" xfId="8423" applyFont="1" applyBorder="1" applyAlignment="1">
      <alignment horizontal="center" vertical="center" wrapText="1"/>
    </xf>
    <xf numFmtId="176" fontId="284" fillId="0" borderId="6" xfId="0" applyNumberFormat="1" applyFont="1" applyBorder="1" applyAlignment="1">
      <alignment horizontal="right" vertical="center" wrapText="1"/>
    </xf>
    <xf numFmtId="0" fontId="284" fillId="0" borderId="0" xfId="1223" applyNumberFormat="1" applyFont="1" applyFill="1"/>
    <xf numFmtId="0" fontId="40" fillId="0" borderId="6" xfId="8423" applyFont="1" applyBorder="1" applyAlignment="1">
      <alignment horizontal="center" vertical="center" wrapText="1"/>
    </xf>
    <xf numFmtId="0" fontId="40" fillId="0" borderId="6" xfId="1223" applyNumberFormat="1" applyFont="1" applyFill="1" applyBorder="1" applyAlignment="1">
      <alignment horizontal="right" vertical="center" wrapText="1"/>
    </xf>
    <xf numFmtId="0" fontId="40" fillId="0" borderId="0" xfId="1223" applyNumberFormat="1" applyFont="1" applyFill="1"/>
    <xf numFmtId="0" fontId="284" fillId="0" borderId="6" xfId="1223" applyNumberFormat="1" applyFont="1" applyFill="1" applyBorder="1" applyAlignment="1">
      <alignment horizontal="right" vertical="center" wrapText="1"/>
    </xf>
    <xf numFmtId="0" fontId="292" fillId="0" borderId="5" xfId="8341" applyFont="1" applyBorder="1" applyAlignment="1">
      <alignment horizontal="center" vertical="center" wrapText="1"/>
    </xf>
    <xf numFmtId="0" fontId="293" fillId="0" borderId="5" xfId="8341" applyFont="1" applyBorder="1" applyAlignment="1">
      <alignment horizontal="center" vertical="center" wrapText="1"/>
    </xf>
    <xf numFmtId="0" fontId="40" fillId="0" borderId="5" xfId="8341" applyFont="1" applyBorder="1" applyAlignment="1">
      <alignment horizontal="center" vertical="center" wrapText="1"/>
    </xf>
    <xf numFmtId="194" fontId="40" fillId="0" borderId="0" xfId="8411" applyNumberFormat="1" applyFont="1" applyFill="1" applyAlignment="1">
      <alignment horizontal="right" vertical="center"/>
    </xf>
    <xf numFmtId="0" fontId="40" fillId="0" borderId="16" xfId="0" applyFont="1" applyBorder="1" applyAlignment="1">
      <alignment horizontal="center" vertical="center"/>
    </xf>
    <xf numFmtId="3" fontId="39" fillId="0" borderId="5" xfId="0" applyNumberFormat="1" applyFont="1" applyBorder="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178" fontId="40" fillId="0" borderId="6" xfId="0" applyNumberFormat="1" applyFont="1" applyBorder="1" applyAlignment="1">
      <alignment horizontal="center" vertical="center" wrapText="1"/>
    </xf>
    <xf numFmtId="178" fontId="39" fillId="0" borderId="6" xfId="0" applyNumberFormat="1" applyFont="1" applyBorder="1" applyAlignment="1">
      <alignment horizontal="center" vertical="center" wrapText="1"/>
    </xf>
    <xf numFmtId="175" fontId="40" fillId="0" borderId="6" xfId="0" applyNumberFormat="1" applyFont="1" applyBorder="1" applyAlignment="1">
      <alignment horizontal="center" vertical="center" wrapText="1"/>
    </xf>
    <xf numFmtId="194" fontId="39" fillId="0" borderId="6" xfId="0" applyNumberFormat="1" applyFont="1" applyBorder="1" applyAlignment="1">
      <alignment horizontal="center" vertical="center" wrapText="1"/>
    </xf>
    <xf numFmtId="169" fontId="40" fillId="0" borderId="6" xfId="0" applyNumberFormat="1" applyFont="1" applyBorder="1" applyAlignment="1">
      <alignment horizontal="center" vertical="center" wrapText="1"/>
    </xf>
    <xf numFmtId="194" fontId="40" fillId="0" borderId="6" xfId="0" applyNumberFormat="1" applyFont="1" applyBorder="1" applyAlignment="1">
      <alignment horizontal="center" vertical="center" wrapText="1"/>
    </xf>
    <xf numFmtId="194" fontId="40" fillId="0" borderId="6" xfId="12" applyNumberFormat="1" applyFont="1" applyFill="1" applyBorder="1" applyAlignment="1">
      <alignment horizontal="center" vertical="center" wrapText="1"/>
    </xf>
    <xf numFmtId="194" fontId="39" fillId="0" borderId="6" xfId="12" applyNumberFormat="1" applyFont="1" applyFill="1" applyBorder="1" applyAlignment="1">
      <alignment horizontal="center" vertical="center" wrapText="1"/>
    </xf>
    <xf numFmtId="169" fontId="39" fillId="0" borderId="6" xfId="12" applyFont="1" applyFill="1" applyBorder="1" applyAlignment="1">
      <alignment horizontal="center" vertical="center" wrapText="1"/>
    </xf>
    <xf numFmtId="169" fontId="39" fillId="0" borderId="6" xfId="0" applyNumberFormat="1" applyFont="1" applyBorder="1" applyAlignment="1">
      <alignment horizontal="center" vertical="center" wrapText="1"/>
    </xf>
    <xf numFmtId="4" fontId="39" fillId="0" borderId="6" xfId="0" applyNumberFormat="1" applyFont="1" applyBorder="1" applyAlignment="1">
      <alignment horizontal="center" vertical="center" wrapText="1"/>
    </xf>
    <xf numFmtId="194" fontId="284" fillId="0" borderId="6" xfId="8411" applyNumberFormat="1" applyFont="1" applyFill="1" applyBorder="1" applyAlignment="1">
      <alignment horizontal="center" vertical="center" wrapText="1"/>
    </xf>
    <xf numFmtId="169" fontId="285" fillId="0" borderId="6" xfId="12" applyFont="1" applyFill="1" applyBorder="1" applyAlignment="1">
      <alignment horizontal="center" vertical="center" wrapText="1"/>
    </xf>
    <xf numFmtId="3" fontId="40" fillId="5" borderId="6" xfId="0" applyNumberFormat="1" applyFont="1" applyFill="1" applyBorder="1" applyAlignment="1">
      <alignment horizontal="center" vertical="center" wrapText="1"/>
    </xf>
    <xf numFmtId="4" fontId="40" fillId="5" borderId="6" xfId="0" applyNumberFormat="1" applyFont="1" applyFill="1" applyBorder="1" applyAlignment="1">
      <alignment horizontal="center" vertical="center" wrapText="1"/>
    </xf>
    <xf numFmtId="4" fontId="40" fillId="0" borderId="6" xfId="8411" applyNumberFormat="1" applyFont="1" applyFill="1" applyBorder="1" applyAlignment="1">
      <alignment horizontal="center" vertical="center" wrapText="1"/>
    </xf>
    <xf numFmtId="194" fontId="40" fillId="5" borderId="48" xfId="0" applyNumberFormat="1" applyFont="1" applyFill="1" applyBorder="1" applyAlignment="1">
      <alignment horizontal="center" vertical="center" wrapText="1"/>
    </xf>
    <xf numFmtId="169" fontId="40" fillId="5" borderId="5" xfId="0" applyNumberFormat="1" applyFont="1" applyFill="1" applyBorder="1" applyAlignment="1">
      <alignment horizontal="center" vertical="center" wrapText="1"/>
    </xf>
    <xf numFmtId="169" fontId="40" fillId="0" borderId="5" xfId="0" applyNumberFormat="1" applyFont="1" applyBorder="1" applyAlignment="1">
      <alignment horizontal="center" vertical="center" wrapText="1"/>
    </xf>
    <xf numFmtId="194" fontId="40" fillId="0" borderId="8" xfId="0" applyNumberFormat="1" applyFont="1" applyBorder="1" applyAlignment="1">
      <alignment horizontal="center" vertical="center" wrapText="1"/>
    </xf>
    <xf numFmtId="169" fontId="284" fillId="5" borderId="6" xfId="0" applyNumberFormat="1" applyFont="1" applyFill="1" applyBorder="1" applyAlignment="1">
      <alignment horizontal="center" vertical="center" wrapText="1"/>
    </xf>
    <xf numFmtId="39" fontId="284" fillId="5" borderId="6" xfId="0" applyNumberFormat="1" applyFont="1" applyFill="1" applyBorder="1" applyAlignment="1">
      <alignment horizontal="center" vertical="center" wrapText="1"/>
    </xf>
    <xf numFmtId="206" fontId="39" fillId="0" borderId="5" xfId="12" applyNumberFormat="1" applyFont="1" applyFill="1" applyBorder="1" applyAlignment="1">
      <alignment horizontal="center" vertical="center"/>
    </xf>
    <xf numFmtId="206" fontId="40" fillId="0" borderId="5" xfId="12" applyNumberFormat="1" applyFont="1" applyFill="1" applyBorder="1" applyAlignment="1">
      <alignment horizontal="center" vertical="center"/>
    </xf>
    <xf numFmtId="176" fontId="39" fillId="0" borderId="5" xfId="8350" applyNumberFormat="1" applyFont="1" applyBorder="1" applyAlignment="1">
      <alignment horizontal="center" vertical="center" wrapText="1"/>
    </xf>
    <xf numFmtId="178" fontId="39" fillId="0" borderId="5" xfId="8411" applyNumberFormat="1" applyFont="1" applyFill="1" applyBorder="1" applyAlignment="1">
      <alignment horizontal="center" vertical="center" wrapText="1"/>
    </xf>
    <xf numFmtId="3" fontId="40" fillId="0" borderId="5" xfId="4419" applyNumberFormat="1" applyFont="1" applyFill="1" applyBorder="1" applyAlignment="1">
      <alignment horizontal="center" vertical="center" wrapText="1"/>
    </xf>
    <xf numFmtId="178" fontId="40" fillId="0" borderId="5" xfId="8411" applyNumberFormat="1" applyFont="1" applyFill="1" applyBorder="1" applyAlignment="1">
      <alignment horizontal="center" vertical="center" wrapText="1"/>
    </xf>
    <xf numFmtId="175" fontId="284" fillId="0" borderId="5" xfId="0" applyNumberFormat="1" applyFont="1" applyBorder="1" applyAlignment="1">
      <alignment horizontal="center" vertical="center" wrapText="1"/>
    </xf>
    <xf numFmtId="175" fontId="40" fillId="0" borderId="5" xfId="0" applyNumberFormat="1" applyFont="1" applyBorder="1" applyAlignment="1">
      <alignment horizontal="center" vertical="center" wrapText="1"/>
    </xf>
    <xf numFmtId="0" fontId="40" fillId="0" borderId="5" xfId="0" applyFont="1" applyBorder="1" applyAlignment="1">
      <alignment horizontal="center" vertical="center"/>
    </xf>
    <xf numFmtId="2" fontId="40" fillId="0" borderId="5" xfId="0" applyNumberFormat="1" applyFont="1" applyBorder="1" applyAlignment="1">
      <alignment horizontal="center" vertical="center" wrapText="1"/>
    </xf>
    <xf numFmtId="176" fontId="284" fillId="0" borderId="5" xfId="4419" applyNumberFormat="1" applyFont="1" applyFill="1" applyBorder="1" applyAlignment="1" applyProtection="1">
      <alignment horizontal="center" vertical="center" wrapText="1"/>
      <protection locked="0"/>
    </xf>
    <xf numFmtId="1" fontId="40" fillId="0" borderId="5" xfId="4419" applyNumberFormat="1" applyFont="1" applyFill="1" applyBorder="1" applyAlignment="1" applyProtection="1">
      <alignment horizontal="center" vertical="center" wrapText="1"/>
      <protection locked="0"/>
    </xf>
    <xf numFmtId="176" fontId="284" fillId="0" borderId="5" xfId="0" applyNumberFormat="1" applyFont="1" applyBorder="1" applyAlignment="1">
      <alignment horizontal="center" vertical="center"/>
    </xf>
    <xf numFmtId="0" fontId="40" fillId="0" borderId="5" xfId="8417" applyFont="1" applyBorder="1" applyAlignment="1">
      <alignment horizontal="center" vertical="center" wrapText="1"/>
    </xf>
    <xf numFmtId="0" fontId="284" fillId="0" borderId="5" xfId="8417" applyFont="1" applyBorder="1" applyAlignment="1">
      <alignment horizontal="center" vertical="center"/>
    </xf>
    <xf numFmtId="0" fontId="40" fillId="0" borderId="5" xfId="8417" applyFont="1" applyBorder="1" applyAlignment="1">
      <alignment horizontal="center" vertical="center"/>
    </xf>
    <xf numFmtId="2" fontId="40" fillId="0" borderId="5" xfId="4419" applyNumberFormat="1" applyFont="1" applyFill="1" applyBorder="1" applyAlignment="1">
      <alignment horizontal="center" vertical="center"/>
    </xf>
    <xf numFmtId="2" fontId="40" fillId="0" borderId="5" xfId="8350" applyNumberFormat="1" applyFont="1" applyBorder="1" applyAlignment="1">
      <alignment horizontal="center" vertical="center" wrapText="1"/>
    </xf>
    <xf numFmtId="176" fontId="40" fillId="0" borderId="5" xfId="0" applyNumberFormat="1" applyFont="1" applyBorder="1" applyAlignment="1">
      <alignment horizontal="center" vertical="center" wrapText="1"/>
    </xf>
    <xf numFmtId="1" fontId="40" fillId="0" borderId="5" xfId="0" applyNumberFormat="1" applyFont="1" applyBorder="1" applyAlignment="1">
      <alignment horizontal="center" vertical="center" wrapText="1"/>
    </xf>
    <xf numFmtId="178" fontId="39" fillId="0" borderId="5" xfId="8415" applyNumberFormat="1" applyFont="1" applyFill="1" applyBorder="1" applyAlignment="1">
      <alignment horizontal="center" vertical="center" wrapText="1"/>
    </xf>
    <xf numFmtId="178" fontId="40" fillId="0" borderId="5" xfId="8415" applyNumberFormat="1" applyFont="1" applyFill="1" applyBorder="1" applyAlignment="1" applyProtection="1">
      <alignment horizontal="center" vertical="center" wrapText="1"/>
      <protection locked="0"/>
    </xf>
    <xf numFmtId="194" fontId="284" fillId="0" borderId="5" xfId="12" applyNumberFormat="1" applyFont="1" applyFill="1" applyBorder="1" applyAlignment="1">
      <alignment horizontal="center" vertical="center" wrapText="1"/>
    </xf>
    <xf numFmtId="1" fontId="284" fillId="0" borderId="5" xfId="0" applyNumberFormat="1" applyFont="1" applyBorder="1" applyAlignment="1">
      <alignment horizontal="center" vertical="center"/>
    </xf>
    <xf numFmtId="178" fontId="40" fillId="0" borderId="5" xfId="12" applyNumberFormat="1" applyFont="1" applyFill="1" applyBorder="1" applyAlignment="1">
      <alignment horizontal="center" vertical="center"/>
    </xf>
    <xf numFmtId="0" fontId="284" fillId="0" borderId="5" xfId="8350" applyFont="1" applyBorder="1" applyAlignment="1">
      <alignment horizontal="center" vertical="center"/>
    </xf>
    <xf numFmtId="178" fontId="284" fillId="0" borderId="6" xfId="0" applyNumberFormat="1" applyFont="1" applyBorder="1" applyAlignment="1">
      <alignment horizontal="center" vertical="center" wrapText="1"/>
    </xf>
    <xf numFmtId="176" fontId="284" fillId="0" borderId="6" xfId="0" applyNumberFormat="1" applyFont="1" applyBorder="1" applyAlignment="1">
      <alignment horizontal="center" vertical="center" wrapText="1"/>
    </xf>
    <xf numFmtId="169" fontId="293" fillId="0" borderId="5" xfId="8341" applyNumberFormat="1" applyFont="1" applyBorder="1" applyAlignment="1">
      <alignment horizontal="center" vertical="center" wrapText="1"/>
    </xf>
    <xf numFmtId="169" fontId="293" fillId="0" borderId="5" xfId="8411" applyFont="1" applyFill="1" applyBorder="1" applyAlignment="1">
      <alignment horizontal="center" vertical="center" wrapText="1"/>
    </xf>
    <xf numFmtId="323" fontId="293" fillId="0" borderId="5" xfId="12" applyNumberFormat="1" applyFont="1" applyFill="1" applyBorder="1" applyAlignment="1">
      <alignment horizontal="center" vertical="center" wrapText="1"/>
    </xf>
    <xf numFmtId="169" fontId="40" fillId="0" borderId="49" xfId="8411" applyFont="1" applyFill="1" applyBorder="1" applyAlignment="1">
      <alignment horizontal="center" vertical="center" wrapText="1"/>
    </xf>
    <xf numFmtId="0" fontId="40" fillId="0" borderId="49" xfId="0" applyFont="1" applyBorder="1" applyAlignment="1">
      <alignment horizontal="center" vertical="center"/>
    </xf>
    <xf numFmtId="0" fontId="40" fillId="0" borderId="49" xfId="0" applyFont="1" applyFill="1" applyBorder="1" applyAlignment="1">
      <alignment vertical="center"/>
    </xf>
    <xf numFmtId="3" fontId="39" fillId="0" borderId="15" xfId="0" applyNumberFormat="1" applyFont="1" applyBorder="1" applyAlignment="1">
      <alignment horizontal="center" vertical="center" wrapText="1"/>
    </xf>
    <xf numFmtId="0" fontId="40" fillId="5" borderId="0" xfId="0" applyFont="1" applyFill="1" applyAlignment="1">
      <alignment horizontal="center"/>
    </xf>
    <xf numFmtId="3" fontId="39" fillId="0" borderId="6" xfId="0" applyNumberFormat="1" applyFont="1" applyFill="1" applyBorder="1" applyAlignment="1">
      <alignment horizontal="center" vertical="center" wrapText="1"/>
    </xf>
    <xf numFmtId="4" fontId="39" fillId="0" borderId="6" xfId="0" applyNumberFormat="1" applyFont="1" applyFill="1" applyBorder="1" applyAlignment="1">
      <alignment horizontal="left" vertical="center" wrapText="1"/>
    </xf>
    <xf numFmtId="169" fontId="39" fillId="0" borderId="6" xfId="0" applyNumberFormat="1" applyFont="1" applyFill="1" applyBorder="1" applyAlignment="1">
      <alignment horizontal="center" vertical="center" wrapText="1"/>
    </xf>
    <xf numFmtId="178" fontId="39" fillId="0" borderId="6" xfId="0" applyNumberFormat="1" applyFont="1" applyFill="1" applyBorder="1" applyAlignment="1">
      <alignment horizontal="center" vertical="center" wrapText="1"/>
    </xf>
    <xf numFmtId="199" fontId="39" fillId="0" borderId="6" xfId="0" applyNumberFormat="1" applyFont="1" applyFill="1" applyBorder="1" applyAlignment="1">
      <alignment horizontal="center" vertical="center"/>
    </xf>
    <xf numFmtId="3" fontId="39" fillId="0" borderId="6" xfId="1225" applyNumberFormat="1" applyFont="1" applyFill="1" applyBorder="1" applyAlignment="1">
      <alignment horizontal="center" vertical="center" wrapText="1"/>
    </xf>
    <xf numFmtId="169" fontId="39" fillId="0" borderId="6" xfId="8411" applyFont="1" applyFill="1" applyBorder="1" applyAlignment="1">
      <alignment horizontal="center" vertical="center"/>
    </xf>
    <xf numFmtId="0" fontId="39" fillId="0" borderId="0" xfId="0" applyFont="1" applyFill="1" applyAlignment="1">
      <alignment vertical="center"/>
    </xf>
    <xf numFmtId="4" fontId="39" fillId="0" borderId="6" xfId="0" applyNumberFormat="1" applyFont="1" applyFill="1" applyBorder="1" applyAlignment="1">
      <alignment horizontal="left" vertical="center"/>
    </xf>
    <xf numFmtId="199" fontId="285" fillId="0" borderId="6" xfId="63" applyNumberFormat="1" applyFont="1" applyFill="1" applyBorder="1" applyAlignment="1">
      <alignment horizontal="center" vertical="center"/>
    </xf>
    <xf numFmtId="169" fontId="285" fillId="0" borderId="6" xfId="1242" applyNumberFormat="1" applyFont="1" applyFill="1" applyBorder="1" applyAlignment="1">
      <alignment horizontal="center" vertical="center"/>
    </xf>
    <xf numFmtId="169" fontId="39" fillId="0" borderId="6" xfId="12" applyFont="1" applyFill="1" applyBorder="1" applyAlignment="1">
      <alignment vertical="center" wrapText="1"/>
    </xf>
    <xf numFmtId="169" fontId="39" fillId="0" borderId="6" xfId="12" applyFont="1" applyFill="1" applyBorder="1" applyAlignment="1" applyProtection="1">
      <alignment horizontal="right" vertical="center" wrapText="1"/>
    </xf>
    <xf numFmtId="0" fontId="39" fillId="0" borderId="0" xfId="0" applyFont="1" applyFill="1"/>
    <xf numFmtId="169" fontId="39" fillId="0" borderId="0" xfId="0" applyNumberFormat="1" applyFont="1" applyFill="1"/>
    <xf numFmtId="4" fontId="284" fillId="0" borderId="6" xfId="0" applyNumberFormat="1" applyFont="1" applyFill="1" applyBorder="1" applyAlignment="1">
      <alignment horizontal="left" vertical="center" wrapText="1"/>
    </xf>
    <xf numFmtId="0" fontId="285" fillId="0" borderId="0" xfId="0" applyFont="1" applyFill="1"/>
    <xf numFmtId="4" fontId="40" fillId="0" borderId="6" xfId="0" applyNumberFormat="1" applyFont="1" applyFill="1" applyBorder="1" applyAlignment="1">
      <alignment horizontal="center" vertical="center" wrapText="1"/>
    </xf>
    <xf numFmtId="4" fontId="40" fillId="0" borderId="6" xfId="0" applyNumberFormat="1" applyFont="1" applyFill="1" applyBorder="1" applyAlignment="1">
      <alignment horizontal="right" vertical="center" wrapText="1"/>
    </xf>
    <xf numFmtId="3" fontId="40" fillId="0" borderId="6" xfId="0" applyNumberFormat="1" applyFont="1" applyFill="1" applyBorder="1" applyAlignment="1">
      <alignment horizontal="right" vertical="center" wrapText="1"/>
    </xf>
    <xf numFmtId="0" fontId="39" fillId="0" borderId="6" xfId="0" applyFont="1" applyFill="1" applyBorder="1" applyAlignment="1">
      <alignment horizontal="center" vertical="center" wrapText="1"/>
    </xf>
    <xf numFmtId="169" fontId="39" fillId="0" borderId="6" xfId="8315" applyFont="1" applyFill="1" applyBorder="1" applyAlignment="1">
      <alignment horizontal="right" vertical="center" wrapText="1"/>
    </xf>
    <xf numFmtId="169" fontId="39" fillId="0" borderId="6" xfId="1261" applyFont="1" applyFill="1" applyBorder="1" applyAlignment="1">
      <alignment horizontal="right" vertical="center" wrapText="1"/>
    </xf>
    <xf numFmtId="174" fontId="39" fillId="0" borderId="6" xfId="0" quotePrefix="1" applyNumberFormat="1" applyFont="1" applyFill="1" applyBorder="1" applyAlignment="1">
      <alignment horizontal="right" vertical="center"/>
    </xf>
    <xf numFmtId="169" fontId="39" fillId="0" borderId="6" xfId="1225" applyFont="1" applyFill="1" applyBorder="1" applyAlignment="1">
      <alignment horizontal="right" vertical="center" wrapText="1"/>
    </xf>
    <xf numFmtId="0" fontId="39" fillId="0" borderId="6" xfId="1225" applyNumberFormat="1" applyFont="1" applyFill="1" applyBorder="1" applyAlignment="1">
      <alignment horizontal="right" vertical="center" wrapText="1"/>
    </xf>
    <xf numFmtId="187" fontId="39" fillId="0" borderId="0" xfId="0" applyNumberFormat="1" applyFont="1" applyFill="1"/>
    <xf numFmtId="187" fontId="40" fillId="0" borderId="7" xfId="63" applyNumberFormat="1" applyFont="1" applyBorder="1" applyAlignment="1">
      <alignment horizontal="center" vertical="center"/>
    </xf>
    <xf numFmtId="175" fontId="40" fillId="0" borderId="7" xfId="55" quotePrefix="1" applyNumberFormat="1" applyFont="1" applyBorder="1" applyAlignment="1">
      <alignment horizontal="left" vertical="center" wrapText="1"/>
    </xf>
    <xf numFmtId="3" fontId="40" fillId="0" borderId="7" xfId="32" applyNumberFormat="1" applyFont="1" applyBorder="1" applyAlignment="1">
      <alignment horizontal="center" vertical="center" wrapText="1"/>
    </xf>
    <xf numFmtId="169" fontId="40" fillId="0" borderId="7" xfId="8411" applyFont="1" applyFill="1" applyBorder="1" applyAlignment="1">
      <alignment horizontal="center" vertical="center" wrapText="1"/>
    </xf>
    <xf numFmtId="2" fontId="40" fillId="0" borderId="7" xfId="0" applyNumberFormat="1" applyFont="1" applyBorder="1" applyAlignment="1">
      <alignment horizontal="center" vertical="center"/>
    </xf>
    <xf numFmtId="0" fontId="40" fillId="0" borderId="7" xfId="0" applyFont="1" applyBorder="1" applyAlignment="1">
      <alignment vertical="center"/>
    </xf>
    <xf numFmtId="187" fontId="40" fillId="0" borderId="49" xfId="63" applyNumberFormat="1" applyFont="1" applyBorder="1" applyAlignment="1">
      <alignment horizontal="center" vertical="center"/>
    </xf>
    <xf numFmtId="0" fontId="40" fillId="0" borderId="49" xfId="27" quotePrefix="1" applyFont="1" applyBorder="1" applyAlignment="1">
      <alignment horizontal="left" vertical="center" wrapText="1"/>
    </xf>
    <xf numFmtId="194" fontId="40" fillId="0" borderId="16" xfId="8411" applyNumberFormat="1" applyFont="1" applyFill="1" applyBorder="1" applyAlignment="1">
      <alignment horizontal="center" vertical="center"/>
    </xf>
    <xf numFmtId="178" fontId="40" fillId="0" borderId="7" xfId="8411" applyNumberFormat="1" applyFont="1" applyFill="1" applyBorder="1" applyAlignment="1">
      <alignment horizontal="center" vertical="center" wrapText="1"/>
    </xf>
    <xf numFmtId="178" fontId="40" fillId="0" borderId="8" xfId="8411" applyNumberFormat="1" applyFont="1" applyFill="1" applyBorder="1" applyAlignment="1">
      <alignment horizontal="center" vertical="center" wrapText="1"/>
    </xf>
    <xf numFmtId="169" fontId="40" fillId="0" borderId="8" xfId="0" applyNumberFormat="1" applyFont="1" applyBorder="1" applyAlignment="1">
      <alignment horizontal="center" vertical="center" wrapText="1"/>
    </xf>
    <xf numFmtId="169" fontId="40" fillId="5" borderId="6" xfId="8411" applyFont="1" applyFill="1" applyBorder="1" applyAlignment="1">
      <alignment horizontal="center" vertical="center" wrapText="1"/>
    </xf>
    <xf numFmtId="4" fontId="40" fillId="5" borderId="6" xfId="8411" applyNumberFormat="1" applyFont="1" applyFill="1" applyBorder="1" applyAlignment="1">
      <alignment horizontal="center" vertical="center" wrapText="1"/>
    </xf>
    <xf numFmtId="2" fontId="40" fillId="5" borderId="5" xfId="8417" applyNumberFormat="1" applyFont="1" applyFill="1" applyBorder="1" applyAlignment="1">
      <alignment horizontal="center" vertical="center" wrapText="1"/>
    </xf>
    <xf numFmtId="0" fontId="40" fillId="5" borderId="5" xfId="12" applyNumberFormat="1" applyFont="1" applyFill="1" applyBorder="1" applyAlignment="1">
      <alignment horizontal="center" vertical="center" wrapText="1"/>
    </xf>
    <xf numFmtId="169" fontId="40" fillId="5" borderId="8" xfId="0" applyNumberFormat="1" applyFont="1" applyFill="1" applyBorder="1" applyAlignment="1">
      <alignment horizontal="center" vertical="center" wrapText="1"/>
    </xf>
    <xf numFmtId="169" fontId="40" fillId="5" borderId="6" xfId="12" applyFont="1" applyFill="1" applyBorder="1" applyAlignment="1">
      <alignment horizontal="center" vertical="center" wrapText="1"/>
    </xf>
    <xf numFmtId="49" fontId="284" fillId="5" borderId="6" xfId="8411" applyNumberFormat="1" applyFont="1" applyFill="1" applyBorder="1" applyAlignment="1">
      <alignment horizontal="right" vertical="center" wrapText="1"/>
    </xf>
    <xf numFmtId="325" fontId="40" fillId="0" borderId="5" xfId="12" applyNumberFormat="1" applyFont="1" applyFill="1" applyBorder="1" applyAlignment="1">
      <alignment horizontal="center" vertical="center"/>
    </xf>
    <xf numFmtId="2" fontId="40" fillId="0" borderId="5" xfId="12" applyNumberFormat="1" applyFont="1" applyFill="1" applyBorder="1" applyAlignment="1">
      <alignment horizontal="center" vertical="center"/>
    </xf>
    <xf numFmtId="175" fontId="284" fillId="0" borderId="6" xfId="8411" applyNumberFormat="1" applyFont="1" applyFill="1" applyBorder="1" applyAlignment="1">
      <alignment horizontal="center" vertical="center" wrapText="1"/>
    </xf>
    <xf numFmtId="1" fontId="284" fillId="0" borderId="6" xfId="0" applyNumberFormat="1" applyFont="1" applyBorder="1" applyAlignment="1">
      <alignment horizontal="center" vertical="center" wrapText="1"/>
    </xf>
    <xf numFmtId="194" fontId="40" fillId="0" borderId="0" xfId="8411" applyNumberFormat="1" applyFont="1" applyFill="1" applyAlignment="1">
      <alignment horizontal="center" vertical="center"/>
    </xf>
    <xf numFmtId="9" fontId="11" fillId="0" borderId="0" xfId="8419" applyFont="1" applyAlignment="1">
      <alignment vertical="center" wrapText="1"/>
    </xf>
    <xf numFmtId="9" fontId="49" fillId="0" borderId="0" xfId="8419" applyFont="1" applyAlignment="1">
      <alignment vertical="center" wrapText="1"/>
    </xf>
    <xf numFmtId="9" fontId="27" fillId="0" borderId="0" xfId="8419" applyFont="1" applyAlignment="1">
      <alignment vertical="center" wrapText="1"/>
    </xf>
    <xf numFmtId="0" fontId="39" fillId="0" borderId="5" xfId="0" applyFont="1" applyBorder="1" applyAlignment="1">
      <alignment horizontal="center" vertical="center" wrapText="1"/>
    </xf>
    <xf numFmtId="187" fontId="25" fillId="5" borderId="0" xfId="0" applyNumberFormat="1" applyFont="1" applyFill="1" applyAlignment="1">
      <alignment horizontal="center"/>
    </xf>
    <xf numFmtId="187" fontId="11" fillId="5" borderId="6" xfId="4278" applyNumberFormat="1" applyFont="1" applyFill="1" applyBorder="1" applyAlignment="1">
      <alignment horizontal="center" vertical="center"/>
    </xf>
    <xf numFmtId="178" fontId="27" fillId="5" borderId="6" xfId="12" applyNumberFormat="1" applyFont="1" applyFill="1" applyBorder="1" applyAlignment="1">
      <alignment horizontal="center" vertical="center"/>
    </xf>
    <xf numFmtId="194" fontId="11" fillId="5" borderId="6" xfId="12" applyNumberFormat="1" applyFont="1" applyFill="1" applyBorder="1" applyAlignment="1">
      <alignment horizontal="center" vertical="center" wrapText="1"/>
    </xf>
    <xf numFmtId="198" fontId="11" fillId="5" borderId="6" xfId="4278" applyNumberFormat="1" applyFont="1" applyFill="1" applyBorder="1" applyAlignment="1">
      <alignment horizontal="center" vertical="center"/>
    </xf>
    <xf numFmtId="0" fontId="11" fillId="5" borderId="11" xfId="4362" applyFill="1" applyBorder="1" applyAlignment="1">
      <alignment horizontal="center" vertical="center"/>
    </xf>
    <xf numFmtId="178" fontId="40" fillId="0" borderId="6" xfId="12" applyNumberFormat="1" applyFont="1" applyFill="1" applyBorder="1" applyAlignment="1">
      <alignment horizontal="center" vertical="center"/>
    </xf>
    <xf numFmtId="4" fontId="39" fillId="0" borderId="6" xfId="0" applyNumberFormat="1" applyFont="1" applyFill="1" applyBorder="1" applyAlignment="1">
      <alignment horizontal="center" vertical="center" wrapText="1"/>
    </xf>
    <xf numFmtId="4" fontId="284" fillId="0" borderId="6" xfId="0" applyNumberFormat="1" applyFont="1" applyFill="1" applyBorder="1" applyAlignment="1">
      <alignment horizontal="center" vertical="center" wrapText="1"/>
    </xf>
    <xf numFmtId="0" fontId="40" fillId="5" borderId="6" xfId="0" applyFont="1" applyFill="1" applyBorder="1" applyAlignment="1">
      <alignment horizontal="center" vertical="center"/>
    </xf>
    <xf numFmtId="0" fontId="39" fillId="0" borderId="8" xfId="0" applyFont="1" applyBorder="1" applyAlignment="1">
      <alignment horizontal="center" vertical="center"/>
    </xf>
    <xf numFmtId="0" fontId="285" fillId="0" borderId="6" xfId="0" applyFont="1" applyBorder="1" applyAlignment="1">
      <alignment horizontal="center" vertical="center"/>
    </xf>
    <xf numFmtId="0" fontId="40" fillId="0" borderId="6" xfId="63" applyFont="1" applyBorder="1" applyAlignment="1">
      <alignment horizontal="center" vertical="center" wrapText="1"/>
    </xf>
    <xf numFmtId="0" fontId="40" fillId="0" borderId="5" xfId="0" quotePrefix="1" applyFont="1" applyBorder="1" applyAlignment="1">
      <alignment horizontal="center" vertical="center" wrapText="1"/>
    </xf>
    <xf numFmtId="49" fontId="39" fillId="0" borderId="5" xfId="0" applyNumberFormat="1" applyFont="1" applyBorder="1" applyAlignment="1">
      <alignment horizontal="center" vertical="center" wrapText="1"/>
    </xf>
    <xf numFmtId="49" fontId="284" fillId="0" borderId="5" xfId="0" applyNumberFormat="1" applyFont="1" applyBorder="1" applyAlignment="1">
      <alignment horizontal="center" vertical="center" wrapText="1"/>
    </xf>
    <xf numFmtId="0" fontId="40" fillId="0" borderId="5" xfId="25" applyFont="1" applyBorder="1" applyAlignment="1">
      <alignment horizontal="center" vertical="center" wrapText="1"/>
    </xf>
    <xf numFmtId="0" fontId="40" fillId="0" borderId="5" xfId="25" applyFont="1" applyBorder="1" applyAlignment="1">
      <alignment horizontal="center" vertical="center"/>
    </xf>
    <xf numFmtId="322" fontId="293" fillId="0" borderId="5" xfId="12" applyNumberFormat="1" applyFont="1" applyFill="1" applyBorder="1" applyAlignment="1">
      <alignment horizontal="center" vertical="center"/>
    </xf>
    <xf numFmtId="0" fontId="293" fillId="0" borderId="5" xfId="25" applyFont="1" applyBorder="1" applyAlignment="1">
      <alignment horizontal="center" vertical="center" wrapText="1"/>
    </xf>
    <xf numFmtId="178" fontId="11" fillId="5" borderId="17" xfId="12" applyNumberFormat="1" applyFont="1" applyFill="1" applyBorder="1" applyAlignment="1">
      <alignment horizontal="center" vertical="center"/>
    </xf>
    <xf numFmtId="178" fontId="11" fillId="5" borderId="17" xfId="12" applyNumberFormat="1" applyFont="1" applyFill="1" applyBorder="1" applyAlignment="1">
      <alignment vertical="center"/>
    </xf>
    <xf numFmtId="198" fontId="11" fillId="0" borderId="8" xfId="12" applyNumberFormat="1" applyFont="1" applyFill="1" applyBorder="1" applyAlignment="1">
      <alignment horizontal="right" vertical="center"/>
    </xf>
    <xf numFmtId="198" fontId="11" fillId="0" borderId="8" xfId="12" applyNumberFormat="1" applyFont="1" applyFill="1" applyBorder="1" applyAlignment="1">
      <alignment vertical="center"/>
    </xf>
    <xf numFmtId="3" fontId="295" fillId="5" borderId="5" xfId="8341" applyNumberFormat="1" applyFont="1" applyFill="1" applyBorder="1" applyAlignment="1">
      <alignment horizontal="right" vertical="center" wrapText="1"/>
    </xf>
    <xf numFmtId="178" fontId="295" fillId="5" borderId="5" xfId="8411" applyNumberFormat="1" applyFont="1" applyFill="1" applyBorder="1" applyAlignment="1">
      <alignment horizontal="right" vertical="center" wrapText="1"/>
    </xf>
    <xf numFmtId="178" fontId="296" fillId="5" borderId="5" xfId="8411" applyNumberFormat="1" applyFont="1" applyFill="1" applyBorder="1" applyAlignment="1">
      <alignment horizontal="right" vertical="center" wrapText="1"/>
    </xf>
    <xf numFmtId="322" fontId="296" fillId="0" borderId="5" xfId="0" applyNumberFormat="1" applyFont="1" applyBorder="1"/>
    <xf numFmtId="178" fontId="296" fillId="5" borderId="5" xfId="8422" applyNumberFormat="1" applyFont="1" applyFill="1" applyBorder="1" applyAlignment="1">
      <alignment horizontal="right" vertical="center" wrapText="1"/>
    </xf>
    <xf numFmtId="178" fontId="296" fillId="5" borderId="5" xfId="8411" applyNumberFormat="1" applyFont="1" applyFill="1" applyBorder="1" applyAlignment="1">
      <alignment vertical="center" wrapText="1"/>
    </xf>
    <xf numFmtId="178" fontId="296" fillId="5" borderId="5" xfId="8422" applyNumberFormat="1" applyFont="1" applyFill="1" applyBorder="1" applyAlignment="1">
      <alignment vertical="center" wrapText="1"/>
    </xf>
    <xf numFmtId="0" fontId="295" fillId="5" borderId="5" xfId="8341" applyFont="1" applyFill="1" applyBorder="1" applyAlignment="1">
      <alignment vertical="center"/>
    </xf>
    <xf numFmtId="169" fontId="295" fillId="5" borderId="5" xfId="8422" applyFont="1" applyFill="1" applyBorder="1" applyAlignment="1">
      <alignment horizontal="right" vertical="center" wrapText="1"/>
    </xf>
    <xf numFmtId="169" fontId="296" fillId="5" borderId="5" xfId="8422" applyFont="1" applyFill="1" applyBorder="1" applyAlignment="1">
      <alignment horizontal="right" vertical="center" wrapText="1"/>
    </xf>
    <xf numFmtId="3" fontId="295" fillId="0" borderId="5" xfId="8341" applyNumberFormat="1" applyFont="1" applyFill="1" applyBorder="1" applyAlignment="1">
      <alignment horizontal="right" vertical="center" wrapText="1"/>
    </xf>
    <xf numFmtId="178" fontId="295" fillId="0" borderId="5" xfId="8411" applyNumberFormat="1" applyFont="1" applyFill="1" applyBorder="1" applyAlignment="1">
      <alignment horizontal="right" vertical="center" wrapText="1"/>
    </xf>
    <xf numFmtId="178" fontId="296" fillId="0" borderId="5" xfId="8411" applyNumberFormat="1" applyFont="1" applyFill="1" applyBorder="1" applyAlignment="1">
      <alignment horizontal="right" vertical="center" wrapText="1"/>
    </xf>
    <xf numFmtId="0" fontId="296" fillId="0" borderId="0" xfId="8341" applyFont="1" applyFill="1" applyAlignment="1">
      <alignment vertical="center"/>
    </xf>
    <xf numFmtId="178" fontId="296" fillId="0" borderId="5" xfId="8422" applyNumberFormat="1" applyFont="1" applyFill="1" applyBorder="1" applyAlignment="1">
      <alignment horizontal="right" vertical="center" wrapText="1"/>
    </xf>
    <xf numFmtId="178" fontId="296" fillId="0" borderId="5" xfId="8411" applyNumberFormat="1" applyFont="1" applyFill="1" applyBorder="1" applyAlignment="1">
      <alignment vertical="center" wrapText="1"/>
    </xf>
    <xf numFmtId="178" fontId="296" fillId="0" borderId="5" xfId="8422" applyNumberFormat="1" applyFont="1" applyFill="1" applyBorder="1" applyAlignment="1">
      <alignment vertical="center" wrapText="1"/>
    </xf>
    <xf numFmtId="0" fontId="295" fillId="0" borderId="5" xfId="8341" applyFont="1" applyFill="1" applyBorder="1" applyAlignment="1">
      <alignment vertical="center"/>
    </xf>
    <xf numFmtId="169" fontId="295" fillId="5" borderId="5" xfId="8341" applyNumberFormat="1" applyFont="1" applyFill="1" applyBorder="1" applyAlignment="1">
      <alignment horizontal="right" vertical="center" wrapText="1"/>
    </xf>
    <xf numFmtId="169" fontId="295" fillId="5" borderId="5" xfId="8411" applyNumberFormat="1" applyFont="1" applyFill="1" applyBorder="1" applyAlignment="1">
      <alignment horizontal="right" vertical="center" wrapText="1"/>
    </xf>
    <xf numFmtId="169" fontId="296" fillId="5" borderId="5" xfId="8411" applyFont="1" applyFill="1" applyBorder="1" applyAlignment="1">
      <alignment horizontal="right" vertical="center" wrapText="1"/>
    </xf>
    <xf numFmtId="169" fontId="296" fillId="5" borderId="5" xfId="8411" applyNumberFormat="1" applyFont="1" applyFill="1" applyBorder="1" applyAlignment="1">
      <alignment horizontal="right" vertical="center" wrapText="1"/>
    </xf>
    <xf numFmtId="169" fontId="296" fillId="5" borderId="5" xfId="8411" applyFont="1" applyFill="1" applyBorder="1" applyAlignment="1">
      <alignment vertical="center" wrapText="1"/>
    </xf>
    <xf numFmtId="0" fontId="296" fillId="5" borderId="0" xfId="8341" applyFont="1" applyFill="1" applyAlignment="1">
      <alignment vertical="center"/>
    </xf>
    <xf numFmtId="1" fontId="296" fillId="5" borderId="5" xfId="8422" applyNumberFormat="1" applyFont="1" applyFill="1" applyBorder="1" applyAlignment="1">
      <alignment horizontal="right" vertical="center" wrapText="1"/>
    </xf>
    <xf numFmtId="178" fontId="296" fillId="64" borderId="5" xfId="8411" applyNumberFormat="1" applyFont="1" applyFill="1" applyBorder="1" applyAlignment="1">
      <alignment horizontal="right" vertical="center" wrapText="1"/>
    </xf>
    <xf numFmtId="1" fontId="296" fillId="64" borderId="5" xfId="8422" applyNumberFormat="1" applyFont="1" applyFill="1" applyBorder="1" applyAlignment="1">
      <alignment horizontal="right" vertical="center" wrapText="1"/>
    </xf>
    <xf numFmtId="1" fontId="296" fillId="5" borderId="5" xfId="8422" applyNumberFormat="1" applyFont="1" applyFill="1" applyBorder="1" applyAlignment="1">
      <alignment vertical="center" wrapText="1"/>
    </xf>
    <xf numFmtId="327" fontId="295" fillId="5" borderId="5" xfId="8341" applyNumberFormat="1" applyFont="1" applyFill="1" applyBorder="1" applyAlignment="1">
      <alignment vertical="center"/>
    </xf>
    <xf numFmtId="169" fontId="295" fillId="5" borderId="5" xfId="8422" applyNumberFormat="1" applyFont="1" applyFill="1" applyBorder="1" applyAlignment="1">
      <alignment horizontal="right" vertical="center" wrapText="1"/>
    </xf>
    <xf numFmtId="4" fontId="295" fillId="5" borderId="5" xfId="8341" applyNumberFormat="1" applyFont="1" applyFill="1" applyBorder="1" applyAlignment="1">
      <alignment horizontal="right" vertical="center" wrapText="1"/>
    </xf>
    <xf numFmtId="4" fontId="296" fillId="5" borderId="5" xfId="8341" applyNumberFormat="1" applyFont="1" applyFill="1" applyBorder="1" applyAlignment="1">
      <alignment horizontal="right" vertical="center" wrapText="1"/>
    </xf>
    <xf numFmtId="169" fontId="295" fillId="5" borderId="5" xfId="8411" applyFont="1" applyFill="1" applyBorder="1" applyAlignment="1">
      <alignment horizontal="right" vertical="center" wrapText="1"/>
    </xf>
    <xf numFmtId="3" fontId="293" fillId="5" borderId="5" xfId="8341" applyNumberFormat="1" applyFont="1" applyFill="1" applyBorder="1" applyAlignment="1">
      <alignment horizontal="right" vertical="center" wrapText="1"/>
    </xf>
    <xf numFmtId="322" fontId="293" fillId="5" borderId="5" xfId="12" applyNumberFormat="1" applyFont="1" applyFill="1" applyBorder="1" applyAlignment="1">
      <alignment horizontal="right" vertical="center" wrapText="1"/>
    </xf>
    <xf numFmtId="178" fontId="293" fillId="5" borderId="5" xfId="8411" applyNumberFormat="1" applyFont="1" applyFill="1" applyBorder="1" applyAlignment="1">
      <alignment horizontal="right" vertical="center" wrapText="1"/>
    </xf>
    <xf numFmtId="322" fontId="293" fillId="5" borderId="5" xfId="12" applyNumberFormat="1" applyFont="1" applyFill="1" applyBorder="1" applyAlignment="1">
      <alignment horizontal="right" vertical="center"/>
    </xf>
    <xf numFmtId="322" fontId="297" fillId="5" borderId="5" xfId="12" applyNumberFormat="1" applyFont="1" applyFill="1" applyBorder="1" applyAlignment="1">
      <alignment horizontal="right" vertical="center"/>
    </xf>
    <xf numFmtId="322" fontId="276" fillId="5" borderId="5" xfId="12" applyNumberFormat="1" applyFont="1" applyFill="1" applyBorder="1" applyAlignment="1">
      <alignment vertical="center"/>
    </xf>
    <xf numFmtId="0" fontId="293" fillId="5" borderId="5" xfId="25" applyFont="1" applyFill="1" applyBorder="1" applyAlignment="1">
      <alignment vertical="center"/>
    </xf>
    <xf numFmtId="178" fontId="293" fillId="5" borderId="5" xfId="12" applyNumberFormat="1" applyFont="1" applyFill="1" applyBorder="1" applyAlignment="1">
      <alignment horizontal="right" vertical="center"/>
    </xf>
    <xf numFmtId="1" fontId="293" fillId="5" borderId="5" xfId="29" applyFont="1" applyFill="1" applyBorder="1" applyAlignment="1">
      <alignment horizontal="center" vertical="center"/>
    </xf>
    <xf numFmtId="178" fontId="293" fillId="5" borderId="5" xfId="12" applyNumberFormat="1" applyFont="1" applyFill="1" applyBorder="1" applyAlignment="1">
      <alignment vertical="center"/>
    </xf>
    <xf numFmtId="322" fontId="40" fillId="5" borderId="5" xfId="12" applyNumberFormat="1" applyFont="1" applyFill="1" applyBorder="1" applyAlignment="1">
      <alignment vertical="center"/>
    </xf>
    <xf numFmtId="178" fontId="295" fillId="5" borderId="5" xfId="8422" applyNumberFormat="1" applyFont="1" applyFill="1" applyBorder="1" applyAlignment="1">
      <alignment horizontal="right" vertical="center" wrapText="1"/>
    </xf>
    <xf numFmtId="3" fontId="272" fillId="5" borderId="5" xfId="12" applyNumberFormat="1" applyFont="1" applyFill="1" applyBorder="1" applyAlignment="1">
      <alignment vertical="center" wrapText="1"/>
    </xf>
    <xf numFmtId="3" fontId="295" fillId="5" borderId="5" xfId="8341" applyNumberFormat="1" applyFont="1" applyFill="1" applyBorder="1" applyAlignment="1">
      <alignment vertical="center"/>
    </xf>
    <xf numFmtId="3" fontId="40" fillId="5" borderId="5" xfId="8341" applyNumberFormat="1" applyFont="1" applyFill="1" applyBorder="1" applyAlignment="1">
      <alignment horizontal="right" vertical="center" wrapText="1"/>
    </xf>
    <xf numFmtId="178" fontId="40" fillId="5" borderId="5" xfId="8411" applyNumberFormat="1" applyFont="1" applyFill="1" applyBorder="1" applyAlignment="1">
      <alignment horizontal="right" vertical="center" wrapText="1"/>
    </xf>
    <xf numFmtId="178" fontId="276" fillId="5" borderId="5" xfId="8411" applyNumberFormat="1" applyFont="1" applyFill="1" applyBorder="1" applyAlignment="1">
      <alignment horizontal="right" vertical="center" wrapText="1"/>
    </xf>
    <xf numFmtId="3" fontId="30" fillId="5" borderId="5" xfId="0" applyNumberFormat="1" applyFont="1" applyFill="1" applyBorder="1" applyAlignment="1">
      <alignment vertical="center"/>
    </xf>
    <xf numFmtId="178" fontId="276" fillId="5" borderId="5" xfId="8411" applyNumberFormat="1" applyFont="1" applyFill="1" applyBorder="1" applyAlignment="1">
      <alignment vertical="center" wrapText="1"/>
    </xf>
    <xf numFmtId="0" fontId="40" fillId="5" borderId="5" xfId="8341" applyFont="1" applyFill="1" applyBorder="1" applyAlignment="1">
      <alignment vertical="center"/>
    </xf>
    <xf numFmtId="3" fontId="272" fillId="5" borderId="5" xfId="0" applyNumberFormat="1" applyFont="1" applyFill="1" applyBorder="1" applyAlignment="1">
      <alignment vertical="center"/>
    </xf>
    <xf numFmtId="178" fontId="297" fillId="5" borderId="5" xfId="8411" applyNumberFormat="1" applyFont="1" applyFill="1" applyBorder="1" applyAlignment="1">
      <alignment horizontal="right" vertical="center" wrapText="1"/>
    </xf>
    <xf numFmtId="0" fontId="293" fillId="5" borderId="5" xfId="8341" applyFont="1" applyFill="1" applyBorder="1" applyAlignment="1">
      <alignment vertical="center"/>
    </xf>
    <xf numFmtId="169" fontId="293" fillId="64" borderId="5" xfId="8341" applyNumberFormat="1" applyFont="1" applyFill="1" applyBorder="1" applyAlignment="1">
      <alignment horizontal="right" vertical="center" wrapText="1"/>
    </xf>
    <xf numFmtId="169" fontId="293" fillId="64" borderId="5" xfId="8411" applyFont="1" applyFill="1" applyBorder="1" applyAlignment="1">
      <alignment horizontal="right" vertical="center" wrapText="1"/>
    </xf>
    <xf numFmtId="169" fontId="297" fillId="64" borderId="5" xfId="8411" applyFont="1" applyFill="1" applyBorder="1" applyAlignment="1">
      <alignment horizontal="right" vertical="center" wrapText="1"/>
    </xf>
    <xf numFmtId="169" fontId="298" fillId="64" borderId="5" xfId="8411" applyFont="1" applyFill="1" applyBorder="1" applyAlignment="1">
      <alignment horizontal="right" vertical="center" wrapText="1"/>
    </xf>
    <xf numFmtId="169" fontId="276" fillId="64" borderId="5" xfId="8411" applyFont="1" applyFill="1" applyBorder="1" applyAlignment="1">
      <alignment vertical="center" wrapText="1"/>
    </xf>
    <xf numFmtId="0" fontId="293" fillId="64" borderId="5" xfId="8341" applyFont="1" applyFill="1" applyBorder="1" applyAlignment="1">
      <alignment vertical="center"/>
    </xf>
    <xf numFmtId="178" fontId="293" fillId="5" borderId="5" xfId="8341" applyNumberFormat="1" applyFont="1" applyFill="1" applyBorder="1" applyAlignment="1">
      <alignment horizontal="right" vertical="center" wrapText="1"/>
    </xf>
    <xf numFmtId="178" fontId="298" fillId="5" borderId="5" xfId="8411" applyNumberFormat="1" applyFont="1" applyFill="1" applyBorder="1" applyAlignment="1">
      <alignment horizontal="right" vertical="center" wrapText="1"/>
    </xf>
    <xf numFmtId="323" fontId="293" fillId="5" borderId="5" xfId="12" applyNumberFormat="1" applyFont="1" applyFill="1" applyBorder="1" applyAlignment="1">
      <alignment horizontal="right" vertical="center" wrapText="1"/>
    </xf>
    <xf numFmtId="323" fontId="297" fillId="5" borderId="5" xfId="12" applyNumberFormat="1" applyFont="1" applyFill="1" applyBorder="1" applyAlignment="1">
      <alignment horizontal="right" vertical="center" wrapText="1"/>
    </xf>
    <xf numFmtId="323" fontId="276" fillId="5" borderId="5" xfId="12" applyNumberFormat="1" applyFont="1" applyFill="1" applyBorder="1" applyAlignment="1">
      <alignment vertical="center" wrapText="1"/>
    </xf>
    <xf numFmtId="323" fontId="293" fillId="5" borderId="5" xfId="12" applyNumberFormat="1" applyFont="1" applyFill="1" applyBorder="1" applyAlignment="1">
      <alignment vertical="center"/>
    </xf>
    <xf numFmtId="322" fontId="293" fillId="5" borderId="5" xfId="12" applyNumberFormat="1" applyFont="1" applyFill="1" applyBorder="1" applyAlignment="1">
      <alignment vertical="center"/>
    </xf>
    <xf numFmtId="43" fontId="7" fillId="0" borderId="0" xfId="0" applyNumberFormat="1" applyFont="1"/>
    <xf numFmtId="169" fontId="7" fillId="0" borderId="0" xfId="0" applyNumberFormat="1" applyFont="1"/>
    <xf numFmtId="0" fontId="11" fillId="5" borderId="0" xfId="0" applyFont="1" applyFill="1" applyAlignment="1">
      <alignment horizontal="center" vertical="center" wrapText="1"/>
    </xf>
    <xf numFmtId="0" fontId="39" fillId="0" borderId="5" xfId="0" applyFont="1" applyBorder="1" applyAlignment="1">
      <alignment horizontal="center" vertical="center" wrapText="1"/>
    </xf>
    <xf numFmtId="0" fontId="39" fillId="0" borderId="5" xfId="0" applyFont="1" applyBorder="1" applyAlignment="1">
      <alignment horizontal="left" vertical="center" wrapText="1"/>
    </xf>
    <xf numFmtId="0" fontId="39" fillId="0" borderId="5" xfId="0" applyFont="1" applyBorder="1" applyAlignment="1">
      <alignment horizontal="left" vertical="center"/>
    </xf>
    <xf numFmtId="4" fontId="39" fillId="0" borderId="5" xfId="0" applyNumberFormat="1" applyFont="1" applyBorder="1" applyAlignment="1">
      <alignment horizontal="left" vertical="center" wrapText="1"/>
    </xf>
    <xf numFmtId="4" fontId="39" fillId="0" borderId="5" xfId="0" applyNumberFormat="1" applyFont="1" applyBorder="1" applyAlignment="1">
      <alignment horizontal="center" vertical="center" wrapText="1"/>
    </xf>
    <xf numFmtId="4" fontId="40" fillId="0" borderId="5" xfId="0" applyNumberFormat="1" applyFont="1" applyBorder="1" applyAlignment="1">
      <alignment horizontal="left" vertical="center" wrapText="1"/>
    </xf>
    <xf numFmtId="4" fontId="40" fillId="0" borderId="5" xfId="0" applyNumberFormat="1" applyFont="1" applyBorder="1" applyAlignment="1">
      <alignment horizontal="center" vertical="center" wrapText="1"/>
    </xf>
    <xf numFmtId="3" fontId="39" fillId="0" borderId="5" xfId="0" quotePrefix="1" applyNumberFormat="1" applyFont="1" applyBorder="1" applyAlignment="1">
      <alignment horizontal="center" vertical="center" wrapText="1"/>
    </xf>
    <xf numFmtId="3" fontId="40" fillId="0" borderId="5" xfId="0" quotePrefix="1" applyNumberFormat="1" applyFont="1" applyBorder="1" applyAlignment="1">
      <alignment horizontal="center" vertical="center" wrapText="1"/>
    </xf>
    <xf numFmtId="0" fontId="39" fillId="0" borderId="5" xfId="64" applyFont="1" applyBorder="1" applyAlignment="1">
      <alignment horizontal="left" vertical="center" wrapText="1"/>
    </xf>
    <xf numFmtId="0" fontId="39" fillId="0" borderId="5" xfId="64" applyFont="1" applyBorder="1" applyAlignment="1">
      <alignment horizontal="center" vertical="center" wrapText="1"/>
    </xf>
    <xf numFmtId="169" fontId="39" fillId="0" borderId="5" xfId="8411" quotePrefix="1" applyFont="1" applyFill="1" applyBorder="1" applyAlignment="1">
      <alignment horizontal="left" vertical="center" wrapText="1"/>
    </xf>
    <xf numFmtId="169" fontId="39" fillId="0" borderId="5" xfId="8411" applyFont="1" applyFill="1" applyBorder="1" applyAlignment="1">
      <alignment horizontal="center" vertical="center"/>
    </xf>
    <xf numFmtId="178" fontId="40" fillId="0" borderId="5" xfId="12" applyNumberFormat="1" applyFont="1" applyFill="1" applyBorder="1" applyAlignment="1">
      <alignment horizontal="center" vertical="center" wrapText="1"/>
    </xf>
    <xf numFmtId="178" fontId="40" fillId="0" borderId="5" xfId="12" quotePrefix="1" applyNumberFormat="1" applyFont="1" applyFill="1" applyBorder="1" applyAlignment="1">
      <alignment horizontal="left" vertical="center" wrapText="1"/>
    </xf>
    <xf numFmtId="0" fontId="40" fillId="0" borderId="5" xfId="64" quotePrefix="1" applyFont="1" applyBorder="1" applyAlignment="1">
      <alignment horizontal="left" vertical="center" wrapText="1"/>
    </xf>
    <xf numFmtId="169" fontId="40" fillId="0" borderId="5" xfId="8411" applyFont="1" applyFill="1" applyBorder="1" applyAlignment="1">
      <alignment horizontal="center" vertical="center"/>
    </xf>
    <xf numFmtId="3" fontId="39" fillId="0" borderId="5" xfId="0" applyNumberFormat="1" applyFont="1" applyFill="1" applyBorder="1" applyAlignment="1">
      <alignment horizontal="center" vertical="center" wrapText="1"/>
    </xf>
    <xf numFmtId="4" fontId="39" fillId="0" borderId="5" xfId="0" applyNumberFormat="1" applyFont="1" applyFill="1" applyBorder="1" applyAlignment="1">
      <alignment horizontal="left" vertical="center" wrapText="1"/>
    </xf>
    <xf numFmtId="4" fontId="39" fillId="0" borderId="5" xfId="0" applyNumberFormat="1" applyFont="1" applyFill="1" applyBorder="1" applyAlignment="1">
      <alignment horizontal="center" vertical="center" wrapText="1"/>
    </xf>
    <xf numFmtId="169" fontId="40" fillId="0" borderId="5" xfId="12" quotePrefix="1" applyFont="1" applyFill="1" applyBorder="1" applyAlignment="1">
      <alignment horizontal="left" vertical="center" wrapText="1"/>
    </xf>
    <xf numFmtId="169" fontId="40" fillId="0" borderId="5" xfId="12" applyFont="1" applyFill="1" applyBorder="1" applyAlignment="1">
      <alignment horizontal="center" vertical="center"/>
    </xf>
    <xf numFmtId="4" fontId="39" fillId="0" borderId="5" xfId="0" applyNumberFormat="1" applyFont="1" applyFill="1" applyBorder="1" applyAlignment="1">
      <alignment horizontal="left" vertical="center"/>
    </xf>
    <xf numFmtId="178" fontId="39" fillId="0" borderId="5" xfId="8411" applyNumberFormat="1" applyFont="1" applyFill="1" applyBorder="1" applyAlignment="1">
      <alignment vertical="center" wrapText="1"/>
    </xf>
    <xf numFmtId="178" fontId="284" fillId="0" borderId="5" xfId="8411" applyNumberFormat="1" applyFont="1" applyFill="1" applyBorder="1" applyAlignment="1">
      <alignment horizontal="center" vertical="center" wrapText="1"/>
    </xf>
    <xf numFmtId="4" fontId="284" fillId="0" borderId="5" xfId="0" applyNumberFormat="1" applyFont="1" applyFill="1" applyBorder="1" applyAlignment="1">
      <alignment horizontal="left" vertical="center" wrapText="1"/>
    </xf>
    <xf numFmtId="4" fontId="284" fillId="0" borderId="5" xfId="0" applyNumberFormat="1" applyFont="1" applyFill="1" applyBorder="1" applyAlignment="1">
      <alignment horizontal="center" vertical="center" wrapText="1"/>
    </xf>
    <xf numFmtId="0" fontId="39" fillId="0" borderId="5" xfId="0" applyFont="1" applyFill="1" applyBorder="1" applyAlignment="1">
      <alignment horizontal="center" vertical="center" wrapText="1"/>
    </xf>
    <xf numFmtId="169" fontId="39" fillId="0" borderId="5" xfId="8411" applyFont="1" applyFill="1" applyBorder="1" applyAlignment="1">
      <alignment horizontal="left" vertical="center" wrapText="1"/>
    </xf>
    <xf numFmtId="169" fontId="40" fillId="0" borderId="5" xfId="8411" quotePrefix="1" applyFont="1" applyFill="1" applyBorder="1" applyAlignment="1">
      <alignment horizontal="left" vertical="center" wrapText="1"/>
    </xf>
    <xf numFmtId="0" fontId="39" fillId="0" borderId="5" xfId="64" quotePrefix="1" applyFont="1" applyBorder="1" applyAlignment="1">
      <alignment horizontal="left" vertical="center" wrapText="1"/>
    </xf>
    <xf numFmtId="169" fontId="285" fillId="0" borderId="5" xfId="12" applyFont="1" applyFill="1" applyBorder="1" applyAlignment="1">
      <alignment horizontal="center" vertical="center" wrapText="1"/>
    </xf>
    <xf numFmtId="178" fontId="39" fillId="0" borderId="5" xfId="12" applyNumberFormat="1" applyFont="1" applyFill="1" applyBorder="1" applyAlignment="1">
      <alignment horizontal="center" vertical="center" wrapText="1"/>
    </xf>
    <xf numFmtId="178" fontId="39" fillId="0" borderId="5" xfId="12" applyNumberFormat="1" applyFont="1" applyFill="1" applyBorder="1" applyAlignment="1">
      <alignment horizontal="left" vertical="center" wrapText="1"/>
    </xf>
    <xf numFmtId="187" fontId="285" fillId="0" borderId="5" xfId="64" applyNumberFormat="1" applyFont="1" applyBorder="1" applyAlignment="1">
      <alignment horizontal="center" vertical="center" wrapText="1"/>
    </xf>
    <xf numFmtId="0" fontId="285" fillId="0" borderId="5" xfId="64" applyFont="1" applyBorder="1" applyAlignment="1">
      <alignment horizontal="left" vertical="center" wrapText="1"/>
    </xf>
    <xf numFmtId="0" fontId="285" fillId="0" borderId="5" xfId="64" applyFont="1" applyBorder="1" applyAlignment="1">
      <alignment horizontal="center" vertical="center" wrapText="1"/>
    </xf>
    <xf numFmtId="0" fontId="40" fillId="0" borderId="5" xfId="64" quotePrefix="1" applyFont="1" applyBorder="1" applyAlignment="1">
      <alignment horizontal="center" vertical="center" wrapText="1"/>
    </xf>
    <xf numFmtId="0" fontId="40" fillId="0" borderId="5" xfId="64" applyFont="1" applyBorder="1" applyAlignment="1">
      <alignment horizontal="left" vertical="center" wrapText="1"/>
    </xf>
    <xf numFmtId="0" fontId="40" fillId="0" borderId="5" xfId="64" applyFont="1" applyBorder="1" applyAlignment="1">
      <alignment horizontal="center" vertical="center" wrapText="1"/>
    </xf>
    <xf numFmtId="0" fontId="40" fillId="0" borderId="5" xfId="4282" applyFont="1" applyBorder="1" applyAlignment="1">
      <alignment horizontal="left" vertical="center" wrapText="1"/>
    </xf>
    <xf numFmtId="178" fontId="40" fillId="0" borderId="5" xfId="12" applyNumberFormat="1" applyFont="1" applyFill="1" applyBorder="1" applyAlignment="1">
      <alignment horizontal="left" vertical="center" wrapText="1"/>
    </xf>
    <xf numFmtId="3" fontId="40" fillId="0" borderId="5" xfId="64" applyNumberFormat="1" applyFont="1" applyBorder="1" applyAlignment="1">
      <alignment horizontal="left" vertical="center" wrapText="1"/>
    </xf>
    <xf numFmtId="178" fontId="39" fillId="0" borderId="5" xfId="12" quotePrefix="1" applyNumberFormat="1" applyFont="1" applyFill="1" applyBorder="1" applyAlignment="1">
      <alignment horizontal="left" vertical="center" wrapText="1"/>
    </xf>
    <xf numFmtId="0" fontId="40" fillId="5" borderId="5" xfId="0" applyFont="1" applyFill="1" applyBorder="1" applyAlignment="1">
      <alignment horizontal="center" vertical="center" wrapText="1"/>
    </xf>
    <xf numFmtId="0" fontId="40" fillId="5" borderId="5" xfId="0" applyFont="1" applyFill="1" applyBorder="1" applyAlignment="1">
      <alignment horizontal="left" vertical="center" wrapText="1"/>
    </xf>
    <xf numFmtId="0" fontId="40" fillId="5" borderId="5" xfId="0" applyFont="1" applyFill="1" applyBorder="1" applyAlignment="1">
      <alignment horizontal="center" vertical="center"/>
    </xf>
    <xf numFmtId="169" fontId="40" fillId="5" borderId="5" xfId="12" applyFont="1" applyFill="1" applyBorder="1" applyAlignment="1">
      <alignment horizontal="left" vertical="center" wrapText="1"/>
    </xf>
    <xf numFmtId="169" fontId="40" fillId="0" borderId="5" xfId="12" applyFont="1" applyFill="1" applyBorder="1" applyAlignment="1">
      <alignment horizontal="left" vertical="center" wrapText="1"/>
    </xf>
    <xf numFmtId="0" fontId="284" fillId="5" borderId="5" xfId="0" applyFont="1" applyFill="1" applyBorder="1" applyAlignment="1">
      <alignment horizontal="center" vertical="center" wrapText="1"/>
    </xf>
    <xf numFmtId="0" fontId="284" fillId="5" borderId="5" xfId="0" applyFont="1" applyFill="1" applyBorder="1" applyAlignment="1">
      <alignment horizontal="left" vertical="center" wrapText="1"/>
    </xf>
    <xf numFmtId="0" fontId="285" fillId="0" borderId="5" xfId="0" applyFont="1" applyBorder="1" applyAlignment="1">
      <alignment horizontal="center" vertical="center"/>
    </xf>
    <xf numFmtId="0" fontId="39" fillId="0" borderId="5" xfId="63" quotePrefix="1" applyFont="1" applyBorder="1" applyAlignment="1">
      <alignment horizontal="left" vertical="center" wrapText="1"/>
    </xf>
    <xf numFmtId="175" fontId="284" fillId="0" borderId="5" xfId="0" applyNumberFormat="1" applyFont="1" applyBorder="1" applyAlignment="1">
      <alignment horizontal="left" vertical="center" wrapText="1"/>
    </xf>
    <xf numFmtId="0" fontId="284" fillId="0" borderId="5" xfId="8423" applyFont="1" applyBorder="1" applyAlignment="1">
      <alignment horizontal="center" vertical="center" wrapText="1"/>
    </xf>
    <xf numFmtId="0" fontId="40" fillId="0" borderId="5" xfId="8423" applyFont="1" applyBorder="1" applyAlignment="1">
      <alignment horizontal="center" vertical="center" wrapText="1"/>
    </xf>
    <xf numFmtId="187" fontId="40" fillId="0" borderId="5" xfId="63" quotePrefix="1" applyNumberFormat="1" applyFont="1" applyBorder="1" applyAlignment="1">
      <alignment horizontal="center" vertical="center"/>
    </xf>
    <xf numFmtId="3" fontId="40" fillId="0" borderId="5" xfId="55" applyNumberFormat="1" applyFont="1" applyBorder="1" applyAlignment="1">
      <alignment horizontal="left" vertical="center" wrapText="1"/>
    </xf>
    <xf numFmtId="3" fontId="40" fillId="0" borderId="5" xfId="32" applyNumberFormat="1" applyFont="1" applyBorder="1" applyAlignment="1">
      <alignment horizontal="center" vertical="center" wrapText="1"/>
    </xf>
    <xf numFmtId="187" fontId="39" fillId="0" borderId="5" xfId="63" quotePrefix="1" applyNumberFormat="1" applyFont="1" applyBorder="1" applyAlignment="1">
      <alignment horizontal="center" vertical="center"/>
    </xf>
    <xf numFmtId="3" fontId="39" fillId="0" borderId="5" xfId="55" quotePrefix="1" applyNumberFormat="1" applyFont="1" applyBorder="1" applyAlignment="1">
      <alignment horizontal="left" vertical="center" wrapText="1"/>
    </xf>
    <xf numFmtId="0" fontId="39" fillId="0" borderId="5" xfId="55" applyFont="1" applyBorder="1" applyAlignment="1">
      <alignment horizontal="center" vertical="center" wrapText="1"/>
    </xf>
    <xf numFmtId="3" fontId="40" fillId="0" borderId="5" xfId="55" quotePrefix="1" applyNumberFormat="1" applyFont="1" applyBorder="1" applyAlignment="1">
      <alignment horizontal="left" vertical="center" wrapText="1"/>
    </xf>
    <xf numFmtId="187" fontId="40" fillId="0" borderId="5" xfId="63" applyNumberFormat="1" applyFont="1" applyBorder="1" applyAlignment="1">
      <alignment horizontal="center" vertical="center"/>
    </xf>
    <xf numFmtId="175" fontId="40" fillId="0" borderId="5" xfId="55" quotePrefix="1" applyNumberFormat="1" applyFont="1" applyBorder="1" applyAlignment="1">
      <alignment horizontal="left" vertical="center" wrapText="1"/>
    </xf>
    <xf numFmtId="0" fontId="40" fillId="0" borderId="5" xfId="27" quotePrefix="1" applyFont="1" applyBorder="1" applyAlignment="1">
      <alignment horizontal="left" vertical="center" wrapText="1"/>
    </xf>
    <xf numFmtId="0" fontId="0" fillId="0" borderId="0" xfId="0" applyAlignment="1">
      <alignment horizontal="left"/>
    </xf>
    <xf numFmtId="0" fontId="39" fillId="0" borderId="5" xfId="0" applyFont="1" applyBorder="1" applyAlignment="1">
      <alignment horizontal="center" vertical="center" wrapText="1"/>
    </xf>
    <xf numFmtId="169" fontId="39" fillId="0" borderId="5" xfId="8411" applyFont="1" applyFill="1" applyBorder="1" applyAlignment="1">
      <alignment horizontal="center" vertical="center" wrapText="1"/>
    </xf>
    <xf numFmtId="0" fontId="284" fillId="5" borderId="11" xfId="0" applyFont="1" applyFill="1" applyBorder="1" applyAlignment="1">
      <alignment horizontal="center" vertical="center"/>
    </xf>
    <xf numFmtId="3" fontId="285" fillId="0" borderId="5" xfId="0" applyNumberFormat="1" applyFont="1" applyBorder="1" applyAlignment="1">
      <alignment horizontal="center" vertical="center" wrapText="1"/>
    </xf>
    <xf numFmtId="4" fontId="285" fillId="0" borderId="5" xfId="0" applyNumberFormat="1" applyFont="1" applyBorder="1" applyAlignment="1">
      <alignment horizontal="left" vertical="center" wrapText="1"/>
    </xf>
    <xf numFmtId="4" fontId="285" fillId="0" borderId="5" xfId="0" applyNumberFormat="1" applyFont="1" applyBorder="1" applyAlignment="1">
      <alignment horizontal="center" vertical="center" wrapText="1"/>
    </xf>
    <xf numFmtId="0" fontId="299" fillId="0" borderId="0" xfId="0" applyFont="1"/>
    <xf numFmtId="3" fontId="285" fillId="0" borderId="5" xfId="0" quotePrefix="1" applyNumberFormat="1" applyFont="1" applyBorder="1" applyAlignment="1">
      <alignment horizontal="center" vertical="center" wrapText="1"/>
    </xf>
    <xf numFmtId="169" fontId="285" fillId="0" borderId="5" xfId="12" applyFont="1" applyFill="1" applyBorder="1" applyAlignment="1">
      <alignment horizontal="left" vertical="center" wrapText="1"/>
    </xf>
    <xf numFmtId="0" fontId="10" fillId="0" borderId="0" xfId="0" applyFont="1"/>
    <xf numFmtId="0" fontId="284" fillId="0" borderId="5" xfId="64" applyFont="1" applyBorder="1" applyAlignment="1">
      <alignment horizontal="center" vertical="center" wrapText="1"/>
    </xf>
    <xf numFmtId="178" fontId="284" fillId="0" borderId="5" xfId="12" applyNumberFormat="1" applyFont="1" applyFill="1" applyBorder="1" applyAlignment="1">
      <alignment horizontal="center" vertical="center" wrapText="1"/>
    </xf>
    <xf numFmtId="178" fontId="284" fillId="0" borderId="5" xfId="12" applyNumberFormat="1" applyFont="1" applyFill="1" applyBorder="1" applyAlignment="1">
      <alignment horizontal="left" vertical="center" wrapText="1"/>
    </xf>
    <xf numFmtId="3" fontId="284" fillId="0" borderId="5" xfId="64" applyNumberFormat="1" applyFont="1" applyBorder="1" applyAlignment="1">
      <alignment horizontal="left" vertical="center" wrapText="1"/>
    </xf>
    <xf numFmtId="0" fontId="40" fillId="5" borderId="11" xfId="0" applyFont="1" applyFill="1" applyBorder="1" applyAlignment="1">
      <alignment horizontal="center"/>
    </xf>
    <xf numFmtId="0" fontId="0" fillId="0" borderId="0" xfId="0" applyAlignment="1">
      <alignment horizontal="center"/>
    </xf>
    <xf numFmtId="0" fontId="295" fillId="0" borderId="5" xfId="0" applyFont="1" applyBorder="1" applyAlignment="1">
      <alignment horizontal="center" vertical="center" wrapText="1"/>
    </xf>
    <xf numFmtId="175" fontId="295" fillId="0" borderId="5" xfId="0" applyNumberFormat="1" applyFont="1" applyBorder="1" applyAlignment="1">
      <alignment horizontal="left" vertical="center" wrapText="1"/>
    </xf>
    <xf numFmtId="175" fontId="295" fillId="0" borderId="5" xfId="8423" applyNumberFormat="1" applyFont="1" applyBorder="1" applyAlignment="1">
      <alignment horizontal="center" vertical="center" wrapText="1"/>
    </xf>
    <xf numFmtId="0" fontId="300" fillId="0" borderId="5" xfId="0" applyFont="1" applyBorder="1" applyAlignment="1">
      <alignment horizontal="center" vertical="center" wrapText="1"/>
    </xf>
    <xf numFmtId="175" fontId="300" fillId="0" borderId="5" xfId="0" applyNumberFormat="1" applyFont="1" applyBorder="1" applyAlignment="1">
      <alignment horizontal="left" vertical="center" wrapText="1"/>
    </xf>
    <xf numFmtId="175" fontId="300" fillId="0" borderId="5" xfId="8423" applyNumberFormat="1" applyFont="1" applyBorder="1" applyAlignment="1">
      <alignment horizontal="center" vertical="center" wrapText="1"/>
    </xf>
    <xf numFmtId="0" fontId="300" fillId="0" borderId="5" xfId="0" applyFont="1" applyBorder="1" applyAlignment="1">
      <alignment horizontal="left" vertical="center" wrapText="1"/>
    </xf>
    <xf numFmtId="0" fontId="300" fillId="0" borderId="5" xfId="8423" applyFont="1" applyBorder="1" applyAlignment="1">
      <alignment horizontal="center" vertical="center" wrapText="1"/>
    </xf>
    <xf numFmtId="175" fontId="303" fillId="0" borderId="5" xfId="0" applyNumberFormat="1" applyFont="1" applyBorder="1" applyAlignment="1">
      <alignment horizontal="center" vertical="center" wrapText="1"/>
    </xf>
    <xf numFmtId="175" fontId="276" fillId="0" borderId="5" xfId="0" applyNumberFormat="1" applyFont="1" applyBorder="1" applyAlignment="1">
      <alignment horizontal="center" vertical="center" wrapText="1"/>
    </xf>
    <xf numFmtId="175" fontId="303" fillId="0" borderId="5" xfId="8411" applyNumberFormat="1" applyFont="1" applyFill="1" applyBorder="1" applyAlignment="1">
      <alignment horizontal="center" vertical="center" wrapText="1"/>
    </xf>
    <xf numFmtId="175" fontId="301" fillId="0" borderId="5" xfId="0" applyNumberFormat="1" applyFont="1" applyBorder="1" applyAlignment="1">
      <alignment horizontal="center" vertical="center" wrapText="1"/>
    </xf>
    <xf numFmtId="175" fontId="276" fillId="5" borderId="5" xfId="0" applyNumberFormat="1" applyFont="1" applyFill="1" applyBorder="1" applyAlignment="1">
      <alignment horizontal="center"/>
    </xf>
    <xf numFmtId="175" fontId="276" fillId="0" borderId="5" xfId="8411" applyNumberFormat="1" applyFont="1" applyFill="1" applyBorder="1" applyAlignment="1">
      <alignment horizontal="center" vertical="center" wrapText="1"/>
    </xf>
    <xf numFmtId="175" fontId="276" fillId="0" borderId="5" xfId="0" applyNumberFormat="1" applyFont="1" applyBorder="1" applyAlignment="1">
      <alignment horizontal="center"/>
    </xf>
    <xf numFmtId="175" fontId="301" fillId="0" borderId="5" xfId="0" applyNumberFormat="1" applyFont="1" applyBorder="1" applyAlignment="1">
      <alignment horizontal="center"/>
    </xf>
    <xf numFmtId="175" fontId="301" fillId="0" borderId="5" xfId="12" applyNumberFormat="1" applyFont="1" applyFill="1" applyBorder="1" applyAlignment="1">
      <alignment horizontal="center" vertical="center" wrapText="1"/>
    </xf>
    <xf numFmtId="175" fontId="276" fillId="0" borderId="5" xfId="0" applyNumberFormat="1" applyFont="1" applyFill="1" applyBorder="1" applyAlignment="1">
      <alignment horizontal="center" vertical="center" wrapText="1"/>
    </xf>
    <xf numFmtId="175" fontId="301" fillId="0" borderId="5" xfId="0" applyNumberFormat="1" applyFont="1" applyFill="1" applyBorder="1" applyAlignment="1">
      <alignment horizontal="center" vertical="center" wrapText="1"/>
    </xf>
    <xf numFmtId="175" fontId="302" fillId="0" borderId="5" xfId="0" applyNumberFormat="1" applyFont="1" applyBorder="1" applyAlignment="1">
      <alignment horizontal="center" vertical="center" wrapText="1"/>
    </xf>
    <xf numFmtId="175" fontId="302" fillId="0" borderId="5" xfId="8411" applyNumberFormat="1" applyFont="1" applyFill="1" applyBorder="1" applyAlignment="1">
      <alignment horizontal="center" vertical="center" shrinkToFit="1"/>
    </xf>
    <xf numFmtId="175" fontId="302" fillId="0" borderId="5" xfId="8411" applyNumberFormat="1" applyFont="1" applyFill="1" applyBorder="1" applyAlignment="1">
      <alignment horizontal="center" vertical="center" wrapText="1"/>
    </xf>
    <xf numFmtId="175" fontId="302" fillId="0" borderId="5" xfId="8411" applyNumberFormat="1" applyFont="1" applyFill="1" applyBorder="1" applyAlignment="1" applyProtection="1">
      <alignment horizontal="center" vertical="center" wrapText="1"/>
      <protection locked="0"/>
    </xf>
    <xf numFmtId="175" fontId="302" fillId="0" borderId="5" xfId="0" applyNumberFormat="1" applyFont="1" applyBorder="1" applyAlignment="1">
      <alignment horizontal="center"/>
    </xf>
    <xf numFmtId="175" fontId="276" fillId="0" borderId="5" xfId="0" applyNumberFormat="1" applyFont="1" applyBorder="1" applyAlignment="1">
      <alignment horizontal="center" vertical="center" shrinkToFit="1"/>
    </xf>
    <xf numFmtId="175" fontId="276" fillId="0" borderId="5" xfId="0" applyNumberFormat="1" applyFont="1" applyFill="1" applyBorder="1" applyAlignment="1">
      <alignment horizontal="center" vertical="center" shrinkToFit="1"/>
    </xf>
    <xf numFmtId="175" fontId="276" fillId="0" borderId="5" xfId="8411" applyNumberFormat="1" applyFont="1" applyFill="1" applyBorder="1" applyAlignment="1" applyProtection="1">
      <alignment horizontal="center" vertical="center" wrapText="1"/>
      <protection locked="0"/>
    </xf>
    <xf numFmtId="175" fontId="276" fillId="0" borderId="5" xfId="8411" applyNumberFormat="1" applyFont="1" applyFill="1" applyBorder="1" applyAlignment="1">
      <alignment horizontal="center"/>
    </xf>
    <xf numFmtId="175" fontId="276" fillId="0" borderId="5" xfId="12" applyNumberFormat="1" applyFont="1" applyFill="1" applyBorder="1" applyAlignment="1">
      <alignment horizontal="center" vertical="center" wrapText="1"/>
    </xf>
    <xf numFmtId="175" fontId="276" fillId="0" borderId="5" xfId="12" applyNumberFormat="1" applyFont="1" applyFill="1" applyBorder="1" applyAlignment="1">
      <alignment horizontal="center" vertical="center" shrinkToFit="1"/>
    </xf>
    <xf numFmtId="175" fontId="302" fillId="0" borderId="5" xfId="12" applyNumberFormat="1" applyFont="1" applyFill="1" applyBorder="1" applyAlignment="1">
      <alignment horizontal="center" vertical="center" wrapText="1"/>
    </xf>
    <xf numFmtId="175" fontId="302" fillId="0" borderId="5" xfId="0" applyNumberFormat="1" applyFont="1" applyBorder="1" applyAlignment="1">
      <alignment horizontal="center" vertical="center" shrinkToFit="1"/>
    </xf>
    <xf numFmtId="175" fontId="302" fillId="0" borderId="5" xfId="0" applyNumberFormat="1" applyFont="1" applyFill="1" applyBorder="1" applyAlignment="1">
      <alignment horizontal="center" vertical="center" shrinkToFit="1"/>
    </xf>
    <xf numFmtId="175" fontId="302" fillId="0" borderId="5" xfId="0" applyNumberFormat="1" applyFont="1" applyBorder="1" applyAlignment="1">
      <alignment horizontal="center" vertical="center"/>
    </xf>
    <xf numFmtId="175" fontId="302" fillId="0" borderId="5" xfId="12" applyNumberFormat="1" applyFont="1" applyFill="1" applyBorder="1" applyAlignment="1">
      <alignment horizontal="center"/>
    </xf>
    <xf numFmtId="175" fontId="276" fillId="0" borderId="5" xfId="0" applyNumberFormat="1" applyFont="1" applyBorder="1" applyAlignment="1">
      <alignment horizontal="center" vertical="center"/>
    </xf>
    <xf numFmtId="175" fontId="302" fillId="0" borderId="5" xfId="0" applyNumberFormat="1" applyFont="1" applyFill="1" applyBorder="1" applyAlignment="1">
      <alignment horizontal="center" vertical="center"/>
    </xf>
    <xf numFmtId="175" fontId="276" fillId="0" borderId="5" xfId="0" applyNumberFormat="1" applyFont="1" applyFill="1" applyBorder="1" applyAlignment="1">
      <alignment horizontal="center" vertical="center"/>
    </xf>
    <xf numFmtId="175" fontId="301" fillId="0" borderId="5" xfId="8411" applyNumberFormat="1" applyFont="1" applyFill="1" applyBorder="1" applyAlignment="1">
      <alignment horizontal="center" vertical="center" shrinkToFit="1"/>
    </xf>
    <xf numFmtId="175" fontId="301" fillId="0" borderId="5" xfId="8411" applyNumberFormat="1" applyFont="1" applyFill="1" applyBorder="1" applyAlignment="1">
      <alignment horizontal="center" vertical="center" wrapText="1"/>
    </xf>
    <xf numFmtId="175" fontId="301" fillId="0" borderId="5" xfId="0" applyNumberFormat="1" applyFont="1" applyBorder="1" applyAlignment="1">
      <alignment horizontal="center" vertical="center"/>
    </xf>
    <xf numFmtId="175" fontId="301" fillId="0" borderId="5" xfId="0" applyNumberFormat="1" applyFont="1" applyFill="1" applyBorder="1" applyAlignment="1">
      <alignment horizontal="center" vertical="center"/>
    </xf>
    <xf numFmtId="175" fontId="301" fillId="0" borderId="5" xfId="8411" applyNumberFormat="1" applyFont="1" applyFill="1" applyBorder="1" applyAlignment="1">
      <alignment horizontal="center" vertical="center"/>
    </xf>
    <xf numFmtId="175" fontId="276" fillId="0" borderId="5" xfId="8411" applyNumberFormat="1" applyFont="1" applyFill="1" applyBorder="1" applyAlignment="1">
      <alignment horizontal="center" vertical="center"/>
    </xf>
    <xf numFmtId="175" fontId="276" fillId="0" borderId="5" xfId="8353" applyNumberFormat="1" applyFont="1" applyFill="1" applyBorder="1" applyAlignment="1">
      <alignment horizontal="center" vertical="center" wrapText="1"/>
    </xf>
    <xf numFmtId="175" fontId="276" fillId="0" borderId="5" xfId="63" applyNumberFormat="1" applyFont="1" applyBorder="1" applyAlignment="1">
      <alignment horizontal="center" vertical="center" wrapText="1"/>
    </xf>
    <xf numFmtId="175" fontId="276" fillId="0" borderId="5" xfId="0" quotePrefix="1" applyNumberFormat="1" applyFont="1" applyBorder="1" applyAlignment="1">
      <alignment horizontal="center" vertical="center"/>
    </xf>
    <xf numFmtId="175" fontId="276" fillId="0" borderId="6" xfId="0" applyNumberFormat="1" applyFont="1" applyFill="1" applyBorder="1" applyAlignment="1">
      <alignment horizontal="center" vertical="center" shrinkToFit="1"/>
    </xf>
    <xf numFmtId="175" fontId="301" fillId="0" borderId="5" xfId="1242" applyNumberFormat="1" applyFont="1" applyFill="1" applyBorder="1" applyAlignment="1">
      <alignment horizontal="center" vertical="center"/>
    </xf>
    <xf numFmtId="175" fontId="301" fillId="0" borderId="5" xfId="12" quotePrefix="1" applyNumberFormat="1" applyFont="1" applyFill="1" applyBorder="1" applyAlignment="1">
      <alignment horizontal="center" vertical="center"/>
    </xf>
    <xf numFmtId="175" fontId="301" fillId="0" borderId="5" xfId="0" applyNumberFormat="1" applyFont="1" applyFill="1" applyBorder="1" applyAlignment="1">
      <alignment horizontal="center"/>
    </xf>
    <xf numFmtId="175" fontId="301" fillId="0" borderId="5" xfId="8353" applyNumberFormat="1" applyFont="1" applyFill="1" applyBorder="1" applyAlignment="1">
      <alignment horizontal="center" vertical="center" wrapText="1"/>
    </xf>
    <xf numFmtId="175" fontId="301" fillId="0" borderId="6" xfId="0" applyNumberFormat="1" applyFont="1" applyFill="1" applyBorder="1" applyAlignment="1">
      <alignment horizontal="center" vertical="center" shrinkToFit="1"/>
    </xf>
    <xf numFmtId="175" fontId="303" fillId="0" borderId="6" xfId="0" applyNumberFormat="1" applyFont="1" applyFill="1" applyBorder="1" applyAlignment="1">
      <alignment horizontal="center" vertical="center" shrinkToFit="1"/>
    </xf>
    <xf numFmtId="175" fontId="303" fillId="0" borderId="5" xfId="8353" applyNumberFormat="1" applyFont="1" applyFill="1" applyBorder="1" applyAlignment="1">
      <alignment horizontal="center" vertical="center" wrapText="1"/>
    </xf>
    <xf numFmtId="175" fontId="302" fillId="0" borderId="5" xfId="0" applyNumberFormat="1" applyFont="1" applyFill="1" applyBorder="1" applyAlignment="1">
      <alignment horizontal="center"/>
    </xf>
    <xf numFmtId="175" fontId="301" fillId="0" borderId="5" xfId="1261" applyNumberFormat="1" applyFont="1" applyFill="1" applyBorder="1" applyAlignment="1">
      <alignment horizontal="center" vertical="center" wrapText="1"/>
    </xf>
    <xf numFmtId="175" fontId="301" fillId="0" borderId="5" xfId="0" quotePrefix="1" applyNumberFormat="1" applyFont="1" applyFill="1" applyBorder="1" applyAlignment="1">
      <alignment horizontal="center" vertical="center"/>
    </xf>
    <xf numFmtId="175" fontId="301" fillId="0" borderId="5" xfId="1225" applyNumberFormat="1" applyFont="1" applyFill="1" applyBorder="1" applyAlignment="1">
      <alignment horizontal="center" vertical="center" wrapText="1"/>
    </xf>
    <xf numFmtId="175" fontId="276" fillId="0" borderId="5" xfId="1225" applyNumberFormat="1" applyFont="1" applyFill="1" applyBorder="1" applyAlignment="1">
      <alignment horizontal="center" vertical="center" wrapText="1"/>
    </xf>
    <xf numFmtId="175" fontId="276" fillId="0" borderId="5" xfId="12" applyNumberFormat="1" applyFont="1" applyFill="1" applyBorder="1" applyAlignment="1">
      <alignment horizontal="center" vertical="center"/>
    </xf>
    <xf numFmtId="175" fontId="276" fillId="0" borderId="5" xfId="12" quotePrefix="1" applyNumberFormat="1" applyFont="1" applyBorder="1" applyAlignment="1">
      <alignment horizontal="center" vertical="center"/>
    </xf>
    <xf numFmtId="175" fontId="276" fillId="0" borderId="5" xfId="1247" applyNumberFormat="1" applyFont="1" applyFill="1" applyBorder="1" applyAlignment="1">
      <alignment horizontal="center" vertical="center" wrapText="1"/>
    </xf>
    <xf numFmtId="175" fontId="303" fillId="0" borderId="5" xfId="12" applyNumberFormat="1" applyFont="1" applyFill="1" applyBorder="1" applyAlignment="1">
      <alignment horizontal="center" vertical="center" wrapText="1"/>
    </xf>
    <xf numFmtId="175" fontId="276" fillId="0" borderId="5" xfId="12" applyNumberFormat="1" applyFont="1" applyFill="1" applyBorder="1" applyAlignment="1">
      <alignment horizontal="center"/>
    </xf>
    <xf numFmtId="175" fontId="304" fillId="0" borderId="5" xfId="12" applyNumberFormat="1" applyFont="1" applyFill="1" applyBorder="1" applyAlignment="1">
      <alignment horizontal="center" vertical="center" wrapText="1"/>
    </xf>
    <xf numFmtId="175" fontId="302" fillId="0" borderId="5" xfId="12" applyNumberFormat="1" applyFont="1" applyFill="1" applyBorder="1" applyAlignment="1">
      <alignment horizontal="center" vertical="center"/>
    </xf>
    <xf numFmtId="175" fontId="303" fillId="0" borderId="5" xfId="12" applyNumberFormat="1" applyFont="1" applyFill="1" applyBorder="1" applyAlignment="1">
      <alignment horizontal="center" vertical="center"/>
    </xf>
    <xf numFmtId="175" fontId="276" fillId="0" borderId="5" xfId="12" quotePrefix="1" applyNumberFormat="1" applyFont="1" applyFill="1" applyBorder="1" applyAlignment="1">
      <alignment horizontal="center" vertical="center"/>
    </xf>
    <xf numFmtId="175" fontId="303" fillId="0" borderId="5" xfId="12" applyNumberFormat="1" applyFont="1" applyFill="1" applyBorder="1" applyAlignment="1">
      <alignment horizontal="center"/>
    </xf>
    <xf numFmtId="175" fontId="276" fillId="0" borderId="5" xfId="63" applyNumberFormat="1" applyFont="1" applyBorder="1" applyAlignment="1">
      <alignment horizontal="center" vertical="center"/>
    </xf>
    <xf numFmtId="175" fontId="301" fillId="0" borderId="5" xfId="12" applyNumberFormat="1" applyFont="1" applyFill="1" applyBorder="1" applyAlignment="1">
      <alignment horizontal="center"/>
    </xf>
    <xf numFmtId="175" fontId="303" fillId="0" borderId="5" xfId="0" applyNumberFormat="1" applyFont="1" applyBorder="1" applyAlignment="1">
      <alignment horizontal="center"/>
    </xf>
    <xf numFmtId="175" fontId="276" fillId="5" borderId="5" xfId="0" applyNumberFormat="1" applyFont="1" applyFill="1" applyBorder="1" applyAlignment="1">
      <alignment horizontal="center" vertical="center" wrapText="1"/>
    </xf>
    <xf numFmtId="175" fontId="276" fillId="5" borderId="5" xfId="8411" applyNumberFormat="1" applyFont="1" applyFill="1" applyBorder="1" applyAlignment="1">
      <alignment horizontal="center" vertical="center" wrapText="1"/>
    </xf>
    <xf numFmtId="175" fontId="276" fillId="5" borderId="5" xfId="1225" applyNumberFormat="1" applyFont="1" applyFill="1" applyBorder="1" applyAlignment="1">
      <alignment horizontal="center" vertical="center" wrapText="1"/>
    </xf>
    <xf numFmtId="175" fontId="276" fillId="5" borderId="5" xfId="8417" applyNumberFormat="1" applyFont="1" applyFill="1" applyBorder="1" applyAlignment="1">
      <alignment horizontal="center" vertical="center" wrapText="1"/>
    </xf>
    <xf numFmtId="175" fontId="276" fillId="5" borderId="5" xfId="0" applyNumberFormat="1" applyFont="1" applyFill="1" applyBorder="1" applyAlignment="1">
      <alignment horizontal="center" vertical="center"/>
    </xf>
    <xf numFmtId="175" fontId="276" fillId="5" borderId="5" xfId="12" applyNumberFormat="1" applyFont="1" applyFill="1" applyBorder="1" applyAlignment="1">
      <alignment horizontal="center" vertical="center" wrapText="1"/>
    </xf>
    <xf numFmtId="175" fontId="303" fillId="5" borderId="5" xfId="0" applyNumberFormat="1" applyFont="1" applyFill="1" applyBorder="1" applyAlignment="1">
      <alignment horizontal="center" vertical="center" wrapText="1"/>
    </xf>
    <xf numFmtId="175" fontId="303" fillId="5" borderId="5" xfId="8411" applyNumberFormat="1" applyFont="1" applyFill="1" applyBorder="1" applyAlignment="1">
      <alignment horizontal="center" vertical="center" wrapText="1"/>
    </xf>
    <xf numFmtId="175" fontId="303" fillId="5" borderId="5" xfId="0" applyNumberFormat="1" applyFont="1" applyFill="1" applyBorder="1" applyAlignment="1">
      <alignment horizontal="center"/>
    </xf>
    <xf numFmtId="175" fontId="276" fillId="5" borderId="5" xfId="8411" applyNumberFormat="1" applyFont="1" applyFill="1" applyBorder="1" applyAlignment="1">
      <alignment horizontal="center" vertical="center"/>
    </xf>
    <xf numFmtId="175" fontId="301" fillId="0" borderId="5" xfId="12" applyNumberFormat="1" applyFont="1" applyFill="1" applyBorder="1" applyAlignment="1">
      <alignment horizontal="center" vertical="center"/>
    </xf>
    <xf numFmtId="175" fontId="305" fillId="0" borderId="5" xfId="0" applyNumberFormat="1" applyFont="1" applyBorder="1" applyAlignment="1">
      <alignment horizontal="center"/>
    </xf>
    <xf numFmtId="175" fontId="276" fillId="0" borderId="5" xfId="0" applyNumberFormat="1" applyFont="1" applyBorder="1" applyAlignment="1" applyProtection="1">
      <alignment horizontal="center" vertical="center" wrapText="1"/>
      <protection locked="0"/>
    </xf>
    <xf numFmtId="175" fontId="276" fillId="0" borderId="5" xfId="8417" applyNumberFormat="1" applyFont="1" applyBorder="1" applyAlignment="1">
      <alignment horizontal="center" vertical="center"/>
    </xf>
    <xf numFmtId="175" fontId="301" fillId="0" borderId="5" xfId="8350" applyNumberFormat="1" applyFont="1" applyBorder="1" applyAlignment="1">
      <alignment horizontal="center" vertical="center" wrapText="1"/>
    </xf>
    <xf numFmtId="175" fontId="276" fillId="0" borderId="5" xfId="8416" applyNumberFormat="1" applyFont="1" applyFill="1" applyBorder="1" applyAlignment="1" applyProtection="1">
      <alignment horizontal="center" vertical="center" wrapText="1"/>
      <protection locked="0"/>
    </xf>
    <xf numFmtId="175" fontId="306" fillId="0" borderId="5" xfId="0" applyNumberFormat="1" applyFont="1" applyBorder="1" applyAlignment="1">
      <alignment horizontal="center"/>
    </xf>
    <xf numFmtId="175" fontId="276" fillId="0" borderId="5" xfId="8399" applyNumberFormat="1" applyFont="1" applyBorder="1" applyAlignment="1">
      <alignment horizontal="center" vertical="center"/>
    </xf>
    <xf numFmtId="175" fontId="303" fillId="0" borderId="5" xfId="4419" applyNumberFormat="1" applyFont="1" applyFill="1" applyBorder="1" applyAlignment="1" applyProtection="1">
      <alignment horizontal="center" vertical="center" wrapText="1"/>
      <protection locked="0"/>
    </xf>
    <xf numFmtId="175" fontId="307" fillId="0" borderId="5" xfId="0" applyNumberFormat="1" applyFont="1" applyBorder="1" applyAlignment="1">
      <alignment horizontal="center"/>
    </xf>
    <xf numFmtId="175" fontId="276" fillId="0" borderId="5" xfId="4419" applyNumberFormat="1" applyFont="1" applyFill="1" applyBorder="1" applyAlignment="1" applyProtection="1">
      <alignment horizontal="center" vertical="center" wrapText="1"/>
      <protection locked="0"/>
    </xf>
    <xf numFmtId="175" fontId="303" fillId="0" borderId="5" xfId="8417" applyNumberFormat="1" applyFont="1" applyBorder="1" applyAlignment="1">
      <alignment horizontal="center" vertical="center"/>
    </xf>
    <xf numFmtId="175" fontId="303" fillId="0" borderId="5" xfId="0" applyNumberFormat="1" applyFont="1" applyBorder="1" applyAlignment="1">
      <alignment horizontal="center" vertical="center"/>
    </xf>
    <xf numFmtId="175" fontId="276" fillId="0" borderId="5" xfId="8417" applyNumberFormat="1" applyFont="1" applyBorder="1" applyAlignment="1">
      <alignment horizontal="center" vertical="center" wrapText="1"/>
    </xf>
    <xf numFmtId="175" fontId="276" fillId="0" borderId="5" xfId="4419" applyNumberFormat="1" applyFont="1" applyFill="1" applyBorder="1" applyAlignment="1">
      <alignment horizontal="center" vertical="center"/>
    </xf>
    <xf numFmtId="175" fontId="276" fillId="0" borderId="5" xfId="8350" applyNumberFormat="1" applyFont="1" applyBorder="1" applyAlignment="1">
      <alignment horizontal="center" vertical="center" wrapText="1"/>
    </xf>
    <xf numFmtId="175" fontId="301" fillId="0" borderId="5" xfId="8415" applyNumberFormat="1" applyFont="1" applyFill="1" applyBorder="1" applyAlignment="1">
      <alignment horizontal="center" vertical="center" wrapText="1"/>
    </xf>
    <xf numFmtId="175" fontId="276" fillId="0" borderId="5" xfId="8415" applyNumberFormat="1" applyFont="1" applyFill="1" applyBorder="1" applyAlignment="1" applyProtection="1">
      <alignment horizontal="center" vertical="center" wrapText="1"/>
      <protection locked="0"/>
    </xf>
    <xf numFmtId="175" fontId="303" fillId="0" borderId="5" xfId="8415" applyNumberFormat="1" applyFont="1" applyFill="1" applyBorder="1" applyAlignment="1" applyProtection="1">
      <alignment horizontal="center" vertical="center" wrapText="1"/>
      <protection locked="0"/>
    </xf>
    <xf numFmtId="175" fontId="303" fillId="0" borderId="5" xfId="8350" applyNumberFormat="1" applyFont="1" applyBorder="1" applyAlignment="1">
      <alignment horizontal="center" vertical="center"/>
    </xf>
    <xf numFmtId="175" fontId="276" fillId="0" borderId="5" xfId="1223" applyNumberFormat="1" applyFont="1" applyFill="1" applyBorder="1" applyAlignment="1">
      <alignment horizontal="center" vertical="center" wrapText="1"/>
    </xf>
    <xf numFmtId="175" fontId="296" fillId="0" borderId="5" xfId="0" applyNumberFormat="1" applyFont="1" applyBorder="1" applyAlignment="1">
      <alignment horizontal="center" vertical="center" wrapText="1"/>
    </xf>
    <xf numFmtId="175" fontId="303" fillId="0" borderId="5" xfId="1223" applyNumberFormat="1" applyFont="1" applyFill="1" applyBorder="1" applyAlignment="1">
      <alignment horizontal="center" vertical="center" wrapText="1"/>
    </xf>
    <xf numFmtId="175" fontId="308" fillId="0" borderId="5" xfId="0" applyNumberFormat="1" applyFont="1" applyBorder="1" applyAlignment="1">
      <alignment horizontal="center" vertical="center" wrapText="1"/>
    </xf>
    <xf numFmtId="175" fontId="297" fillId="0" borderId="5" xfId="8341" applyNumberFormat="1" applyFont="1" applyBorder="1" applyAlignment="1">
      <alignment horizontal="center" vertical="center" wrapText="1"/>
    </xf>
    <xf numFmtId="175" fontId="297" fillId="0" borderId="5" xfId="8411" applyNumberFormat="1" applyFont="1" applyFill="1" applyBorder="1" applyAlignment="1">
      <alignment horizontal="center" vertical="center" wrapText="1"/>
    </xf>
    <xf numFmtId="175" fontId="297" fillId="0" borderId="5" xfId="8341" applyNumberFormat="1" applyFont="1" applyBorder="1" applyAlignment="1">
      <alignment horizontal="center" vertical="center"/>
    </xf>
    <xf numFmtId="175" fontId="297" fillId="0" borderId="5" xfId="8422" applyNumberFormat="1" applyFont="1" applyFill="1" applyBorder="1" applyAlignment="1">
      <alignment horizontal="center" vertical="center" wrapText="1"/>
    </xf>
    <xf numFmtId="175" fontId="276" fillId="0" borderId="5" xfId="25" applyNumberFormat="1" applyFont="1" applyBorder="1" applyAlignment="1">
      <alignment horizontal="center" vertical="center"/>
    </xf>
    <xf numFmtId="175" fontId="276" fillId="0" borderId="5" xfId="29" applyNumberFormat="1" applyFont="1" applyBorder="1" applyAlignment="1">
      <alignment horizontal="center" vertical="center"/>
    </xf>
    <xf numFmtId="175" fontId="297" fillId="0" borderId="5" xfId="12" applyNumberFormat="1" applyFont="1" applyFill="1" applyBorder="1" applyAlignment="1">
      <alignment horizontal="center" vertical="center" wrapText="1"/>
    </xf>
    <xf numFmtId="175" fontId="297" fillId="0" borderId="5" xfId="12" applyNumberFormat="1" applyFont="1" applyFill="1" applyBorder="1" applyAlignment="1">
      <alignment horizontal="center" vertical="center"/>
    </xf>
    <xf numFmtId="175" fontId="301" fillId="0" borderId="5" xfId="63" applyNumberFormat="1" applyFont="1" applyFill="1" applyBorder="1" applyAlignment="1">
      <alignment horizontal="center" vertical="center"/>
    </xf>
    <xf numFmtId="194" fontId="7" fillId="0" borderId="0" xfId="0" applyNumberFormat="1" applyFont="1" applyAlignment="1">
      <alignment vertical="center"/>
    </xf>
    <xf numFmtId="0" fontId="11" fillId="0" borderId="0" xfId="8417" applyFont="1" applyAlignment="1">
      <alignment horizontal="center"/>
    </xf>
    <xf numFmtId="328" fontId="11" fillId="0" borderId="0" xfId="0" applyNumberFormat="1" applyFont="1"/>
    <xf numFmtId="43" fontId="11" fillId="5" borderId="0" xfId="0" applyNumberFormat="1" applyFont="1" applyFill="1" applyAlignment="1">
      <alignment vertical="center" wrapText="1"/>
    </xf>
    <xf numFmtId="0" fontId="27" fillId="0" borderId="0" xfId="63" applyFont="1" applyAlignment="1">
      <alignment horizontal="center"/>
    </xf>
    <xf numFmtId="0" fontId="26" fillId="0" borderId="0" xfId="63" applyFont="1" applyAlignment="1">
      <alignment horizontal="center"/>
    </xf>
    <xf numFmtId="0" fontId="39" fillId="0" borderId="5" xfId="0" applyFont="1" applyBorder="1" applyAlignment="1">
      <alignment horizontal="center" vertical="center" wrapText="1"/>
    </xf>
    <xf numFmtId="0" fontId="39" fillId="0" borderId="5" xfId="0" applyFont="1" applyBorder="1" applyAlignment="1">
      <alignment horizontal="left" vertical="center" wrapText="1"/>
    </xf>
    <xf numFmtId="169" fontId="31" fillId="0" borderId="5" xfId="12" applyFont="1" applyFill="1" applyBorder="1" applyAlignment="1">
      <alignment horizontal="center" vertical="center" wrapText="1"/>
    </xf>
    <xf numFmtId="4" fontId="276" fillId="0" borderId="5" xfId="0" applyNumberFormat="1" applyFont="1" applyBorder="1" applyAlignment="1">
      <alignment horizontal="center" vertical="center" wrapText="1"/>
    </xf>
    <xf numFmtId="175" fontId="276" fillId="5" borderId="6" xfId="0" applyNumberFormat="1" applyFont="1" applyFill="1" applyBorder="1" applyAlignment="1">
      <alignment horizontal="center" vertical="center" wrapText="1"/>
    </xf>
    <xf numFmtId="175" fontId="276" fillId="0" borderId="6" xfId="0" applyNumberFormat="1" applyFont="1" applyBorder="1" applyAlignment="1">
      <alignment horizontal="center"/>
    </xf>
    <xf numFmtId="3" fontId="31" fillId="0" borderId="5" xfId="0" applyNumberFormat="1" applyFont="1" applyBorder="1" applyAlignment="1">
      <alignment horizontal="center" vertical="center" wrapText="1"/>
    </xf>
    <xf numFmtId="0" fontId="31" fillId="0" borderId="8" xfId="0" applyFont="1" applyBorder="1" applyAlignment="1">
      <alignment horizontal="center" vertical="center" wrapText="1"/>
    </xf>
    <xf numFmtId="0" fontId="31" fillId="0" borderId="8" xfId="0" applyFont="1" applyBorder="1" applyAlignment="1">
      <alignment horizontal="left" vertical="center" wrapText="1"/>
    </xf>
    <xf numFmtId="0" fontId="30" fillId="0" borderId="8" xfId="0" applyFont="1" applyBorder="1" applyAlignment="1">
      <alignment horizontal="center" vertical="center" wrapText="1"/>
    </xf>
    <xf numFmtId="0" fontId="30" fillId="0" borderId="8" xfId="0" applyFont="1" applyFill="1" applyBorder="1" applyAlignment="1">
      <alignment horizontal="right" vertical="center" wrapText="1"/>
    </xf>
    <xf numFmtId="2" fontId="30" fillId="0" borderId="8" xfId="0" applyNumberFormat="1" applyFont="1" applyBorder="1" applyAlignment="1">
      <alignment horizontal="right" vertical="center" wrapText="1"/>
    </xf>
    <xf numFmtId="169" fontId="30" fillId="0" borderId="6" xfId="12" applyFont="1" applyFill="1" applyBorder="1" applyAlignment="1">
      <alignment horizontal="right" vertical="center" wrapText="1"/>
    </xf>
    <xf numFmtId="0" fontId="31"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6" xfId="0" applyFont="1" applyBorder="1" applyAlignment="1">
      <alignment vertical="center" wrapText="1"/>
    </xf>
    <xf numFmtId="178" fontId="30" fillId="0" borderId="6" xfId="12" applyNumberFormat="1" applyFont="1" applyFill="1" applyBorder="1" applyAlignment="1">
      <alignment horizontal="center" vertical="center" wrapText="1"/>
    </xf>
    <xf numFmtId="169" fontId="30" fillId="0" borderId="6" xfId="12" applyFont="1" applyFill="1" applyBorder="1" applyAlignment="1">
      <alignment vertical="center" wrapText="1"/>
    </xf>
    <xf numFmtId="169" fontId="30" fillId="0" borderId="6" xfId="12" applyNumberFormat="1" applyFont="1" applyFill="1" applyBorder="1" applyAlignment="1">
      <alignment horizontal="right" vertical="center" wrapText="1"/>
    </xf>
    <xf numFmtId="169" fontId="30" fillId="0" borderId="6" xfId="12" applyNumberFormat="1" applyFont="1" applyFill="1" applyBorder="1" applyAlignment="1">
      <alignment horizontal="center" vertical="center" wrapText="1"/>
    </xf>
    <xf numFmtId="0" fontId="31" fillId="0" borderId="6" xfId="0" quotePrefix="1" applyFont="1" applyBorder="1" applyAlignment="1">
      <alignment horizontal="center" vertical="center" wrapText="1"/>
    </xf>
    <xf numFmtId="0" fontId="31" fillId="0" borderId="6" xfId="0" applyFont="1" applyBorder="1" applyAlignment="1">
      <alignment vertical="center" wrapText="1"/>
    </xf>
    <xf numFmtId="0" fontId="31" fillId="0" borderId="6" xfId="0" applyFont="1" applyBorder="1" applyAlignment="1">
      <alignment horizontal="center" vertical="center" wrapText="1"/>
    </xf>
    <xf numFmtId="169" fontId="31" fillId="0" borderId="6" xfId="0" applyNumberFormat="1" applyFont="1" applyBorder="1" applyAlignment="1">
      <alignment horizontal="right" vertical="center" wrapText="1"/>
    </xf>
    <xf numFmtId="3" fontId="30" fillId="0" borderId="6" xfId="0" applyNumberFormat="1" applyFont="1" applyBorder="1" applyAlignment="1">
      <alignment horizontal="center" vertical="center" wrapText="1"/>
    </xf>
    <xf numFmtId="175" fontId="30" fillId="0" borderId="6" xfId="32" applyNumberFormat="1" applyFont="1" applyBorder="1" applyAlignment="1">
      <alignment vertical="center" wrapText="1"/>
    </xf>
    <xf numFmtId="175" fontId="30" fillId="0" borderId="6" xfId="32" applyNumberFormat="1" applyFont="1" applyBorder="1" applyAlignment="1">
      <alignment horizontal="center" vertical="center" wrapText="1"/>
    </xf>
    <xf numFmtId="178" fontId="30" fillId="0" borderId="6" xfId="12" applyNumberFormat="1" applyFont="1" applyFill="1" applyBorder="1" applyAlignment="1">
      <alignment horizontal="right" vertical="center" wrapText="1"/>
    </xf>
    <xf numFmtId="169" fontId="30" fillId="0" borderId="6" xfId="0" applyNumberFormat="1" applyFont="1" applyFill="1" applyBorder="1" applyAlignment="1">
      <alignment horizontal="right" vertical="center" wrapText="1"/>
    </xf>
    <xf numFmtId="169" fontId="30" fillId="0" borderId="6" xfId="0" applyNumberFormat="1" applyFont="1" applyBorder="1" applyAlignment="1">
      <alignment horizontal="right" vertical="center" wrapText="1"/>
    </xf>
    <xf numFmtId="169" fontId="30" fillId="0" borderId="6" xfId="1225" quotePrefix="1" applyFont="1" applyFill="1" applyBorder="1" applyAlignment="1">
      <alignment horizontal="center" vertical="center" wrapText="1"/>
    </xf>
    <xf numFmtId="169" fontId="30" fillId="0" borderId="6" xfId="1225" applyFont="1" applyFill="1" applyBorder="1" applyAlignment="1">
      <alignment horizontal="center" vertical="center" wrapText="1"/>
    </xf>
    <xf numFmtId="169" fontId="30" fillId="0" borderId="6" xfId="12" applyFont="1" applyFill="1" applyBorder="1" applyAlignment="1">
      <alignment horizontal="center" vertical="center" wrapText="1"/>
    </xf>
    <xf numFmtId="0" fontId="30" fillId="0" borderId="6" xfId="0" quotePrefix="1" applyFont="1" applyBorder="1" applyAlignment="1">
      <alignment horizontal="center" vertical="center" wrapText="1"/>
    </xf>
    <xf numFmtId="194" fontId="30" fillId="0" borderId="6" xfId="12" applyNumberFormat="1" applyFont="1" applyFill="1" applyBorder="1" applyAlignment="1">
      <alignment horizontal="center" vertical="center" wrapText="1"/>
    </xf>
    <xf numFmtId="0" fontId="31" fillId="0" borderId="6" xfId="0" applyFont="1" applyBorder="1" applyAlignment="1">
      <alignment horizontal="left" vertical="center" wrapText="1"/>
    </xf>
    <xf numFmtId="169" fontId="31" fillId="0" borderId="6" xfId="0" applyNumberFormat="1" applyFont="1" applyFill="1" applyBorder="1" applyAlignment="1">
      <alignment horizontal="right" vertical="center" wrapText="1"/>
    </xf>
    <xf numFmtId="194" fontId="30" fillId="0" borderId="6" xfId="12" applyNumberFormat="1" applyFont="1" applyFill="1" applyBorder="1" applyAlignment="1">
      <alignment horizontal="right" vertical="center" wrapText="1"/>
    </xf>
    <xf numFmtId="0" fontId="272" fillId="0" borderId="6" xfId="0" applyFont="1" applyBorder="1" applyAlignment="1">
      <alignment horizontal="left" vertical="center" wrapText="1"/>
    </xf>
    <xf numFmtId="0" fontId="272" fillId="0" borderId="6" xfId="0" applyFont="1" applyBorder="1" applyAlignment="1">
      <alignment horizontal="center" vertical="center" wrapText="1"/>
    </xf>
    <xf numFmtId="169" fontId="272" fillId="0" borderId="6" xfId="12" applyNumberFormat="1" applyFont="1" applyFill="1" applyBorder="1" applyAlignment="1">
      <alignment horizontal="right" vertical="center" wrapText="1"/>
    </xf>
    <xf numFmtId="9" fontId="30" fillId="0" borderId="6" xfId="0" applyNumberFormat="1" applyFont="1" applyBorder="1" applyAlignment="1">
      <alignment horizontal="center" vertical="center" wrapText="1"/>
    </xf>
    <xf numFmtId="175" fontId="30" fillId="0" borderId="6" xfId="0" applyNumberFormat="1" applyFont="1" applyBorder="1" applyAlignment="1">
      <alignment horizontal="center" vertical="center" wrapText="1"/>
    </xf>
    <xf numFmtId="169" fontId="272" fillId="0" borderId="6" xfId="12" applyFont="1" applyFill="1" applyBorder="1" applyAlignment="1">
      <alignment vertical="center" wrapText="1"/>
    </xf>
    <xf numFmtId="169" fontId="30" fillId="0" borderId="6" xfId="4312" applyNumberFormat="1" applyFont="1" applyFill="1" applyBorder="1" applyAlignment="1">
      <alignment horizontal="right" vertical="center" wrapText="1"/>
    </xf>
    <xf numFmtId="169" fontId="30" fillId="0" borderId="6" xfId="4312" applyNumberFormat="1" applyFont="1" applyBorder="1" applyAlignment="1">
      <alignment horizontal="right" vertical="center" wrapText="1"/>
    </xf>
    <xf numFmtId="3" fontId="31" fillId="0" borderId="6" xfId="0" applyNumberFormat="1" applyFont="1" applyBorder="1" applyAlignment="1">
      <alignment horizontal="center" vertical="center" wrapText="1"/>
    </xf>
    <xf numFmtId="0" fontId="30" fillId="5" borderId="11" xfId="0" applyFont="1" applyFill="1" applyBorder="1" applyAlignment="1">
      <alignment horizontal="center" vertical="center" wrapText="1"/>
    </xf>
    <xf numFmtId="0" fontId="30" fillId="5" borderId="11" xfId="0" applyFont="1" applyFill="1" applyBorder="1" applyAlignment="1">
      <alignment vertical="center" wrapText="1"/>
    </xf>
    <xf numFmtId="176" fontId="30" fillId="5" borderId="11" xfId="0" applyNumberFormat="1" applyFont="1" applyFill="1" applyBorder="1" applyAlignment="1">
      <alignment horizontal="right" vertical="center" wrapText="1"/>
    </xf>
    <xf numFmtId="3" fontId="31" fillId="5" borderId="7" xfId="4374" applyFont="1" applyFill="1" applyBorder="1" applyAlignment="1">
      <alignment horizontal="center" vertical="center"/>
    </xf>
    <xf numFmtId="3" fontId="31" fillId="5" borderId="7" xfId="4374" applyFont="1" applyFill="1" applyBorder="1" applyAlignment="1">
      <alignment vertical="center" wrapText="1"/>
    </xf>
    <xf numFmtId="0" fontId="31" fillId="5" borderId="7" xfId="4305" applyFont="1" applyFill="1" applyBorder="1" applyAlignment="1">
      <alignment horizontal="center" vertical="center"/>
    </xf>
    <xf numFmtId="178" fontId="31" fillId="0" borderId="8" xfId="8417" applyNumberFormat="1" applyFont="1" applyBorder="1"/>
    <xf numFmtId="3" fontId="31" fillId="5" borderId="6" xfId="4374" applyFont="1" applyFill="1" applyBorder="1" applyAlignment="1">
      <alignment horizontal="center" vertical="center"/>
    </xf>
    <xf numFmtId="3" fontId="31" fillId="5" borderId="6" xfId="4374" applyFont="1" applyFill="1" applyBorder="1" applyAlignment="1">
      <alignment vertical="center" wrapText="1"/>
    </xf>
    <xf numFmtId="0" fontId="30" fillId="5" borderId="6" xfId="4305" applyFont="1" applyFill="1" applyBorder="1" applyAlignment="1">
      <alignment horizontal="center" vertical="center"/>
    </xf>
    <xf numFmtId="0" fontId="30" fillId="5" borderId="6" xfId="4305" quotePrefix="1" applyFont="1" applyFill="1" applyBorder="1" applyAlignment="1">
      <alignment horizontal="center" vertical="center"/>
    </xf>
    <xf numFmtId="0" fontId="30" fillId="5" borderId="6" xfId="4305" quotePrefix="1" applyFont="1" applyFill="1" applyBorder="1" applyAlignment="1">
      <alignment vertical="center" wrapText="1"/>
    </xf>
    <xf numFmtId="178" fontId="271" fillId="0" borderId="8" xfId="8417" applyNumberFormat="1" applyFont="1" applyBorder="1"/>
    <xf numFmtId="0" fontId="31" fillId="5" borderId="6" xfId="4305" applyFont="1" applyFill="1" applyBorder="1" applyAlignment="1">
      <alignment horizontal="center" vertical="center"/>
    </xf>
    <xf numFmtId="3" fontId="30" fillId="5" borderId="6" xfId="4374" applyFont="1" applyFill="1" applyBorder="1" applyAlignment="1">
      <alignment vertical="center" wrapText="1"/>
    </xf>
    <xf numFmtId="0" fontId="30" fillId="0" borderId="6" xfId="8417" applyFont="1" applyBorder="1"/>
    <xf numFmtId="178" fontId="30" fillId="0" borderId="6" xfId="8417" applyNumberFormat="1" applyFont="1" applyBorder="1"/>
    <xf numFmtId="3" fontId="30" fillId="5" borderId="6" xfId="4374" applyFont="1" applyFill="1" applyBorder="1" applyAlignment="1">
      <alignment horizontal="center" vertical="center"/>
    </xf>
    <xf numFmtId="0" fontId="30" fillId="5" borderId="6" xfId="25" applyFont="1" applyFill="1" applyBorder="1" applyAlignment="1">
      <alignment horizontal="left" vertical="center" wrapText="1"/>
    </xf>
    <xf numFmtId="0" fontId="30" fillId="5" borderId="6" xfId="63" applyFont="1" applyFill="1" applyBorder="1" applyAlignment="1">
      <alignment horizontal="center" vertical="center" wrapText="1"/>
    </xf>
    <xf numFmtId="0" fontId="30" fillId="5" borderId="6" xfId="25" applyFont="1" applyFill="1" applyBorder="1" applyAlignment="1">
      <alignment horizontal="center" vertical="center" wrapText="1"/>
    </xf>
    <xf numFmtId="0" fontId="30" fillId="5" borderId="6" xfId="4305" applyFont="1" applyFill="1" applyBorder="1" applyAlignment="1">
      <alignment vertical="center" wrapText="1"/>
    </xf>
    <xf numFmtId="0" fontId="30" fillId="5" borderId="48" xfId="25" applyFont="1" applyFill="1" applyBorder="1" applyAlignment="1">
      <alignment horizontal="left" vertical="center" wrapText="1"/>
    </xf>
    <xf numFmtId="0" fontId="30" fillId="0" borderId="48" xfId="8417" applyFont="1" applyBorder="1"/>
    <xf numFmtId="49" fontId="31" fillId="5" borderId="6" xfId="4282" applyNumberFormat="1" applyFont="1" applyFill="1" applyBorder="1" applyAlignment="1">
      <alignment horizontal="center" vertical="center" wrapText="1"/>
    </xf>
    <xf numFmtId="0" fontId="31" fillId="5" borderId="6" xfId="4282" applyFont="1" applyFill="1" applyBorder="1" applyAlignment="1">
      <alignment horizontal="left" vertical="center" wrapText="1"/>
    </xf>
    <xf numFmtId="0" fontId="30" fillId="5" borderId="6" xfId="4282" applyFont="1" applyFill="1" applyBorder="1" applyAlignment="1">
      <alignment horizontal="center" vertical="center" wrapText="1"/>
    </xf>
    <xf numFmtId="0" fontId="30" fillId="0" borderId="6" xfId="0" applyFont="1" applyBorder="1"/>
    <xf numFmtId="49" fontId="272" fillId="5" borderId="6" xfId="4282" quotePrefix="1" applyNumberFormat="1" applyFont="1" applyFill="1" applyBorder="1" applyAlignment="1">
      <alignment vertical="center" wrapText="1"/>
    </xf>
    <xf numFmtId="49" fontId="272" fillId="5" borderId="6" xfId="4282" applyNumberFormat="1" applyFont="1" applyFill="1" applyBorder="1" applyAlignment="1">
      <alignment vertical="center" wrapText="1"/>
    </xf>
    <xf numFmtId="0" fontId="272" fillId="5" borderId="6" xfId="4282" quotePrefix="1" applyFont="1" applyFill="1" applyBorder="1" applyAlignment="1">
      <alignment horizontal="center" vertical="center" wrapText="1"/>
    </xf>
    <xf numFmtId="0" fontId="272" fillId="0" borderId="6" xfId="0" applyFont="1" applyBorder="1" applyAlignment="1">
      <alignment vertical="center"/>
    </xf>
    <xf numFmtId="49" fontId="272" fillId="5" borderId="6" xfId="4282" applyNumberFormat="1" applyFont="1" applyFill="1" applyBorder="1" applyAlignment="1">
      <alignment horizontal="center" vertical="center" wrapText="1"/>
    </xf>
    <xf numFmtId="0" fontId="272" fillId="5" borderId="6" xfId="4282" quotePrefix="1" applyFont="1" applyFill="1" applyBorder="1" applyAlignment="1">
      <alignment horizontal="left" vertical="center" wrapText="1"/>
    </xf>
    <xf numFmtId="0" fontId="30" fillId="5" borderId="49" xfId="4305" applyFont="1" applyFill="1" applyBorder="1" applyAlignment="1">
      <alignment horizontal="center" vertical="center"/>
    </xf>
    <xf numFmtId="0" fontId="30" fillId="5" borderId="49" xfId="4305" applyFont="1" applyFill="1" applyBorder="1" applyAlignment="1">
      <alignment vertical="center"/>
    </xf>
    <xf numFmtId="0" fontId="30" fillId="0" borderId="49" xfId="0" applyFont="1" applyBorder="1"/>
    <xf numFmtId="3" fontId="31" fillId="5" borderId="5" xfId="0" applyNumberFormat="1" applyFont="1" applyFill="1" applyBorder="1" applyAlignment="1">
      <alignment horizontal="center" vertical="center" wrapText="1"/>
    </xf>
    <xf numFmtId="0" fontId="31" fillId="5" borderId="7" xfId="0" applyFont="1" applyFill="1" applyBorder="1" applyAlignment="1">
      <alignment horizontal="center" vertical="center"/>
    </xf>
    <xf numFmtId="0" fontId="31" fillId="5" borderId="7" xfId="0" applyFont="1" applyFill="1" applyBorder="1" applyAlignment="1">
      <alignment horizontal="left" vertical="center" wrapText="1"/>
    </xf>
    <xf numFmtId="2" fontId="31" fillId="0" borderId="7" xfId="0" applyNumberFormat="1" applyFont="1" applyBorder="1" applyAlignment="1">
      <alignment horizontal="center" vertical="center" wrapText="1"/>
    </xf>
    <xf numFmtId="0" fontId="31" fillId="5" borderId="6" xfId="0" applyFont="1" applyFill="1" applyBorder="1" applyAlignment="1">
      <alignment horizontal="center" vertical="center"/>
    </xf>
    <xf numFmtId="0" fontId="31" fillId="5" borderId="6" xfId="0" applyFont="1" applyFill="1" applyBorder="1" applyAlignment="1">
      <alignment horizontal="left" vertical="center" wrapText="1"/>
    </xf>
    <xf numFmtId="2" fontId="31" fillId="0" borderId="6" xfId="0" applyNumberFormat="1" applyFont="1" applyBorder="1" applyAlignment="1">
      <alignment horizontal="center" vertical="center" wrapText="1"/>
    </xf>
    <xf numFmtId="0" fontId="30" fillId="5" borderId="6" xfId="0" quotePrefix="1" applyFont="1" applyFill="1" applyBorder="1" applyAlignment="1">
      <alignment horizontal="center" vertical="center"/>
    </xf>
    <xf numFmtId="0" fontId="30" fillId="5" borderId="6" xfId="0" applyFont="1" applyFill="1" applyBorder="1" applyAlignment="1">
      <alignment horizontal="left" vertical="center" wrapText="1"/>
    </xf>
    <xf numFmtId="0" fontId="30" fillId="5" borderId="6" xfId="0" applyFont="1" applyFill="1" applyBorder="1" applyAlignment="1">
      <alignment horizontal="center" vertical="center"/>
    </xf>
    <xf numFmtId="0" fontId="31" fillId="0" borderId="6" xfId="0" applyFont="1" applyBorder="1" applyAlignment="1">
      <alignment horizontal="center" vertical="center"/>
    </xf>
    <xf numFmtId="175" fontId="31" fillId="0" borderId="6" xfId="0" applyNumberFormat="1" applyFont="1" applyBorder="1" applyAlignment="1">
      <alignment vertical="center"/>
    </xf>
    <xf numFmtId="0" fontId="31" fillId="0" borderId="6" xfId="0" quotePrefix="1" applyFont="1" applyBorder="1" applyAlignment="1">
      <alignment horizontal="center" vertical="center"/>
    </xf>
    <xf numFmtId="49" fontId="30" fillId="0" borderId="6" xfId="0" applyNumberFormat="1" applyFont="1" applyBorder="1" applyAlignment="1">
      <alignment horizontal="center" vertical="center" wrapText="1"/>
    </xf>
    <xf numFmtId="0" fontId="30" fillId="0" borderId="6" xfId="0" quotePrefix="1" applyFont="1" applyBorder="1" applyAlignment="1">
      <alignment horizontal="left" vertical="center" wrapText="1"/>
    </xf>
    <xf numFmtId="0" fontId="271" fillId="0" borderId="6" xfId="0" applyFont="1" applyBorder="1" applyAlignment="1">
      <alignment vertical="center" wrapText="1"/>
    </xf>
    <xf numFmtId="0" fontId="30" fillId="0" borderId="6" xfId="0" applyFont="1" applyBorder="1" applyAlignment="1">
      <alignment horizontal="center" wrapText="1"/>
    </xf>
    <xf numFmtId="0" fontId="30" fillId="0" borderId="6" xfId="0" quotePrefix="1" applyFont="1" applyBorder="1" applyAlignment="1">
      <alignment vertical="center" wrapText="1"/>
    </xf>
    <xf numFmtId="0" fontId="271" fillId="0" borderId="6" xfId="0" applyFont="1" applyBorder="1" applyAlignment="1">
      <alignment wrapText="1"/>
    </xf>
    <xf numFmtId="49" fontId="31" fillId="0" borderId="6" xfId="0" applyNumberFormat="1" applyFont="1" applyBorder="1" applyAlignment="1">
      <alignment horizontal="center" vertical="center" wrapText="1"/>
    </xf>
    <xf numFmtId="0" fontId="30" fillId="0" borderId="6" xfId="0" applyFont="1" applyBorder="1" applyAlignment="1">
      <alignment horizontal="center" vertical="center"/>
    </xf>
    <xf numFmtId="0" fontId="12" fillId="0" borderId="6" xfId="0" applyFont="1" applyBorder="1" applyAlignment="1">
      <alignment horizontal="center" wrapText="1"/>
    </xf>
    <xf numFmtId="0" fontId="31" fillId="0" borderId="6" xfId="0" quotePrefix="1" applyFont="1" applyBorder="1" applyAlignment="1">
      <alignment horizontal="left" vertical="center" wrapText="1"/>
    </xf>
    <xf numFmtId="178" fontId="170" fillId="0" borderId="6" xfId="0" applyNumberFormat="1" applyFont="1" applyBorder="1" applyAlignment="1">
      <alignment horizontal="center" wrapText="1"/>
    </xf>
    <xf numFmtId="178" fontId="12" fillId="0" borderId="6" xfId="0" applyNumberFormat="1" applyFont="1" applyBorder="1" applyAlignment="1">
      <alignment horizontal="center" wrapText="1"/>
    </xf>
    <xf numFmtId="178" fontId="170" fillId="0" borderId="6" xfId="0" applyNumberFormat="1" applyFont="1" applyBorder="1" applyAlignment="1">
      <alignment horizontal="center" vertical="center" wrapText="1"/>
    </xf>
    <xf numFmtId="194" fontId="170" fillId="0" borderId="6" xfId="0" applyNumberFormat="1" applyFont="1" applyBorder="1" applyAlignment="1">
      <alignment horizontal="center" wrapText="1"/>
    </xf>
    <xf numFmtId="194" fontId="12" fillId="0" borderId="6" xfId="0" applyNumberFormat="1" applyFont="1" applyBorder="1" applyAlignment="1">
      <alignment horizontal="center" vertical="center" wrapText="1"/>
    </xf>
    <xf numFmtId="1" fontId="30" fillId="0" borderId="6" xfId="0" applyNumberFormat="1" applyFont="1" applyBorder="1" applyAlignment="1">
      <alignment vertical="center" wrapText="1"/>
    </xf>
    <xf numFmtId="0" fontId="48" fillId="0" borderId="6" xfId="0" applyFont="1" applyBorder="1" applyAlignment="1">
      <alignment vertical="center" wrapText="1"/>
    </xf>
    <xf numFmtId="0" fontId="30" fillId="0" borderId="49" xfId="0" applyFont="1" applyBorder="1" applyAlignment="1">
      <alignment vertical="center" wrapText="1"/>
    </xf>
    <xf numFmtId="0" fontId="30" fillId="0" borderId="49" xfId="0" applyFont="1" applyBorder="1" applyAlignment="1">
      <alignment horizontal="center" vertical="center" wrapText="1"/>
    </xf>
    <xf numFmtId="175" fontId="31" fillId="0" borderId="7" xfId="29" applyNumberFormat="1" applyFont="1" applyBorder="1" applyAlignment="1">
      <alignment horizontal="center" vertical="center"/>
    </xf>
    <xf numFmtId="175" fontId="31" fillId="0" borderId="7" xfId="29" applyNumberFormat="1" applyFont="1" applyBorder="1" applyAlignment="1">
      <alignment horizontal="left" vertical="center"/>
    </xf>
    <xf numFmtId="1" fontId="31" fillId="0" borderId="7" xfId="29" applyFont="1" applyBorder="1" applyAlignment="1">
      <alignment vertical="center"/>
    </xf>
    <xf numFmtId="0" fontId="30" fillId="0" borderId="6" xfId="0" applyFont="1" applyBorder="1" applyAlignment="1">
      <alignment vertical="center"/>
    </xf>
    <xf numFmtId="169" fontId="30" fillId="0" borderId="6" xfId="12" applyNumberFormat="1" applyFont="1" applyFill="1" applyBorder="1" applyAlignment="1">
      <alignment horizontal="center" vertical="center"/>
    </xf>
    <xf numFmtId="0" fontId="272" fillId="0" borderId="6" xfId="0" applyFont="1" applyBorder="1" applyAlignment="1">
      <alignment horizontal="center" vertical="center"/>
    </xf>
    <xf numFmtId="0" fontId="31" fillId="5" borderId="6" xfId="0" applyFont="1" applyFill="1" applyBorder="1" applyAlignment="1">
      <alignment horizontal="center" vertical="center" wrapText="1"/>
    </xf>
    <xf numFmtId="0" fontId="31" fillId="5" borderId="6" xfId="0" applyFont="1" applyFill="1" applyBorder="1" applyAlignment="1">
      <alignment vertical="center" wrapText="1"/>
    </xf>
    <xf numFmtId="0" fontId="30" fillId="5" borderId="6" xfId="0" applyFont="1" applyFill="1" applyBorder="1" applyAlignment="1">
      <alignment horizontal="center" vertical="center" wrapText="1"/>
    </xf>
    <xf numFmtId="0" fontId="31" fillId="5" borderId="6" xfId="0" quotePrefix="1" applyFont="1" applyFill="1" applyBorder="1" applyAlignment="1">
      <alignment horizontal="center" vertical="center" wrapText="1"/>
    </xf>
    <xf numFmtId="0" fontId="30" fillId="5" borderId="6" xfId="0" applyFont="1" applyFill="1" applyBorder="1" applyAlignment="1">
      <alignment vertical="center" wrapText="1"/>
    </xf>
    <xf numFmtId="0" fontId="30" fillId="5" borderId="6" xfId="0" quotePrefix="1" applyFont="1" applyFill="1" applyBorder="1" applyAlignment="1">
      <alignment horizontal="center" vertical="center" wrapText="1"/>
    </xf>
    <xf numFmtId="175" fontId="30" fillId="5" borderId="6" xfId="0" applyNumberFormat="1" applyFont="1" applyFill="1" applyBorder="1" applyAlignment="1">
      <alignment vertical="center" wrapText="1"/>
    </xf>
    <xf numFmtId="175" fontId="30" fillId="5" borderId="6" xfId="32" applyNumberFormat="1" applyFont="1" applyFill="1" applyBorder="1" applyAlignment="1">
      <alignment horizontal="center" vertical="center" wrapText="1"/>
    </xf>
    <xf numFmtId="3" fontId="30" fillId="5" borderId="6" xfId="4374" applyFont="1" applyFill="1" applyBorder="1" applyAlignment="1">
      <alignment horizontal="left" vertical="center" wrapText="1"/>
    </xf>
    <xf numFmtId="0" fontId="30" fillId="0" borderId="6" xfId="0" quotePrefix="1" applyFont="1" applyBorder="1" applyAlignment="1">
      <alignment horizontal="center" vertical="center"/>
    </xf>
    <xf numFmtId="1" fontId="31" fillId="5" borderId="6" xfId="29" applyFont="1" applyFill="1" applyBorder="1" applyAlignment="1">
      <alignment horizontal="center" vertical="center"/>
    </xf>
    <xf numFmtId="49" fontId="31" fillId="5" borderId="6" xfId="0" quotePrefix="1" applyNumberFormat="1" applyFont="1" applyFill="1" applyBorder="1" applyAlignment="1">
      <alignment vertical="center" wrapText="1"/>
    </xf>
    <xf numFmtId="0" fontId="31" fillId="5" borderId="6" xfId="0" applyFont="1" applyFill="1" applyBorder="1" applyAlignment="1">
      <alignment vertical="center"/>
    </xf>
    <xf numFmtId="0" fontId="30" fillId="5" borderId="6" xfId="0" applyFont="1" applyFill="1" applyBorder="1" applyAlignment="1">
      <alignment vertical="center"/>
    </xf>
    <xf numFmtId="1" fontId="31" fillId="0" borderId="6" xfId="29" applyFont="1" applyBorder="1" applyAlignment="1">
      <alignment horizontal="center" vertical="center"/>
    </xf>
    <xf numFmtId="175" fontId="31" fillId="0" borderId="6" xfId="29" applyNumberFormat="1" applyFont="1" applyBorder="1" applyAlignment="1">
      <alignment horizontal="left" vertical="center"/>
    </xf>
    <xf numFmtId="175" fontId="30" fillId="0" borderId="6" xfId="29" applyNumberFormat="1" applyFont="1" applyBorder="1" applyAlignment="1">
      <alignment horizontal="center" vertical="center"/>
    </xf>
    <xf numFmtId="1" fontId="30" fillId="0" borderId="6" xfId="29" applyFont="1" applyBorder="1" applyAlignment="1">
      <alignment horizontal="center" vertical="center"/>
    </xf>
    <xf numFmtId="175" fontId="30" fillId="0" borderId="6" xfId="29" applyNumberFormat="1" applyFont="1" applyBorder="1" applyAlignment="1">
      <alignment horizontal="left" vertical="center" wrapText="1"/>
    </xf>
    <xf numFmtId="1" fontId="30" fillId="0" borderId="6" xfId="29" quotePrefix="1" applyFont="1" applyBorder="1" applyAlignment="1">
      <alignment horizontal="center" vertical="center"/>
    </xf>
    <xf numFmtId="0" fontId="30" fillId="0" borderId="6" xfId="32" applyFont="1" applyBorder="1" applyAlignment="1">
      <alignment horizontal="center" vertical="center" wrapText="1"/>
    </xf>
    <xf numFmtId="175" fontId="30" fillId="0" borderId="6" xfId="29" applyNumberFormat="1" applyFont="1" applyBorder="1" applyAlignment="1">
      <alignment horizontal="center" vertical="center" wrapText="1"/>
    </xf>
    <xf numFmtId="0" fontId="31" fillId="0" borderId="6" xfId="0" applyFont="1" applyBorder="1" applyAlignment="1">
      <alignment vertical="center"/>
    </xf>
    <xf numFmtId="49" fontId="30" fillId="0" borderId="6" xfId="32" applyNumberFormat="1" applyFont="1" applyBorder="1" applyAlignment="1">
      <alignment vertical="center" wrapText="1"/>
    </xf>
    <xf numFmtId="0" fontId="30" fillId="0" borderId="49" xfId="0" applyFont="1" applyBorder="1" applyAlignment="1">
      <alignment horizontal="left" vertical="center" wrapText="1"/>
    </xf>
    <xf numFmtId="0" fontId="31" fillId="0" borderId="6" xfId="4362" applyFont="1" applyBorder="1" applyAlignment="1">
      <alignment horizontal="center" vertical="center" wrapText="1"/>
    </xf>
    <xf numFmtId="0" fontId="31" fillId="0" borderId="6" xfId="4362" applyFont="1" applyBorder="1" applyAlignment="1">
      <alignment vertical="center" wrapText="1"/>
    </xf>
    <xf numFmtId="0" fontId="30" fillId="0" borderId="6" xfId="4362" applyFont="1" applyBorder="1" applyAlignment="1">
      <alignment horizontal="center" vertical="center" wrapText="1"/>
    </xf>
    <xf numFmtId="0" fontId="30" fillId="0" borderId="6" xfId="4362" applyFont="1" applyBorder="1" applyAlignment="1">
      <alignment vertical="center" wrapText="1"/>
    </xf>
    <xf numFmtId="0" fontId="30" fillId="0" borderId="49" xfId="4362" applyFont="1" applyBorder="1" applyAlignment="1">
      <alignment horizontal="center" vertical="center" wrapText="1"/>
    </xf>
    <xf numFmtId="0" fontId="30" fillId="0" borderId="49" xfId="4362" applyFont="1" applyBorder="1" applyAlignment="1">
      <alignment vertical="center" wrapText="1"/>
    </xf>
    <xf numFmtId="0" fontId="31" fillId="0" borderId="6" xfId="4362" applyFont="1" applyBorder="1" applyAlignment="1">
      <alignment horizontal="left" vertical="center" wrapText="1"/>
    </xf>
    <xf numFmtId="0" fontId="31" fillId="0" borderId="8" xfId="63" applyFont="1" applyBorder="1" applyAlignment="1">
      <alignment horizontal="center" vertical="center"/>
    </xf>
    <xf numFmtId="0" fontId="31" fillId="0" borderId="8" xfId="63" applyFont="1" applyBorder="1" applyAlignment="1">
      <alignment vertical="center"/>
    </xf>
    <xf numFmtId="0" fontId="30" fillId="0" borderId="8" xfId="63" applyFont="1" applyBorder="1" applyAlignment="1">
      <alignment vertical="center"/>
    </xf>
    <xf numFmtId="0" fontId="30" fillId="0" borderId="8" xfId="63" applyFont="1" applyBorder="1" applyAlignment="1">
      <alignment horizontal="center" vertical="center"/>
    </xf>
    <xf numFmtId="169" fontId="30" fillId="0" borderId="8" xfId="12" applyFont="1" applyFill="1" applyBorder="1" applyAlignment="1">
      <alignment horizontal="center" vertical="center"/>
    </xf>
    <xf numFmtId="175" fontId="30" fillId="5" borderId="7" xfId="8411" applyNumberFormat="1" applyFont="1" applyFill="1" applyBorder="1" applyAlignment="1">
      <alignment horizontal="center" vertical="center" wrapText="1"/>
    </xf>
    <xf numFmtId="175" fontId="30" fillId="0" borderId="7" xfId="0" applyNumberFormat="1" applyFont="1" applyBorder="1" applyAlignment="1">
      <alignment horizontal="center"/>
    </xf>
    <xf numFmtId="1" fontId="30" fillId="0" borderId="6" xfId="30" applyFont="1" applyBorder="1" applyAlignment="1">
      <alignment horizontal="center" vertical="center"/>
    </xf>
    <xf numFmtId="175" fontId="30" fillId="0" borderId="6" xfId="63" applyNumberFormat="1" applyFont="1" applyBorder="1" applyAlignment="1">
      <alignment vertical="center" wrapText="1"/>
    </xf>
    <xf numFmtId="175" fontId="30" fillId="0" borderId="6" xfId="32" applyNumberFormat="1" applyFont="1" applyBorder="1" applyAlignment="1">
      <alignment horizontal="center" vertical="center"/>
    </xf>
    <xf numFmtId="175" fontId="30" fillId="5" borderId="6" xfId="0" applyNumberFormat="1" applyFont="1" applyFill="1" applyBorder="1" applyAlignment="1">
      <alignment horizontal="center" vertical="center" wrapText="1"/>
    </xf>
    <xf numFmtId="175" fontId="30" fillId="5" borderId="6" xfId="0" applyNumberFormat="1" applyFont="1" applyFill="1" applyBorder="1" applyAlignment="1">
      <alignment horizontal="center"/>
    </xf>
    <xf numFmtId="1" fontId="30" fillId="0" borderId="6" xfId="30" applyFont="1" applyBorder="1" applyAlignment="1">
      <alignment vertical="center" wrapText="1"/>
    </xf>
    <xf numFmtId="1" fontId="30" fillId="0" borderId="6" xfId="30" quotePrefix="1" applyFont="1" applyBorder="1" applyAlignment="1">
      <alignment horizontal="center" vertical="center"/>
    </xf>
    <xf numFmtId="0" fontId="30" fillId="0" borderId="6" xfId="63" applyFont="1" applyBorder="1" applyAlignment="1">
      <alignment vertical="center" wrapText="1"/>
    </xf>
    <xf numFmtId="0" fontId="31" fillId="0" borderId="6" xfId="63" applyFont="1" applyBorder="1" applyAlignment="1">
      <alignment horizontal="center" vertical="center"/>
    </xf>
    <xf numFmtId="0" fontId="31" fillId="0" borderId="6" xfId="63" applyFont="1" applyBorder="1" applyAlignment="1">
      <alignment vertical="center"/>
    </xf>
    <xf numFmtId="0" fontId="30" fillId="0" borderId="6" xfId="63" applyFont="1" applyBorder="1" applyAlignment="1">
      <alignment horizontal="center" vertical="center"/>
    </xf>
    <xf numFmtId="0" fontId="30" fillId="0" borderId="49" xfId="63" applyFont="1" applyBorder="1" applyAlignment="1">
      <alignment horizontal="center" vertical="center"/>
    </xf>
    <xf numFmtId="0" fontId="30" fillId="0" borderId="49" xfId="63" applyFont="1" applyBorder="1" applyAlignment="1">
      <alignment vertical="center"/>
    </xf>
    <xf numFmtId="194" fontId="30" fillId="0" borderId="49" xfId="63" applyNumberFormat="1" applyFont="1" applyBorder="1" applyAlignment="1">
      <alignment horizontal="center" vertical="center"/>
    </xf>
    <xf numFmtId="0" fontId="30" fillId="0" borderId="49" xfId="63" applyFont="1" applyBorder="1"/>
    <xf numFmtId="0" fontId="31" fillId="0" borderId="6" xfId="63" applyFont="1" applyBorder="1" applyAlignment="1">
      <alignment horizontal="center" vertical="center" wrapText="1"/>
    </xf>
    <xf numFmtId="0" fontId="31" fillId="0" borderId="6" xfId="63" applyFont="1" applyBorder="1" applyAlignment="1">
      <alignment vertical="center" wrapText="1"/>
    </xf>
    <xf numFmtId="169" fontId="30" fillId="0" borderId="6" xfId="12" applyFont="1" applyBorder="1" applyAlignment="1">
      <alignment horizontal="right" vertical="center" wrapText="1"/>
    </xf>
    <xf numFmtId="0" fontId="30" fillId="0" borderId="6" xfId="63" applyFont="1" applyBorder="1" applyAlignment="1">
      <alignment horizontal="right" vertical="center" wrapText="1"/>
    </xf>
    <xf numFmtId="2" fontId="30" fillId="0" borderId="6" xfId="12" applyNumberFormat="1" applyFont="1" applyBorder="1" applyAlignment="1">
      <alignment horizontal="right" vertical="center" wrapText="1"/>
    </xf>
    <xf numFmtId="2" fontId="30" fillId="0" borderId="6" xfId="63" applyNumberFormat="1" applyFont="1" applyBorder="1" applyAlignment="1">
      <alignment horizontal="right" vertical="center" wrapText="1"/>
    </xf>
    <xf numFmtId="0" fontId="30" fillId="0" borderId="6" xfId="63" quotePrefix="1" applyFont="1" applyBorder="1" applyAlignment="1">
      <alignment horizontal="center" vertical="center" wrapText="1"/>
    </xf>
    <xf numFmtId="0" fontId="30" fillId="0" borderId="6" xfId="63" quotePrefix="1" applyFont="1" applyBorder="1" applyAlignment="1">
      <alignment vertical="center" wrapText="1"/>
    </xf>
    <xf numFmtId="176" fontId="30" fillId="0" borderId="6" xfId="63" applyNumberFormat="1" applyFont="1" applyBorder="1" applyAlignment="1">
      <alignment horizontal="right" vertical="center" wrapText="1"/>
    </xf>
    <xf numFmtId="169" fontId="30" fillId="0" borderId="6" xfId="63" applyNumberFormat="1" applyFont="1" applyBorder="1" applyAlignment="1">
      <alignment horizontal="center" vertical="center" wrapText="1"/>
    </xf>
    <xf numFmtId="169" fontId="30" fillId="0" borderId="6" xfId="12" applyNumberFormat="1" applyFont="1" applyBorder="1" applyAlignment="1">
      <alignment horizontal="right" vertical="center" wrapText="1"/>
    </xf>
    <xf numFmtId="169" fontId="30" fillId="0" borderId="6" xfId="63" applyNumberFormat="1" applyFont="1" applyBorder="1" applyAlignment="1">
      <alignment horizontal="right" vertical="center" wrapText="1"/>
    </xf>
    <xf numFmtId="1" fontId="30" fillId="0" borderId="6" xfId="30" applyFont="1" applyBorder="1"/>
    <xf numFmtId="0" fontId="272" fillId="0" borderId="6" xfId="63" applyFont="1" applyBorder="1" applyAlignment="1">
      <alignment horizontal="center" vertical="center" wrapText="1"/>
    </xf>
    <xf numFmtId="169" fontId="272" fillId="0" borderId="6" xfId="12" applyFont="1" applyFill="1" applyBorder="1" applyAlignment="1">
      <alignment horizontal="center" vertical="center" wrapText="1"/>
    </xf>
    <xf numFmtId="9" fontId="30" fillId="0" borderId="6" xfId="63" applyNumberFormat="1" applyFont="1" applyBorder="1" applyAlignment="1">
      <alignment horizontal="center" vertical="center" wrapText="1"/>
    </xf>
    <xf numFmtId="0" fontId="272" fillId="0" borderId="6" xfId="63" applyFont="1" applyBorder="1" applyAlignment="1">
      <alignment vertical="center" wrapText="1"/>
    </xf>
    <xf numFmtId="1" fontId="272" fillId="0" borderId="6" xfId="30" applyFont="1" applyBorder="1" applyAlignment="1">
      <alignment horizontal="center" vertical="center"/>
    </xf>
    <xf numFmtId="0" fontId="30" fillId="0" borderId="6" xfId="63" applyFont="1" applyBorder="1" applyAlignment="1">
      <alignment horizontal="left" vertical="center" wrapText="1"/>
    </xf>
    <xf numFmtId="1" fontId="30" fillId="0" borderId="49" xfId="30" applyFont="1" applyBorder="1"/>
    <xf numFmtId="1" fontId="30" fillId="0" borderId="49" xfId="30" applyFont="1" applyBorder="1" applyAlignment="1">
      <alignment horizontal="left" wrapText="1"/>
    </xf>
    <xf numFmtId="1" fontId="30" fillId="0" borderId="49" xfId="30" applyFont="1" applyBorder="1" applyAlignment="1">
      <alignment horizontal="center"/>
    </xf>
    <xf numFmtId="169" fontId="30" fillId="0" borderId="49" xfId="12" applyNumberFormat="1" applyFont="1" applyBorder="1" applyAlignment="1">
      <alignment horizontal="right" vertical="center" wrapText="1"/>
    </xf>
    <xf numFmtId="169" fontId="30" fillId="0" borderId="49" xfId="63" applyNumberFormat="1" applyFont="1" applyBorder="1" applyAlignment="1">
      <alignment horizontal="right" vertical="center" wrapText="1"/>
    </xf>
    <xf numFmtId="194" fontId="30" fillId="0" borderId="49" xfId="30" applyNumberFormat="1" applyFont="1" applyBorder="1" applyAlignment="1">
      <alignment horizontal="right"/>
    </xf>
    <xf numFmtId="0" fontId="30" fillId="0" borderId="7" xfId="63" applyFont="1" applyBorder="1" applyAlignment="1">
      <alignment vertical="center"/>
    </xf>
    <xf numFmtId="3" fontId="30" fillId="0" borderId="7" xfId="63" applyNumberFormat="1" applyFont="1" applyBorder="1" applyAlignment="1">
      <alignment horizontal="center" vertical="center"/>
    </xf>
    <xf numFmtId="178" fontId="30" fillId="0" borderId="7" xfId="56" applyNumberFormat="1" applyFont="1" applyFill="1" applyBorder="1" applyAlignment="1">
      <alignment horizontal="center" vertical="center" wrapText="1"/>
    </xf>
    <xf numFmtId="169" fontId="30" fillId="0" borderId="7" xfId="12" applyFont="1" applyFill="1" applyBorder="1" applyAlignment="1">
      <alignment horizontal="right" vertical="center" wrapText="1"/>
    </xf>
    <xf numFmtId="2" fontId="31" fillId="0" borderId="7" xfId="63" applyNumberFormat="1" applyFont="1" applyBorder="1" applyAlignment="1">
      <alignment horizontal="center" vertical="center" wrapText="1"/>
    </xf>
    <xf numFmtId="0" fontId="12" fillId="0" borderId="7" xfId="63" applyFont="1" applyBorder="1" applyAlignment="1">
      <alignment vertical="center"/>
    </xf>
    <xf numFmtId="1" fontId="48" fillId="0" borderId="6" xfId="30" applyFont="1" applyBorder="1"/>
    <xf numFmtId="2" fontId="30" fillId="0" borderId="6" xfId="30" applyNumberFormat="1" applyFont="1" applyBorder="1"/>
    <xf numFmtId="1" fontId="31" fillId="0" borderId="6" xfId="30" applyFont="1" applyBorder="1"/>
    <xf numFmtId="169" fontId="30" fillId="0" borderId="6" xfId="12" applyFont="1" applyFill="1" applyBorder="1"/>
    <xf numFmtId="247" fontId="30" fillId="0" borderId="6" xfId="30" applyNumberFormat="1" applyFont="1" applyBorder="1"/>
    <xf numFmtId="9" fontId="30" fillId="0" borderId="6" xfId="8419" applyFont="1" applyBorder="1"/>
    <xf numFmtId="176" fontId="30" fillId="0" borderId="6" xfId="30" applyNumberFormat="1" applyFont="1" applyBorder="1"/>
    <xf numFmtId="2" fontId="48" fillId="0" borderId="6" xfId="30" applyNumberFormat="1" applyFont="1" applyBorder="1"/>
    <xf numFmtId="1" fontId="271" fillId="0" borderId="6" xfId="30" applyFont="1" applyBorder="1"/>
    <xf numFmtId="175" fontId="276" fillId="5" borderId="6" xfId="1225" applyNumberFormat="1" applyFont="1" applyFill="1" applyBorder="1" applyAlignment="1">
      <alignment horizontal="center" vertical="center" wrapText="1"/>
    </xf>
    <xf numFmtId="175" fontId="276" fillId="5" borderId="6" xfId="0" applyNumberFormat="1" applyFont="1" applyFill="1" applyBorder="1" applyAlignment="1">
      <alignment horizontal="center" vertical="center"/>
    </xf>
    <xf numFmtId="175" fontId="276" fillId="5" borderId="6" xfId="8411" applyNumberFormat="1" applyFont="1" applyFill="1" applyBorder="1" applyAlignment="1">
      <alignment horizontal="center" vertical="center" wrapText="1"/>
    </xf>
    <xf numFmtId="175" fontId="276" fillId="5" borderId="6" xfId="12" applyNumberFormat="1" applyFont="1" applyFill="1" applyBorder="1" applyAlignment="1">
      <alignment horizontal="center" vertical="center" wrapText="1"/>
    </xf>
    <xf numFmtId="175" fontId="303" fillId="5" borderId="6" xfId="8411" applyNumberFormat="1" applyFont="1" applyFill="1" applyBorder="1" applyAlignment="1">
      <alignment horizontal="center" vertical="center" wrapText="1"/>
    </xf>
    <xf numFmtId="175" fontId="303" fillId="5" borderId="6" xfId="0" applyNumberFormat="1" applyFont="1" applyFill="1" applyBorder="1" applyAlignment="1">
      <alignment horizontal="center"/>
    </xf>
    <xf numFmtId="175" fontId="276" fillId="5" borderId="6" xfId="8411" applyNumberFormat="1" applyFont="1" applyFill="1" applyBorder="1" applyAlignment="1">
      <alignment horizontal="center" vertical="center"/>
    </xf>
    <xf numFmtId="175" fontId="30" fillId="0" borderId="6" xfId="12" applyNumberFormat="1" applyFont="1" applyFill="1" applyBorder="1" applyAlignment="1">
      <alignment horizontal="center" vertical="center" wrapText="1"/>
    </xf>
    <xf numFmtId="175" fontId="30" fillId="0" borderId="6" xfId="8411" applyNumberFormat="1" applyFont="1" applyFill="1" applyBorder="1" applyAlignment="1">
      <alignment horizontal="center" vertical="center" wrapText="1"/>
    </xf>
    <xf numFmtId="175" fontId="30" fillId="0" borderId="6" xfId="12" applyNumberFormat="1" applyFont="1" applyFill="1" applyBorder="1" applyAlignment="1">
      <alignment horizontal="center" vertical="center"/>
    </xf>
    <xf numFmtId="0" fontId="30" fillId="0" borderId="49" xfId="63" applyFont="1" applyBorder="1" applyAlignment="1">
      <alignment horizontal="center" vertical="center" wrapText="1"/>
    </xf>
    <xf numFmtId="0" fontId="31" fillId="0" borderId="7" xfId="55" applyFont="1" applyBorder="1" applyAlignment="1">
      <alignment horizontal="center" vertical="center" wrapText="1"/>
    </xf>
    <xf numFmtId="0" fontId="31" fillId="0" borderId="7" xfId="55" applyFont="1" applyBorder="1" applyAlignment="1">
      <alignment horizontal="left" vertical="center" wrapText="1"/>
    </xf>
    <xf numFmtId="2" fontId="31" fillId="0" borderId="7" xfId="55" applyNumberFormat="1" applyFont="1" applyBorder="1" applyAlignment="1">
      <alignment horizontal="right" vertical="center" wrapText="1"/>
    </xf>
    <xf numFmtId="0" fontId="30" fillId="0" borderId="7" xfId="55" applyFont="1" applyBorder="1" applyAlignment="1">
      <alignment vertical="center"/>
    </xf>
    <xf numFmtId="0" fontId="31" fillId="0" borderId="6" xfId="55" applyFont="1" applyBorder="1" applyAlignment="1">
      <alignment horizontal="center" vertical="center" wrapText="1"/>
    </xf>
    <xf numFmtId="0" fontId="30" fillId="0" borderId="6" xfId="55" applyFont="1" applyBorder="1" applyAlignment="1">
      <alignment horizontal="center" vertical="center" wrapText="1"/>
    </xf>
    <xf numFmtId="0" fontId="30" fillId="0" borderId="6" xfId="55" applyFont="1" applyBorder="1" applyAlignment="1">
      <alignment horizontal="right" vertical="center" wrapText="1"/>
    </xf>
    <xf numFmtId="0" fontId="30" fillId="0" borderId="6" xfId="55" applyFont="1" applyBorder="1" applyAlignment="1">
      <alignment vertical="center"/>
    </xf>
    <xf numFmtId="0" fontId="31" fillId="0" borderId="6" xfId="31" applyFont="1" applyBorder="1" applyAlignment="1">
      <alignment horizontal="center" vertical="center" wrapText="1"/>
    </xf>
    <xf numFmtId="0" fontId="31" fillId="0" borderId="6" xfId="55" applyFont="1" applyBorder="1" applyAlignment="1">
      <alignment horizontal="right" vertical="center" wrapText="1"/>
    </xf>
    <xf numFmtId="0" fontId="31" fillId="0" borderId="6" xfId="55" applyFont="1" applyBorder="1"/>
    <xf numFmtId="0" fontId="30" fillId="0" borderId="6" xfId="55" quotePrefix="1" applyFont="1" applyBorder="1" applyAlignment="1">
      <alignment horizontal="center" vertical="center" wrapText="1"/>
    </xf>
    <xf numFmtId="0" fontId="30" fillId="0" borderId="6" xfId="31" applyFont="1" applyBorder="1" applyAlignment="1">
      <alignment vertical="center" wrapText="1"/>
    </xf>
    <xf numFmtId="0" fontId="30" fillId="0" borderId="6" xfId="31" applyFont="1" applyBorder="1" applyAlignment="1">
      <alignment horizontal="center" vertical="center" wrapText="1"/>
    </xf>
    <xf numFmtId="175" fontId="30" fillId="0" borderId="6" xfId="8342" applyNumberFormat="1" applyFont="1" applyFill="1" applyBorder="1" applyAlignment="1">
      <alignment horizontal="center" vertical="center" wrapText="1"/>
    </xf>
    <xf numFmtId="0" fontId="30" fillId="0" borderId="6" xfId="55" applyFont="1" applyBorder="1"/>
    <xf numFmtId="0" fontId="272" fillId="0" borderId="6" xfId="55" quotePrefix="1" applyFont="1" applyBorder="1" applyAlignment="1">
      <alignment horizontal="center" vertical="center" wrapText="1"/>
    </xf>
    <xf numFmtId="0" fontId="272" fillId="0" borderId="6" xfId="31" applyFont="1" applyBorder="1" applyAlignment="1">
      <alignment horizontal="center" vertical="center" wrapText="1"/>
    </xf>
    <xf numFmtId="0" fontId="272" fillId="0" borderId="6" xfId="55" applyFont="1" applyBorder="1"/>
    <xf numFmtId="0" fontId="30" fillId="0" borderId="6" xfId="31" applyFont="1" applyBorder="1" applyAlignment="1">
      <alignment horizontal="right" vertical="center" wrapText="1"/>
    </xf>
    <xf numFmtId="0" fontId="30" fillId="0" borderId="49" xfId="55" quotePrefix="1" applyFont="1" applyBorder="1" applyAlignment="1">
      <alignment horizontal="center" vertical="center" wrapText="1"/>
    </xf>
    <xf numFmtId="0" fontId="30" fillId="0" borderId="49" xfId="31" applyFont="1" applyBorder="1" applyAlignment="1">
      <alignment horizontal="center" vertical="center" wrapText="1"/>
    </xf>
    <xf numFmtId="175" fontId="30" fillId="0" borderId="49" xfId="8342" applyNumberFormat="1" applyFont="1" applyFill="1" applyBorder="1" applyAlignment="1">
      <alignment horizontal="center" vertical="center" wrapText="1"/>
    </xf>
    <xf numFmtId="0" fontId="30" fillId="0" borderId="49" xfId="55" applyFont="1" applyBorder="1"/>
    <xf numFmtId="0" fontId="30" fillId="0" borderId="6" xfId="31" applyFont="1" applyBorder="1" applyAlignment="1">
      <alignment horizontal="left" vertical="center" wrapText="1"/>
    </xf>
    <xf numFmtId="0" fontId="31" fillId="0" borderId="6" xfId="55" applyFont="1" applyBorder="1" applyAlignment="1">
      <alignment horizontal="left" vertical="center" wrapText="1"/>
    </xf>
    <xf numFmtId="0" fontId="31" fillId="0" borderId="6" xfId="31" applyFont="1" applyBorder="1" applyAlignment="1">
      <alignment horizontal="left" vertical="center" wrapText="1"/>
    </xf>
    <xf numFmtId="0" fontId="272" fillId="0" borderId="6" xfId="31" applyFont="1" applyBorder="1" applyAlignment="1">
      <alignment horizontal="left" vertical="center" wrapText="1"/>
    </xf>
    <xf numFmtId="0" fontId="30" fillId="0" borderId="49" xfId="31" applyFont="1" applyBorder="1" applyAlignment="1">
      <alignment horizontal="left" vertical="center" wrapText="1"/>
    </xf>
    <xf numFmtId="0" fontId="27" fillId="0" borderId="0" xfId="55" applyFont="1" applyAlignment="1">
      <alignment horizontal="left" vertical="center"/>
    </xf>
    <xf numFmtId="0" fontId="11" fillId="0" borderId="0" xfId="55" applyFont="1" applyAlignment="1">
      <alignment horizontal="left" vertical="center"/>
    </xf>
    <xf numFmtId="4" fontId="30" fillId="0" borderId="6" xfId="12" applyNumberFormat="1" applyFont="1" applyFill="1" applyBorder="1" applyAlignment="1">
      <alignment horizontal="center" vertical="center" wrapText="1"/>
    </xf>
    <xf numFmtId="4" fontId="30" fillId="0" borderId="6" xfId="8342" applyNumberFormat="1" applyFont="1" applyFill="1" applyBorder="1" applyAlignment="1">
      <alignment horizontal="center" vertical="center" wrapText="1"/>
    </xf>
    <xf numFmtId="175" fontId="30" fillId="0" borderId="6" xfId="1223" applyNumberFormat="1" applyFont="1" applyFill="1" applyBorder="1" applyAlignment="1">
      <alignment horizontal="center" vertical="center" wrapText="1"/>
    </xf>
    <xf numFmtId="175" fontId="30" fillId="0" borderId="6" xfId="55" applyNumberFormat="1" applyFont="1" applyBorder="1"/>
    <xf numFmtId="0" fontId="31" fillId="0" borderId="8" xfId="32" applyFont="1" applyBorder="1" applyAlignment="1">
      <alignment horizontal="center" vertical="center" wrapText="1"/>
    </xf>
    <xf numFmtId="0" fontId="30" fillId="0" borderId="6" xfId="32" quotePrefix="1" applyFont="1" applyBorder="1" applyAlignment="1">
      <alignment horizontal="center" vertical="center" wrapText="1"/>
    </xf>
    <xf numFmtId="0" fontId="30" fillId="0" borderId="6" xfId="63" quotePrefix="1" applyFont="1" applyBorder="1" applyAlignment="1">
      <alignment vertical="center"/>
    </xf>
    <xf numFmtId="0" fontId="31" fillId="0" borderId="6" xfId="32" applyFont="1" applyBorder="1" applyAlignment="1">
      <alignment horizontal="center" vertical="center" wrapText="1"/>
    </xf>
    <xf numFmtId="0" fontId="30" fillId="0" borderId="0" xfId="63" applyFont="1" applyAlignment="1">
      <alignment vertical="top" wrapText="1"/>
    </xf>
    <xf numFmtId="0" fontId="30" fillId="0" borderId="6" xfId="63" applyFont="1" applyBorder="1" applyAlignment="1">
      <alignment vertical="center"/>
    </xf>
    <xf numFmtId="0" fontId="31" fillId="0" borderId="48" xfId="32" applyFont="1" applyBorder="1" applyAlignment="1">
      <alignment horizontal="center" vertical="center" wrapText="1"/>
    </xf>
    <xf numFmtId="0" fontId="31" fillId="0" borderId="48" xfId="63" applyFont="1" applyBorder="1" applyAlignment="1">
      <alignment vertical="center" wrapText="1"/>
    </xf>
    <xf numFmtId="0" fontId="30" fillId="0" borderId="48" xfId="63" applyFont="1" applyBorder="1" applyAlignment="1">
      <alignment horizontal="center" vertical="center" wrapText="1"/>
    </xf>
    <xf numFmtId="1" fontId="30" fillId="0" borderId="6" xfId="30" applyFont="1" applyBorder="1" applyAlignment="1">
      <alignment horizontal="left"/>
    </xf>
    <xf numFmtId="1" fontId="30" fillId="0" borderId="49" xfId="30" applyFont="1" applyBorder="1" applyAlignment="1">
      <alignment horizontal="left"/>
    </xf>
    <xf numFmtId="0" fontId="311" fillId="0" borderId="5" xfId="25" applyFont="1" applyBorder="1" applyAlignment="1">
      <alignment horizontal="left" vertical="center" wrapText="1"/>
    </xf>
    <xf numFmtId="0" fontId="311" fillId="0" borderId="5" xfId="8341" applyFont="1" applyBorder="1" applyAlignment="1">
      <alignment horizontal="left" vertical="center" wrapText="1"/>
    </xf>
    <xf numFmtId="323" fontId="311" fillId="0" borderId="5" xfId="12" applyNumberFormat="1" applyFont="1" applyFill="1" applyBorder="1" applyAlignment="1">
      <alignment horizontal="left" vertical="center" wrapText="1"/>
    </xf>
    <xf numFmtId="322" fontId="311" fillId="0" borderId="5" xfId="12" applyNumberFormat="1" applyFont="1" applyFill="1" applyBorder="1" applyAlignment="1">
      <alignment horizontal="left" vertical="center" wrapText="1"/>
    </xf>
    <xf numFmtId="322" fontId="312" fillId="0" borderId="5" xfId="12" applyNumberFormat="1" applyFont="1" applyFill="1" applyBorder="1" applyAlignment="1">
      <alignment horizontal="left" vertical="center" wrapText="1"/>
    </xf>
    <xf numFmtId="0" fontId="39" fillId="0" borderId="5" xfId="25" quotePrefix="1" applyFont="1" applyBorder="1" applyAlignment="1">
      <alignment horizontal="left" vertical="center" wrapText="1"/>
    </xf>
    <xf numFmtId="0" fontId="295" fillId="0" borderId="5" xfId="8341" applyFont="1" applyBorder="1" applyAlignment="1">
      <alignment horizontal="left" vertical="center" wrapText="1"/>
    </xf>
    <xf numFmtId="175" fontId="30" fillId="0" borderId="6" xfId="8422" applyNumberFormat="1" applyFont="1" applyFill="1" applyBorder="1" applyAlignment="1">
      <alignment horizontal="center" vertical="center" wrapText="1"/>
    </xf>
    <xf numFmtId="175" fontId="30" fillId="0" borderId="6" xfId="8341" applyNumberFormat="1" applyFont="1" applyBorder="1" applyAlignment="1">
      <alignment horizontal="center" vertical="center"/>
    </xf>
    <xf numFmtId="175" fontId="30" fillId="0" borderId="6" xfId="8341" applyNumberFormat="1" applyFont="1" applyBorder="1" applyAlignment="1">
      <alignment horizontal="center" vertical="center" wrapText="1"/>
    </xf>
    <xf numFmtId="0" fontId="48" fillId="5" borderId="6" xfId="0" applyFont="1" applyFill="1" applyBorder="1" applyAlignment="1">
      <alignment vertical="center" wrapText="1"/>
    </xf>
    <xf numFmtId="0" fontId="48" fillId="5" borderId="6" xfId="0" applyFont="1" applyFill="1" applyBorder="1" applyAlignment="1">
      <alignment vertical="center"/>
    </xf>
    <xf numFmtId="175" fontId="30" fillId="0" borderId="6" xfId="25" applyNumberFormat="1" applyFont="1" applyBorder="1" applyAlignment="1">
      <alignment horizontal="center" vertical="center"/>
    </xf>
    <xf numFmtId="1" fontId="30" fillId="0" borderId="6" xfId="29" applyFont="1" applyBorder="1" applyAlignment="1">
      <alignment vertical="center"/>
    </xf>
    <xf numFmtId="175" fontId="31" fillId="0" borderId="6" xfId="0" applyNumberFormat="1" applyFont="1" applyBorder="1" applyAlignment="1">
      <alignment vertical="center" wrapText="1"/>
    </xf>
    <xf numFmtId="328" fontId="31" fillId="0" borderId="6" xfId="0" applyNumberFormat="1" applyFont="1" applyBorder="1" applyAlignment="1">
      <alignment vertical="center"/>
    </xf>
    <xf numFmtId="0" fontId="30" fillId="0" borderId="49" xfId="0" applyFont="1" applyBorder="1" applyAlignment="1">
      <alignment vertical="center"/>
    </xf>
    <xf numFmtId="178" fontId="30" fillId="0" borderId="6" xfId="1223" applyNumberFormat="1" applyFont="1" applyFill="1" applyBorder="1" applyAlignment="1">
      <alignment horizontal="center" vertical="center" wrapText="1"/>
    </xf>
    <xf numFmtId="176" fontId="30" fillId="0" borderId="6" xfId="0" applyNumberFormat="1" applyFont="1" applyBorder="1" applyAlignment="1">
      <alignment horizontal="center" vertical="center" wrapText="1"/>
    </xf>
    <xf numFmtId="0" fontId="30" fillId="0" borderId="6" xfId="1223" applyNumberFormat="1" applyFont="1" applyFill="1" applyBorder="1" applyAlignment="1">
      <alignment horizontal="center" vertical="center" wrapText="1"/>
    </xf>
    <xf numFmtId="176" fontId="30" fillId="0" borderId="6" xfId="8411" applyNumberFormat="1" applyFont="1" applyFill="1" applyBorder="1" applyAlignment="1">
      <alignment horizontal="center" vertical="center" wrapText="1"/>
    </xf>
    <xf numFmtId="3" fontId="30" fillId="0" borderId="6" xfId="1223" applyNumberFormat="1" applyFont="1" applyFill="1" applyBorder="1" applyAlignment="1">
      <alignment horizontal="center" vertical="center" wrapText="1"/>
    </xf>
    <xf numFmtId="176" fontId="30" fillId="0" borderId="6" xfId="1223" applyNumberFormat="1" applyFont="1" applyFill="1" applyBorder="1" applyAlignment="1">
      <alignment horizontal="center" vertical="center" wrapText="1"/>
    </xf>
    <xf numFmtId="175" fontId="31" fillId="0" borderId="6" xfId="55" applyNumberFormat="1" applyFont="1" applyBorder="1"/>
    <xf numFmtId="178" fontId="30" fillId="0" borderId="6" xfId="55" applyNumberFormat="1" applyFont="1" applyBorder="1"/>
    <xf numFmtId="175" fontId="301" fillId="0" borderId="7" xfId="8414" applyNumberFormat="1" applyFont="1" applyFill="1" applyBorder="1" applyAlignment="1">
      <alignment horizontal="center" vertical="center" wrapText="1"/>
    </xf>
    <xf numFmtId="175" fontId="276" fillId="0" borderId="6" xfId="12" applyNumberFormat="1" applyFont="1" applyFill="1" applyBorder="1" applyAlignment="1">
      <alignment horizontal="center" vertical="center"/>
    </xf>
    <xf numFmtId="175" fontId="276" fillId="0" borderId="6" xfId="0" applyNumberFormat="1" applyFont="1" applyBorder="1" applyAlignment="1">
      <alignment horizontal="center" vertical="center"/>
    </xf>
    <xf numFmtId="175" fontId="276" fillId="0" borderId="6" xfId="0" applyNumberFormat="1" applyFont="1" applyBorder="1" applyAlignment="1" applyProtection="1">
      <alignment horizontal="center" vertical="center" wrapText="1"/>
      <protection locked="0"/>
    </xf>
    <xf numFmtId="175" fontId="276" fillId="0" borderId="6" xfId="8417" applyNumberFormat="1" applyFont="1" applyBorder="1" applyAlignment="1">
      <alignment horizontal="center" vertical="center"/>
    </xf>
    <xf numFmtId="175" fontId="276" fillId="0" borderId="6" xfId="8411" applyNumberFormat="1" applyFont="1" applyFill="1" applyBorder="1" applyAlignment="1">
      <alignment horizontal="center" vertical="center" wrapText="1"/>
    </xf>
    <xf numFmtId="175" fontId="301" fillId="0" borderId="6" xfId="12" applyNumberFormat="1" applyFont="1" applyFill="1" applyBorder="1" applyAlignment="1">
      <alignment horizontal="center" vertical="center"/>
    </xf>
    <xf numFmtId="175" fontId="301" fillId="0" borderId="6" xfId="8411" applyNumberFormat="1" applyFont="1" applyFill="1" applyBorder="1" applyAlignment="1">
      <alignment horizontal="center" vertical="center" wrapText="1"/>
    </xf>
    <xf numFmtId="175" fontId="301" fillId="0" borderId="6" xfId="8350" applyNumberFormat="1" applyFont="1" applyBorder="1" applyAlignment="1">
      <alignment horizontal="center" vertical="center" wrapText="1"/>
    </xf>
    <xf numFmtId="175" fontId="276" fillId="0" borderId="6" xfId="8416" applyNumberFormat="1" applyFont="1" applyFill="1" applyBorder="1" applyAlignment="1" applyProtection="1">
      <alignment horizontal="center" vertical="center" wrapText="1"/>
      <protection locked="0"/>
    </xf>
    <xf numFmtId="175" fontId="303" fillId="0" borderId="6" xfId="12" applyNumberFormat="1" applyFont="1" applyFill="1" applyBorder="1" applyAlignment="1">
      <alignment horizontal="center" vertical="center"/>
    </xf>
    <xf numFmtId="206" fontId="276" fillId="0" borderId="6" xfId="12" applyNumberFormat="1" applyFont="1" applyFill="1" applyBorder="1" applyAlignment="1">
      <alignment horizontal="center" vertical="center"/>
    </xf>
    <xf numFmtId="175" fontId="276" fillId="0" borderId="6" xfId="0" applyNumberFormat="1" applyFont="1" applyBorder="1" applyAlignment="1">
      <alignment horizontal="center" vertical="center" wrapText="1"/>
    </xf>
    <xf numFmtId="175" fontId="276" fillId="0" borderId="6" xfId="8411" applyNumberFormat="1" applyFont="1" applyFill="1" applyBorder="1" applyAlignment="1">
      <alignment horizontal="center" vertical="center"/>
    </xf>
    <xf numFmtId="175" fontId="276" fillId="0" borderId="6" xfId="8399" applyNumberFormat="1" applyFont="1" applyBorder="1" applyAlignment="1">
      <alignment horizontal="center" vertical="center"/>
    </xf>
    <xf numFmtId="175" fontId="303" fillId="0" borderId="6" xfId="4419" applyNumberFormat="1" applyFont="1" applyFill="1" applyBorder="1" applyAlignment="1" applyProtection="1">
      <alignment horizontal="center" vertical="center" wrapText="1"/>
      <protection locked="0"/>
    </xf>
    <xf numFmtId="175" fontId="276" fillId="0" borderId="6" xfId="4419" applyNumberFormat="1" applyFont="1" applyFill="1" applyBorder="1" applyAlignment="1" applyProtection="1">
      <alignment horizontal="center" vertical="center" wrapText="1"/>
      <protection locked="0"/>
    </xf>
    <xf numFmtId="175" fontId="303" fillId="0" borderId="6" xfId="8417" applyNumberFormat="1" applyFont="1" applyBorder="1" applyAlignment="1">
      <alignment horizontal="center" vertical="center"/>
    </xf>
    <xf numFmtId="175" fontId="303" fillId="0" borderId="6" xfId="0" applyNumberFormat="1" applyFont="1" applyBorder="1" applyAlignment="1">
      <alignment horizontal="center" vertical="center"/>
    </xf>
    <xf numFmtId="175" fontId="301" fillId="0" borderId="6" xfId="0" applyNumberFormat="1" applyFont="1" applyBorder="1" applyAlignment="1">
      <alignment horizontal="center" vertical="center" wrapText="1"/>
    </xf>
    <xf numFmtId="175" fontId="276" fillId="0" borderId="6" xfId="8417" applyNumberFormat="1" applyFont="1" applyBorder="1" applyAlignment="1">
      <alignment horizontal="center" vertical="center" wrapText="1"/>
    </xf>
    <xf numFmtId="175" fontId="276" fillId="0" borderId="6" xfId="4419" applyNumberFormat="1" applyFont="1" applyFill="1" applyBorder="1" applyAlignment="1">
      <alignment horizontal="center" vertical="center"/>
    </xf>
    <xf numFmtId="175" fontId="276" fillId="0" borderId="6" xfId="8350" applyNumberFormat="1" applyFont="1" applyBorder="1" applyAlignment="1">
      <alignment horizontal="center" vertical="center" wrapText="1"/>
    </xf>
    <xf numFmtId="175" fontId="296" fillId="0" borderId="6" xfId="0" applyNumberFormat="1" applyFont="1" applyBorder="1" applyAlignment="1">
      <alignment horizontal="center" vertical="center" wrapText="1"/>
    </xf>
    <xf numFmtId="175" fontId="301" fillId="0" borderId="6" xfId="8415" applyNumberFormat="1" applyFont="1" applyFill="1" applyBorder="1" applyAlignment="1">
      <alignment horizontal="center" vertical="center" wrapText="1"/>
    </xf>
    <xf numFmtId="175" fontId="276" fillId="0" borderId="6" xfId="8415" applyNumberFormat="1" applyFont="1" applyFill="1" applyBorder="1" applyAlignment="1" applyProtection="1">
      <alignment horizontal="center" vertical="center" wrapText="1"/>
      <protection locked="0"/>
    </xf>
    <xf numFmtId="175" fontId="303" fillId="0" borderId="6" xfId="8415" applyNumberFormat="1" applyFont="1" applyFill="1" applyBorder="1" applyAlignment="1" applyProtection="1">
      <alignment horizontal="center" vertical="center" wrapText="1"/>
      <protection locked="0"/>
    </xf>
    <xf numFmtId="175" fontId="303" fillId="0" borderId="6" xfId="12" applyNumberFormat="1" applyFont="1" applyFill="1" applyBorder="1" applyAlignment="1">
      <alignment horizontal="center" vertical="center" wrapText="1"/>
    </xf>
    <xf numFmtId="175" fontId="303" fillId="0" borderId="6" xfId="0" applyNumberFormat="1" applyFont="1" applyBorder="1" applyAlignment="1">
      <alignment horizontal="center" vertical="center" wrapText="1"/>
    </xf>
    <xf numFmtId="175" fontId="305" fillId="0" borderId="6" xfId="0" applyNumberFormat="1" applyFont="1" applyBorder="1" applyAlignment="1">
      <alignment horizontal="center"/>
    </xf>
    <xf numFmtId="175" fontId="303" fillId="0" borderId="49" xfId="8350" applyNumberFormat="1" applyFont="1" applyBorder="1" applyAlignment="1">
      <alignment horizontal="center" vertical="center"/>
    </xf>
    <xf numFmtId="175" fontId="305" fillId="0" borderId="49" xfId="0" applyNumberFormat="1" applyFont="1" applyBorder="1" applyAlignment="1">
      <alignment horizontal="center"/>
    </xf>
    <xf numFmtId="175" fontId="11" fillId="0" borderId="0" xfId="63" applyNumberFormat="1" applyFont="1"/>
    <xf numFmtId="169" fontId="31" fillId="0" borderId="3" xfId="8411" applyFont="1" applyFill="1" applyBorder="1" applyAlignment="1">
      <alignment vertical="center" wrapText="1"/>
    </xf>
    <xf numFmtId="169" fontId="31" fillId="0" borderId="2" xfId="8411" applyFont="1" applyFill="1" applyBorder="1" applyAlignment="1">
      <alignment vertical="center" wrapText="1"/>
    </xf>
    <xf numFmtId="169" fontId="31" fillId="0" borderId="5" xfId="8411" applyFont="1" applyFill="1" applyBorder="1" applyAlignment="1">
      <alignment vertical="center" wrapText="1"/>
    </xf>
    <xf numFmtId="169" fontId="301" fillId="0" borderId="3" xfId="8411" applyFont="1" applyFill="1" applyBorder="1" applyAlignment="1">
      <alignment vertical="center" wrapText="1"/>
    </xf>
    <xf numFmtId="169" fontId="301" fillId="0" borderId="2" xfId="8411" applyFont="1" applyFill="1" applyBorder="1" applyAlignment="1">
      <alignment vertical="center" wrapText="1"/>
    </xf>
    <xf numFmtId="169" fontId="301" fillId="0" borderId="5" xfId="8411" applyFont="1" applyFill="1" applyBorder="1" applyAlignment="1">
      <alignment vertical="center" wrapText="1"/>
    </xf>
    <xf numFmtId="178" fontId="30" fillId="0" borderId="6" xfId="12" applyNumberFormat="1" applyFont="1" applyFill="1" applyBorder="1" applyAlignment="1">
      <alignment horizontal="center" vertical="center"/>
    </xf>
    <xf numFmtId="4" fontId="30" fillId="5" borderId="6" xfId="0" applyNumberFormat="1" applyFont="1" applyFill="1" applyBorder="1" applyAlignment="1">
      <alignment horizontal="center" vertical="center" wrapText="1"/>
    </xf>
    <xf numFmtId="176" fontId="30" fillId="0" borderId="6" xfId="55" applyNumberFormat="1" applyFont="1" applyBorder="1"/>
    <xf numFmtId="2" fontId="30" fillId="0" borderId="6" xfId="55" applyNumberFormat="1" applyFont="1" applyBorder="1"/>
    <xf numFmtId="178" fontId="30" fillId="0" borderId="6" xfId="8411" applyNumberFormat="1" applyFont="1" applyFill="1" applyBorder="1" applyAlignment="1">
      <alignment horizontal="center" vertical="center" wrapText="1"/>
    </xf>
    <xf numFmtId="4" fontId="30" fillId="0" borderId="6" xfId="8422" applyNumberFormat="1" applyFont="1" applyFill="1" applyBorder="1" applyAlignment="1">
      <alignment horizontal="center" vertical="center" wrapText="1"/>
    </xf>
    <xf numFmtId="0" fontId="30" fillId="0" borderId="6" xfId="8411" applyNumberFormat="1" applyFont="1" applyFill="1" applyBorder="1" applyAlignment="1">
      <alignment horizontal="center" vertical="center" wrapText="1"/>
    </xf>
    <xf numFmtId="178" fontId="30" fillId="0" borderId="6" xfId="8422" applyNumberFormat="1" applyFont="1" applyFill="1" applyBorder="1" applyAlignment="1">
      <alignment horizontal="center" vertical="center" wrapText="1"/>
    </xf>
    <xf numFmtId="169" fontId="30" fillId="0" borderId="6" xfId="8411" applyNumberFormat="1" applyFont="1" applyFill="1" applyBorder="1" applyAlignment="1">
      <alignment horizontal="center" vertical="center" wrapText="1"/>
    </xf>
    <xf numFmtId="323" fontId="30" fillId="0" borderId="6" xfId="12" applyNumberFormat="1" applyFont="1" applyFill="1" applyBorder="1" applyAlignment="1">
      <alignment horizontal="center" vertical="center" wrapText="1"/>
    </xf>
    <xf numFmtId="322" fontId="30" fillId="0" borderId="6" xfId="12" applyNumberFormat="1" applyFont="1" applyFill="1" applyBorder="1" applyAlignment="1">
      <alignment horizontal="center" vertical="center"/>
    </xf>
    <xf numFmtId="178" fontId="31" fillId="0" borderId="6" xfId="0" applyNumberFormat="1" applyFont="1" applyBorder="1" applyAlignment="1">
      <alignment vertical="center" wrapText="1"/>
    </xf>
    <xf numFmtId="322" fontId="30" fillId="0" borderId="6" xfId="8422" applyNumberFormat="1" applyFont="1" applyFill="1" applyBorder="1" applyAlignment="1">
      <alignment horizontal="center" vertical="center" wrapText="1"/>
    </xf>
    <xf numFmtId="178" fontId="30" fillId="0" borderId="6" xfId="8341" applyNumberFormat="1" applyFont="1" applyBorder="1" applyAlignment="1">
      <alignment horizontal="center" vertical="center"/>
    </xf>
    <xf numFmtId="169" fontId="30" fillId="0" borderId="6" xfId="8341" applyNumberFormat="1" applyFont="1" applyBorder="1" applyAlignment="1">
      <alignment horizontal="center" vertical="center"/>
    </xf>
    <xf numFmtId="323" fontId="30" fillId="0" borderId="6" xfId="12" applyNumberFormat="1" applyFont="1" applyFill="1" applyBorder="1" applyAlignment="1">
      <alignment horizontal="center" vertical="center"/>
    </xf>
    <xf numFmtId="178" fontId="30" fillId="0" borderId="6" xfId="0" applyNumberFormat="1" applyFont="1" applyBorder="1" applyAlignment="1">
      <alignment vertical="center" wrapText="1"/>
    </xf>
    <xf numFmtId="194" fontId="0" fillId="0" borderId="0" xfId="0" applyNumberFormat="1"/>
    <xf numFmtId="198" fontId="30" fillId="0" borderId="6" xfId="0" applyNumberFormat="1" applyFont="1" applyBorder="1" applyAlignment="1">
      <alignment horizontal="right" vertical="center" shrinkToFit="1"/>
    </xf>
    <xf numFmtId="198" fontId="31" fillId="0" borderId="6" xfId="0" applyNumberFormat="1" applyFont="1" applyBorder="1" applyAlignment="1">
      <alignment horizontal="right" vertical="center" shrinkToFit="1"/>
    </xf>
    <xf numFmtId="198" fontId="31" fillId="0" borderId="6" xfId="12" applyNumberFormat="1" applyFont="1" applyFill="1" applyBorder="1" applyAlignment="1">
      <alignment horizontal="right" vertical="center" shrinkToFit="1"/>
    </xf>
    <xf numFmtId="198" fontId="48" fillId="0" borderId="6" xfId="0" applyNumberFormat="1" applyFont="1" applyBorder="1" applyAlignment="1">
      <alignment horizontal="right" vertical="center" shrinkToFit="1"/>
    </xf>
    <xf numFmtId="198" fontId="48" fillId="0" borderId="6" xfId="12" applyNumberFormat="1" applyFont="1" applyFill="1" applyBorder="1" applyAlignment="1">
      <alignment horizontal="right" vertical="center" shrinkToFit="1"/>
    </xf>
    <xf numFmtId="198" fontId="30" fillId="0" borderId="6" xfId="0" applyNumberFormat="1" applyFont="1" applyBorder="1" applyAlignment="1">
      <alignment horizontal="center" vertical="center"/>
    </xf>
    <xf numFmtId="198" fontId="0" fillId="0" borderId="0" xfId="0" applyNumberFormat="1"/>
    <xf numFmtId="0" fontId="31" fillId="0" borderId="7" xfId="0" applyFont="1" applyBorder="1" applyAlignment="1">
      <alignment horizontal="left" vertical="center" wrapText="1"/>
    </xf>
    <xf numFmtId="0" fontId="30" fillId="0" borderId="7" xfId="0" applyFont="1" applyBorder="1" applyAlignment="1">
      <alignment horizontal="center" vertical="center" wrapText="1"/>
    </xf>
    <xf numFmtId="198" fontId="30" fillId="0" borderId="7" xfId="8411" applyNumberFormat="1" applyFont="1" applyFill="1" applyBorder="1" applyAlignment="1">
      <alignment horizontal="right" vertical="center" wrapText="1"/>
    </xf>
    <xf numFmtId="0" fontId="30" fillId="0" borderId="7" xfId="0" applyFont="1" applyBorder="1" applyAlignment="1">
      <alignment vertical="center"/>
    </xf>
    <xf numFmtId="198" fontId="30" fillId="0" borderId="6" xfId="8411" applyNumberFormat="1" applyFont="1" applyFill="1" applyBorder="1" applyAlignment="1">
      <alignment horizontal="right" vertical="center" wrapText="1"/>
    </xf>
    <xf numFmtId="4" fontId="30" fillId="0" borderId="6" xfId="0" applyNumberFormat="1" applyFont="1" applyBorder="1" applyAlignment="1">
      <alignment horizontal="left" vertical="center" wrapText="1"/>
    </xf>
    <xf numFmtId="4" fontId="30" fillId="0" borderId="6" xfId="0" applyNumberFormat="1" applyFont="1" applyBorder="1" applyAlignment="1">
      <alignment horizontal="center" vertical="center" wrapText="1"/>
    </xf>
    <xf numFmtId="198" fontId="30" fillId="0" borderId="6" xfId="0" applyNumberFormat="1" applyFont="1" applyBorder="1" applyAlignment="1">
      <alignment horizontal="right" vertical="center" wrapText="1"/>
    </xf>
    <xf numFmtId="198" fontId="30" fillId="0" borderId="6" xfId="12" applyNumberFormat="1" applyFont="1" applyFill="1" applyBorder="1" applyAlignment="1">
      <alignment horizontal="right" vertical="center" wrapText="1"/>
    </xf>
    <xf numFmtId="4" fontId="31" fillId="0" borderId="6" xfId="0" applyNumberFormat="1" applyFont="1" applyBorder="1" applyAlignment="1">
      <alignment horizontal="left" vertical="center" wrapText="1"/>
    </xf>
    <xf numFmtId="4" fontId="31" fillId="0" borderId="6" xfId="0" applyNumberFormat="1" applyFont="1" applyBorder="1" applyAlignment="1">
      <alignment horizontal="center" vertical="center" wrapText="1"/>
    </xf>
    <xf numFmtId="194" fontId="31" fillId="0" borderId="6" xfId="12" applyNumberFormat="1" applyFont="1" applyFill="1" applyBorder="1" applyAlignment="1">
      <alignment horizontal="right" vertical="center" wrapText="1"/>
    </xf>
    <xf numFmtId="169" fontId="31" fillId="0" borderId="6" xfId="12" applyFont="1" applyFill="1" applyBorder="1" applyAlignment="1">
      <alignment horizontal="center" vertical="center" wrapText="1"/>
    </xf>
    <xf numFmtId="198" fontId="31" fillId="0" borderId="6" xfId="0" applyNumberFormat="1" applyFont="1" applyBorder="1" applyAlignment="1">
      <alignment horizontal="right" vertical="center" wrapText="1"/>
    </xf>
    <xf numFmtId="3" fontId="31" fillId="0" borderId="6" xfId="0" quotePrefix="1" applyNumberFormat="1" applyFont="1" applyBorder="1" applyAlignment="1">
      <alignment horizontal="center" vertical="center" wrapText="1"/>
    </xf>
    <xf numFmtId="198" fontId="31" fillId="0" borderId="6" xfId="8411" applyNumberFormat="1" applyFont="1" applyFill="1" applyBorder="1" applyAlignment="1">
      <alignment vertical="center" shrinkToFit="1"/>
    </xf>
    <xf numFmtId="198" fontId="31" fillId="0" borderId="6" xfId="8411" applyNumberFormat="1" applyFont="1" applyFill="1" applyBorder="1" applyAlignment="1">
      <alignment horizontal="right" vertical="center" wrapText="1"/>
    </xf>
    <xf numFmtId="198" fontId="31" fillId="0" borderId="6" xfId="8411" applyNumberFormat="1" applyFont="1" applyFill="1" applyBorder="1" applyAlignment="1" applyProtection="1">
      <alignment horizontal="right" vertical="center" wrapText="1"/>
      <protection locked="0"/>
    </xf>
    <xf numFmtId="198" fontId="30" fillId="0" borderId="6" xfId="0" applyNumberFormat="1" applyFont="1" applyBorder="1" applyAlignment="1">
      <alignment vertical="center" shrinkToFit="1"/>
    </xf>
    <xf numFmtId="198" fontId="30" fillId="0" borderId="6" xfId="8411" applyNumberFormat="1" applyFont="1" applyFill="1" applyBorder="1" applyAlignment="1" applyProtection="1">
      <alignment horizontal="right" vertical="center" wrapText="1"/>
      <protection locked="0"/>
    </xf>
    <xf numFmtId="198" fontId="30" fillId="0" borderId="6" xfId="8411" applyNumberFormat="1" applyFont="1" applyFill="1" applyBorder="1" applyAlignment="1">
      <alignment horizontal="right" vertical="center"/>
    </xf>
    <xf numFmtId="198" fontId="30" fillId="0" borderId="6" xfId="12" applyNumberFormat="1" applyFont="1" applyFill="1" applyBorder="1" applyAlignment="1">
      <alignment vertical="center" shrinkToFit="1"/>
    </xf>
    <xf numFmtId="169" fontId="31" fillId="0" borderId="6" xfId="12" applyFont="1" applyFill="1" applyBorder="1" applyAlignment="1">
      <alignment horizontal="left" vertical="center" wrapText="1"/>
    </xf>
    <xf numFmtId="198" fontId="31" fillId="0" borderId="6" xfId="0" applyNumberFormat="1" applyFont="1" applyBorder="1" applyAlignment="1">
      <alignment vertical="center" shrinkToFit="1"/>
    </xf>
    <xf numFmtId="198" fontId="31" fillId="0" borderId="6" xfId="8411" applyNumberFormat="1" applyFont="1" applyFill="1" applyBorder="1" applyAlignment="1">
      <alignment horizontal="center" vertical="center" wrapText="1"/>
    </xf>
    <xf numFmtId="198" fontId="31" fillId="0" borderId="6" xfId="0" applyNumberFormat="1" applyFont="1" applyBorder="1" applyAlignment="1">
      <alignment horizontal="center" vertical="center" wrapText="1"/>
    </xf>
    <xf numFmtId="198" fontId="31" fillId="0" borderId="6" xfId="0" applyNumberFormat="1" applyFont="1" applyBorder="1" applyAlignment="1">
      <alignment horizontal="center" vertical="center"/>
    </xf>
    <xf numFmtId="169" fontId="31" fillId="0" borderId="6" xfId="12" applyFont="1" applyFill="1" applyBorder="1" applyAlignment="1">
      <alignment vertical="center"/>
    </xf>
    <xf numFmtId="198" fontId="30" fillId="0" borderId="6" xfId="8411" applyNumberFormat="1" applyFont="1" applyFill="1" applyBorder="1" applyAlignment="1">
      <alignment horizontal="center" vertical="center" wrapText="1"/>
    </xf>
    <xf numFmtId="198" fontId="31" fillId="0" borderId="6" xfId="12" applyNumberFormat="1" applyFont="1" applyFill="1" applyBorder="1" applyAlignment="1">
      <alignment horizontal="right" vertical="center" wrapText="1"/>
    </xf>
    <xf numFmtId="198" fontId="30" fillId="0" borderId="6" xfId="12" applyNumberFormat="1" applyFont="1" applyFill="1" applyBorder="1" applyAlignment="1">
      <alignment horizontal="center" vertical="center" wrapText="1"/>
    </xf>
    <xf numFmtId="0" fontId="31" fillId="0" borderId="6" xfId="64" applyFont="1" applyBorder="1" applyAlignment="1">
      <alignment horizontal="left" vertical="center" wrapText="1"/>
    </xf>
    <xf numFmtId="0" fontId="31" fillId="0" borderId="6" xfId="64" applyFont="1" applyBorder="1" applyAlignment="1">
      <alignment horizontal="center" vertical="center" wrapText="1"/>
    </xf>
    <xf numFmtId="198" fontId="31" fillId="0" borderId="6" xfId="0" applyNumberFormat="1" applyFont="1" applyBorder="1" applyAlignment="1">
      <alignment vertical="center"/>
    </xf>
    <xf numFmtId="198" fontId="31" fillId="0" borderId="6" xfId="8411" applyNumberFormat="1" applyFont="1" applyFill="1" applyBorder="1" applyAlignment="1">
      <alignment horizontal="center" vertical="center"/>
    </xf>
    <xf numFmtId="3" fontId="30" fillId="0" borderId="6" xfId="0" quotePrefix="1" applyNumberFormat="1" applyFont="1" applyBorder="1" applyAlignment="1">
      <alignment horizontal="center" vertical="center" wrapText="1"/>
    </xf>
    <xf numFmtId="169" fontId="30" fillId="0" borderId="6" xfId="8411" quotePrefix="1" applyFont="1" applyFill="1" applyBorder="1" applyAlignment="1">
      <alignment horizontal="left" vertical="center" wrapText="1"/>
    </xf>
    <xf numFmtId="169" fontId="30" fillId="0" borderId="6" xfId="8411" applyFont="1" applyFill="1" applyBorder="1" applyAlignment="1">
      <alignment horizontal="center" vertical="center"/>
    </xf>
    <xf numFmtId="0" fontId="30" fillId="0" borderId="6" xfId="64" quotePrefix="1" applyFont="1" applyBorder="1" applyAlignment="1">
      <alignment horizontal="left" vertical="center" wrapText="1"/>
    </xf>
    <xf numFmtId="169" fontId="30" fillId="0" borderId="6" xfId="12" quotePrefix="1" applyFont="1" applyFill="1" applyBorder="1" applyAlignment="1">
      <alignment horizontal="left" vertical="center" wrapText="1"/>
    </xf>
    <xf numFmtId="169" fontId="30" fillId="0" borderId="6" xfId="12" applyFont="1" applyFill="1" applyBorder="1" applyAlignment="1">
      <alignment horizontal="center" vertical="center"/>
    </xf>
    <xf numFmtId="198" fontId="30" fillId="0" borderId="6" xfId="8411" applyNumberFormat="1" applyFont="1" applyFill="1" applyBorder="1" applyAlignment="1">
      <alignment vertical="center"/>
    </xf>
    <xf numFmtId="198" fontId="30" fillId="0" borderId="6" xfId="8353" applyNumberFormat="1" applyFont="1" applyFill="1" applyBorder="1" applyAlignment="1">
      <alignment horizontal="right" vertical="center" wrapText="1"/>
    </xf>
    <xf numFmtId="198" fontId="30" fillId="0" borderId="6" xfId="63" applyNumberFormat="1" applyFont="1" applyBorder="1" applyAlignment="1">
      <alignment horizontal="right" vertical="center" wrapText="1"/>
    </xf>
    <xf numFmtId="198" fontId="30" fillId="0" borderId="6" xfId="0" quotePrefix="1" applyNumberFormat="1" applyFont="1" applyBorder="1" applyAlignment="1">
      <alignment horizontal="right" vertical="center"/>
    </xf>
    <xf numFmtId="198" fontId="30" fillId="0" borderId="6" xfId="0" applyNumberFormat="1" applyFont="1" applyBorder="1" applyAlignment="1">
      <alignment horizontal="right" vertical="center"/>
    </xf>
    <xf numFmtId="198" fontId="31" fillId="0" borderId="6" xfId="0" applyNumberFormat="1" applyFont="1" applyBorder="1" applyAlignment="1">
      <alignment horizontal="right" vertical="center"/>
    </xf>
    <xf numFmtId="175" fontId="31" fillId="0" borderId="6" xfId="0" quotePrefix="1" applyNumberFormat="1" applyFont="1" applyBorder="1" applyAlignment="1">
      <alignment horizontal="center" vertical="center" wrapText="1"/>
    </xf>
    <xf numFmtId="175" fontId="31" fillId="0" borderId="6" xfId="0" applyNumberFormat="1" applyFont="1" applyBorder="1" applyAlignment="1">
      <alignment horizontal="left" vertical="center"/>
    </xf>
    <xf numFmtId="175" fontId="31" fillId="0" borderId="6" xfId="0" applyNumberFormat="1" applyFont="1" applyBorder="1" applyAlignment="1">
      <alignment horizontal="center" vertical="center" wrapText="1"/>
    </xf>
    <xf numFmtId="198" fontId="271" fillId="0" borderId="6" xfId="8411" applyNumberFormat="1" applyFont="1" applyFill="1" applyBorder="1" applyAlignment="1">
      <alignment horizontal="right" vertical="center" wrapText="1"/>
    </xf>
    <xf numFmtId="198" fontId="271" fillId="0" borderId="6" xfId="8353" applyNumberFormat="1" applyFont="1" applyFill="1" applyBorder="1" applyAlignment="1">
      <alignment horizontal="right" vertical="center" wrapText="1"/>
    </xf>
    <xf numFmtId="198" fontId="271" fillId="0" borderId="6" xfId="1225" applyNumberFormat="1" applyFont="1" applyFill="1" applyBorder="1" applyAlignment="1">
      <alignment horizontal="right" vertical="center" wrapText="1"/>
    </xf>
    <xf numFmtId="198" fontId="271" fillId="0" borderId="6" xfId="0" applyNumberFormat="1" applyFont="1" applyBorder="1" applyAlignment="1">
      <alignment horizontal="right" vertical="center" wrapText="1"/>
    </xf>
    <xf numFmtId="198" fontId="271" fillId="0" borderId="6" xfId="0" quotePrefix="1" applyNumberFormat="1" applyFont="1" applyBorder="1" applyAlignment="1">
      <alignment horizontal="right" vertical="center"/>
    </xf>
    <xf numFmtId="178" fontId="48" fillId="0" borderId="6" xfId="8411" applyNumberFormat="1" applyFont="1" applyFill="1" applyBorder="1" applyAlignment="1">
      <alignment horizontal="center" vertical="center" wrapText="1"/>
    </xf>
    <xf numFmtId="4" fontId="48" fillId="0" borderId="6" xfId="0" applyNumberFormat="1" applyFont="1" applyBorder="1" applyAlignment="1">
      <alignment horizontal="left" vertical="center" wrapText="1"/>
    </xf>
    <xf numFmtId="4" fontId="48" fillId="0" borderId="6" xfId="0" applyNumberFormat="1" applyFont="1" applyBorder="1" applyAlignment="1">
      <alignment horizontal="center" vertical="center" wrapText="1"/>
    </xf>
    <xf numFmtId="329" fontId="271" fillId="0" borderId="6" xfId="0" applyNumberFormat="1" applyFont="1" applyBorder="1" applyAlignment="1">
      <alignment vertical="center"/>
    </xf>
    <xf numFmtId="169" fontId="31" fillId="0" borderId="6" xfId="8411" applyFont="1" applyFill="1" applyBorder="1" applyAlignment="1">
      <alignment horizontal="left" vertical="center" wrapText="1"/>
    </xf>
    <xf numFmtId="169" fontId="31" fillId="0" borderId="6" xfId="8411" applyFont="1" applyFill="1" applyBorder="1" applyAlignment="1">
      <alignment horizontal="center" vertical="center"/>
    </xf>
    <xf numFmtId="198" fontId="31" fillId="0" borderId="6" xfId="8353" applyNumberFormat="1" applyFont="1" applyFill="1" applyBorder="1" applyAlignment="1">
      <alignment horizontal="right" vertical="center" wrapText="1"/>
    </xf>
    <xf numFmtId="198" fontId="31" fillId="0" borderId="6" xfId="1261" applyNumberFormat="1" applyFont="1" applyFill="1" applyBorder="1" applyAlignment="1">
      <alignment horizontal="right" vertical="center" wrapText="1"/>
    </xf>
    <xf numFmtId="198" fontId="31" fillId="0" borderId="6" xfId="8353" quotePrefix="1" applyNumberFormat="1" applyFont="1" applyFill="1" applyBorder="1" applyAlignment="1">
      <alignment horizontal="right" vertical="center" wrapText="1"/>
    </xf>
    <xf numFmtId="198" fontId="31" fillId="0" borderId="6" xfId="0" quotePrefix="1" applyNumberFormat="1" applyFont="1" applyBorder="1" applyAlignment="1">
      <alignment horizontal="right" vertical="center"/>
    </xf>
    <xf numFmtId="198" fontId="31" fillId="0" borderId="6" xfId="1225" applyNumberFormat="1" applyFont="1" applyFill="1" applyBorder="1" applyAlignment="1">
      <alignment horizontal="right" vertical="center" wrapText="1"/>
    </xf>
    <xf numFmtId="187" fontId="31" fillId="0" borderId="6" xfId="0" applyNumberFormat="1" applyFont="1" applyBorder="1" applyAlignment="1">
      <alignment vertical="center"/>
    </xf>
    <xf numFmtId="198" fontId="30" fillId="0" borderId="6" xfId="1225" applyNumberFormat="1" applyFont="1" applyFill="1" applyBorder="1" applyAlignment="1">
      <alignment horizontal="right" vertical="center" wrapText="1"/>
    </xf>
    <xf numFmtId="198" fontId="30" fillId="0" borderId="6" xfId="8353" applyNumberFormat="1" applyFont="1" applyFill="1" applyBorder="1" applyAlignment="1">
      <alignment horizontal="right" vertical="center"/>
    </xf>
    <xf numFmtId="198" fontId="30" fillId="0" borderId="6" xfId="1261" applyNumberFormat="1" applyFont="1" applyFill="1" applyBorder="1" applyAlignment="1">
      <alignment horizontal="right" vertical="center" wrapText="1"/>
    </xf>
    <xf numFmtId="187" fontId="30" fillId="0" borderId="6" xfId="0" applyNumberFormat="1" applyFont="1" applyBorder="1" applyAlignment="1">
      <alignment vertical="center"/>
    </xf>
    <xf numFmtId="198" fontId="30" fillId="0" borderId="6" xfId="1247" applyNumberFormat="1" applyFont="1" applyFill="1" applyBorder="1" applyAlignment="1">
      <alignment horizontal="right" vertical="center" wrapText="1"/>
    </xf>
    <xf numFmtId="198" fontId="48" fillId="0" borderId="6" xfId="8411" applyNumberFormat="1" applyFont="1" applyFill="1" applyBorder="1" applyAlignment="1">
      <alignment horizontal="right" vertical="center" wrapText="1"/>
    </xf>
    <xf numFmtId="178" fontId="31" fillId="0" borderId="6" xfId="8411" applyNumberFormat="1" applyFont="1" applyFill="1" applyBorder="1" applyAlignment="1">
      <alignment horizontal="center" vertical="center" wrapText="1"/>
    </xf>
    <xf numFmtId="169" fontId="31" fillId="0" borderId="6" xfId="8411" quotePrefix="1" applyFont="1" applyFill="1" applyBorder="1" applyAlignment="1">
      <alignment horizontal="left" vertical="center" wrapText="1"/>
    </xf>
    <xf numFmtId="187" fontId="31" fillId="0" borderId="6" xfId="8425" applyNumberFormat="1" applyFont="1" applyBorder="1"/>
    <xf numFmtId="0" fontId="31" fillId="0" borderId="6" xfId="64" quotePrefix="1" applyFont="1" applyBorder="1" applyAlignment="1">
      <alignment horizontal="left" vertical="center" wrapText="1"/>
    </xf>
    <xf numFmtId="187" fontId="31" fillId="0" borderId="6" xfId="64" applyNumberFormat="1" applyFont="1" applyBorder="1" applyAlignment="1">
      <alignment horizontal="left" vertical="center" wrapText="1"/>
    </xf>
    <xf numFmtId="198" fontId="271" fillId="0" borderId="6" xfId="12" applyNumberFormat="1" applyFont="1" applyFill="1" applyBorder="1" applyAlignment="1">
      <alignment horizontal="right" vertical="center" wrapText="1"/>
    </xf>
    <xf numFmtId="187" fontId="271" fillId="0" borderId="6" xfId="64" applyNumberFormat="1" applyFont="1" applyBorder="1" applyAlignment="1">
      <alignment horizontal="center" vertical="center" wrapText="1"/>
    </xf>
    <xf numFmtId="0" fontId="271" fillId="0" borderId="6" xfId="64" applyFont="1" applyBorder="1" applyAlignment="1">
      <alignment horizontal="left" vertical="center" wrapText="1"/>
    </xf>
    <xf numFmtId="0" fontId="271" fillId="0" borderId="6" xfId="64" applyFont="1" applyBorder="1" applyAlignment="1">
      <alignment horizontal="center" vertical="center" wrapText="1"/>
    </xf>
    <xf numFmtId="198" fontId="271" fillId="0" borderId="6" xfId="12" applyNumberFormat="1" applyFont="1" applyFill="1" applyBorder="1" applyAlignment="1">
      <alignment horizontal="center" vertical="center"/>
    </xf>
    <xf numFmtId="187" fontId="271" fillId="0" borderId="6" xfId="8425" applyNumberFormat="1" applyFont="1" applyBorder="1"/>
    <xf numFmtId="0" fontId="30" fillId="0" borderId="6" xfId="64" quotePrefix="1" applyFont="1" applyBorder="1" applyAlignment="1">
      <alignment horizontal="center" vertical="center" wrapText="1"/>
    </xf>
    <xf numFmtId="0" fontId="30" fillId="0" borderId="6" xfId="64" applyFont="1" applyBorder="1" applyAlignment="1">
      <alignment horizontal="left" vertical="center" wrapText="1"/>
    </xf>
    <xf numFmtId="0" fontId="30" fillId="0" borderId="6" xfId="64" applyFont="1" applyBorder="1" applyAlignment="1">
      <alignment horizontal="center" vertical="center" wrapText="1"/>
    </xf>
    <xf numFmtId="198" fontId="30" fillId="0" borderId="6" xfId="12" applyNumberFormat="1" applyFont="1" applyFill="1" applyBorder="1" applyAlignment="1">
      <alignment horizontal="center" vertical="center"/>
    </xf>
    <xf numFmtId="198" fontId="48" fillId="0" borderId="6" xfId="12" applyNumberFormat="1" applyFont="1" applyFill="1" applyBorder="1" applyAlignment="1">
      <alignment horizontal="right" vertical="center" wrapText="1"/>
    </xf>
    <xf numFmtId="187" fontId="30" fillId="0" borderId="6" xfId="8425" applyNumberFormat="1" applyFont="1" applyBorder="1"/>
    <xf numFmtId="198" fontId="48" fillId="0" borderId="6" xfId="12" applyNumberFormat="1" applyFont="1" applyFill="1" applyBorder="1" applyAlignment="1">
      <alignment horizontal="right" vertical="center"/>
    </xf>
    <xf numFmtId="198" fontId="48" fillId="0" borderId="6" xfId="12" applyNumberFormat="1" applyFont="1" applyFill="1" applyBorder="1" applyAlignment="1">
      <alignment horizontal="center" vertical="center"/>
    </xf>
    <xf numFmtId="198" fontId="30" fillId="0" borderId="6" xfId="12" quotePrefix="1" applyNumberFormat="1" applyFont="1" applyFill="1" applyBorder="1" applyAlignment="1">
      <alignment horizontal="right" vertical="center"/>
    </xf>
    <xf numFmtId="0" fontId="30" fillId="0" borderId="6" xfId="4282" applyFont="1" applyBorder="1" applyAlignment="1">
      <alignment horizontal="left" vertical="center" wrapText="1"/>
    </xf>
    <xf numFmtId="3" fontId="271" fillId="0" borderId="6" xfId="64" applyNumberFormat="1" applyFont="1" applyBorder="1" applyAlignment="1">
      <alignment horizontal="left" vertical="center" wrapText="1"/>
    </xf>
    <xf numFmtId="3" fontId="30" fillId="0" borderId="6" xfId="64" applyNumberFormat="1" applyFont="1" applyBorder="1" applyAlignment="1">
      <alignment horizontal="left" vertical="center" wrapText="1"/>
    </xf>
    <xf numFmtId="0" fontId="48" fillId="0" borderId="6" xfId="64" applyFont="1" applyBorder="1" applyAlignment="1">
      <alignment horizontal="center" vertical="center" wrapText="1"/>
    </xf>
    <xf numFmtId="3" fontId="48" fillId="0" borderId="6" xfId="64" applyNumberFormat="1" applyFont="1" applyBorder="1" applyAlignment="1">
      <alignment horizontal="left" vertical="center" wrapText="1"/>
    </xf>
    <xf numFmtId="198" fontId="48" fillId="0" borderId="6" xfId="12" applyNumberFormat="1" applyFont="1" applyFill="1" applyBorder="1" applyAlignment="1">
      <alignment horizontal="center" vertical="center" wrapText="1"/>
    </xf>
    <xf numFmtId="199" fontId="48" fillId="0" borderId="6" xfId="8425" applyNumberFormat="1" applyFont="1" applyBorder="1"/>
    <xf numFmtId="194" fontId="31" fillId="0" borderId="6" xfId="8411" applyNumberFormat="1" applyFont="1" applyFill="1" applyBorder="1"/>
    <xf numFmtId="187" fontId="30" fillId="0" borderId="6" xfId="63" quotePrefix="1" applyNumberFormat="1" applyFont="1" applyBorder="1" applyAlignment="1">
      <alignment horizontal="center" vertical="center"/>
    </xf>
    <xf numFmtId="3" fontId="30" fillId="0" borderId="6" xfId="63" applyNumberFormat="1" applyFont="1" applyBorder="1" applyAlignment="1">
      <alignment horizontal="left" vertical="center" wrapText="1"/>
    </xf>
    <xf numFmtId="3" fontId="30" fillId="0" borderId="6" xfId="55" quotePrefix="1" applyNumberFormat="1" applyFont="1" applyBorder="1" applyAlignment="1">
      <alignment horizontal="left" vertical="center" wrapText="1"/>
    </xf>
    <xf numFmtId="0" fontId="30" fillId="0" borderId="6" xfId="55" quotePrefix="1" applyFont="1" applyBorder="1" applyAlignment="1">
      <alignment horizontal="left" vertical="center" wrapText="1"/>
    </xf>
    <xf numFmtId="3" fontId="30" fillId="0" borderId="6" xfId="55" applyNumberFormat="1" applyFont="1" applyBorder="1" applyAlignment="1">
      <alignment horizontal="center" vertical="center" wrapText="1"/>
    </xf>
    <xf numFmtId="187" fontId="31" fillId="0" borderId="6" xfId="63" quotePrefix="1" applyNumberFormat="1" applyFont="1" applyBorder="1" applyAlignment="1">
      <alignment horizontal="center" vertical="center"/>
    </xf>
    <xf numFmtId="3" fontId="31" fillId="0" borderId="6" xfId="55" quotePrefix="1" applyNumberFormat="1" applyFont="1" applyBorder="1" applyAlignment="1">
      <alignment horizontal="left" vertical="center" wrapText="1"/>
    </xf>
    <xf numFmtId="3" fontId="30" fillId="0" borderId="6" xfId="55" applyNumberFormat="1" applyFont="1" applyBorder="1" applyAlignment="1">
      <alignment horizontal="left" vertical="center" wrapText="1"/>
    </xf>
    <xf numFmtId="3" fontId="30" fillId="0" borderId="6" xfId="32" applyNumberFormat="1" applyFont="1" applyBorder="1" applyAlignment="1">
      <alignment horizontal="center" vertical="center" wrapText="1"/>
    </xf>
    <xf numFmtId="175" fontId="30" fillId="0" borderId="6" xfId="55" quotePrefix="1" applyNumberFormat="1" applyFont="1" applyBorder="1" applyAlignment="1">
      <alignment horizontal="left" vertical="center" wrapText="1"/>
    </xf>
    <xf numFmtId="0" fontId="48" fillId="0" borderId="6" xfId="0" applyFont="1" applyBorder="1" applyAlignment="1">
      <alignment vertical="center"/>
    </xf>
    <xf numFmtId="0" fontId="30" fillId="0" borderId="6" xfId="27" quotePrefix="1" applyFont="1" applyBorder="1" applyAlignment="1">
      <alignment horizontal="left" vertical="center" wrapText="1"/>
    </xf>
    <xf numFmtId="187" fontId="30" fillId="0" borderId="49" xfId="63" quotePrefix="1" applyNumberFormat="1" applyFont="1" applyBorder="1" applyAlignment="1">
      <alignment horizontal="center" vertical="center"/>
    </xf>
    <xf numFmtId="0" fontId="30" fillId="0" borderId="49" xfId="27" quotePrefix="1" applyFont="1" applyBorder="1" applyAlignment="1">
      <alignment horizontal="left" vertical="center" wrapText="1"/>
    </xf>
    <xf numFmtId="3" fontId="30" fillId="0" borderId="49" xfId="32" applyNumberFormat="1" applyFont="1" applyBorder="1" applyAlignment="1">
      <alignment horizontal="center" vertical="center" wrapText="1"/>
    </xf>
    <xf numFmtId="198" fontId="30" fillId="0" borderId="49" xfId="0" applyNumberFormat="1" applyFont="1" applyBorder="1" applyAlignment="1">
      <alignment horizontal="right" vertical="center"/>
    </xf>
    <xf numFmtId="3" fontId="30" fillId="0" borderId="6" xfId="0" applyNumberFormat="1" applyFont="1" applyBorder="1" applyAlignment="1">
      <alignment horizontal="right" vertical="center" wrapText="1"/>
    </xf>
    <xf numFmtId="169" fontId="30" fillId="0" borderId="6" xfId="4300" applyNumberFormat="1" applyFont="1" applyFill="1" applyBorder="1" applyAlignment="1">
      <alignment horizontal="right" vertical="center" wrapText="1"/>
    </xf>
    <xf numFmtId="169" fontId="30" fillId="0" borderId="6" xfId="4300" applyNumberFormat="1" applyFont="1" applyBorder="1" applyAlignment="1">
      <alignment horizontal="right" vertical="center" wrapText="1"/>
    </xf>
    <xf numFmtId="176" fontId="30" fillId="0" borderId="11" xfId="0" applyNumberFormat="1" applyFont="1" applyBorder="1" applyAlignment="1">
      <alignment horizontal="right" vertical="center" wrapText="1"/>
    </xf>
    <xf numFmtId="3" fontId="276" fillId="0" borderId="6" xfId="12" applyNumberFormat="1" applyFont="1" applyFill="1" applyBorder="1" applyAlignment="1">
      <alignment horizontal="center" vertical="center"/>
    </xf>
    <xf numFmtId="4" fontId="30" fillId="0" borderId="6" xfId="12" quotePrefix="1" applyNumberFormat="1" applyFont="1" applyFill="1" applyBorder="1" applyAlignment="1">
      <alignment horizontal="center" vertical="center" wrapText="1"/>
    </xf>
    <xf numFmtId="4" fontId="30" fillId="0" borderId="6" xfId="12" applyNumberFormat="1" applyFont="1" applyFill="1" applyBorder="1" applyAlignment="1">
      <alignment horizontal="center" vertical="center"/>
    </xf>
    <xf numFmtId="4" fontId="272" fillId="0" borderId="6" xfId="12" applyNumberFormat="1" applyFont="1" applyFill="1" applyBorder="1" applyAlignment="1">
      <alignment horizontal="center" vertical="center" wrapText="1"/>
    </xf>
    <xf numFmtId="3" fontId="30" fillId="5" borderId="6" xfId="0" applyNumberFormat="1" applyFont="1" applyFill="1" applyBorder="1" applyAlignment="1">
      <alignment horizontal="center" vertical="center" wrapText="1"/>
    </xf>
    <xf numFmtId="176" fontId="272" fillId="0" borderId="6" xfId="30" applyNumberFormat="1" applyFont="1" applyBorder="1" applyAlignment="1">
      <alignment horizontal="center" vertical="center"/>
    </xf>
    <xf numFmtId="1" fontId="11" fillId="0" borderId="0" xfId="30" applyNumberFormat="1" applyFont="1" applyAlignment="1">
      <alignment horizontal="center" vertical="center"/>
    </xf>
    <xf numFmtId="1" fontId="48" fillId="0" borderId="6" xfId="30" applyFont="1" applyBorder="1" applyAlignment="1">
      <alignment horizontal="center" vertical="center"/>
    </xf>
    <xf numFmtId="196" fontId="30" fillId="5" borderId="6" xfId="0" applyNumberFormat="1" applyFont="1" applyFill="1" applyBorder="1" applyAlignment="1">
      <alignment horizontal="center" vertical="center" wrapText="1"/>
    </xf>
    <xf numFmtId="4" fontId="11" fillId="0" borderId="0" xfId="63" applyNumberFormat="1" applyFont="1"/>
    <xf numFmtId="1" fontId="11" fillId="0" borderId="0" xfId="63" applyNumberFormat="1" applyFont="1"/>
    <xf numFmtId="175" fontId="296" fillId="0" borderId="6" xfId="8411" applyNumberFormat="1" applyFont="1" applyFill="1" applyBorder="1" applyAlignment="1">
      <alignment horizontal="center" vertical="center"/>
    </xf>
    <xf numFmtId="169" fontId="276" fillId="5" borderId="6" xfId="1225" applyFont="1" applyFill="1" applyBorder="1" applyAlignment="1">
      <alignment horizontal="center" vertical="center" wrapText="1"/>
    </xf>
    <xf numFmtId="0" fontId="276" fillId="5" borderId="6" xfId="0" applyFont="1" applyFill="1" applyBorder="1" applyAlignment="1">
      <alignment horizontal="center" vertical="center"/>
    </xf>
    <xf numFmtId="2" fontId="276" fillId="5" borderId="6" xfId="0" applyNumberFormat="1" applyFont="1" applyFill="1" applyBorder="1" applyAlignment="1">
      <alignment horizontal="center" vertical="center"/>
    </xf>
    <xf numFmtId="0" fontId="276" fillId="5" borderId="6" xfId="0" applyFont="1" applyFill="1" applyBorder="1" applyAlignment="1">
      <alignment horizontal="center" vertical="center" wrapText="1"/>
    </xf>
    <xf numFmtId="169" fontId="276" fillId="5" borderId="6" xfId="8411" applyFont="1" applyFill="1" applyBorder="1" applyAlignment="1">
      <alignment horizontal="center" vertical="center" wrapText="1"/>
    </xf>
    <xf numFmtId="194" fontId="276" fillId="5" borderId="6" xfId="12" applyNumberFormat="1" applyFont="1" applyFill="1" applyBorder="1" applyAlignment="1">
      <alignment horizontal="center" vertical="center" wrapText="1"/>
    </xf>
    <xf numFmtId="194" fontId="276" fillId="5" borderId="6" xfId="1225" applyNumberFormat="1" applyFont="1" applyFill="1" applyBorder="1" applyAlignment="1">
      <alignment horizontal="center" vertical="center" wrapText="1"/>
    </xf>
    <xf numFmtId="4" fontId="276" fillId="5" borderId="6" xfId="12" applyNumberFormat="1" applyFont="1" applyFill="1" applyBorder="1" applyAlignment="1">
      <alignment horizontal="center" vertical="center" wrapText="1"/>
    </xf>
    <xf numFmtId="4" fontId="276" fillId="5" borderId="6" xfId="8411" applyNumberFormat="1" applyFont="1" applyFill="1" applyBorder="1" applyAlignment="1">
      <alignment horizontal="center" vertical="center"/>
    </xf>
    <xf numFmtId="1" fontId="30" fillId="0" borderId="6" xfId="12" applyNumberFormat="1" applyFont="1" applyFill="1" applyBorder="1" applyAlignment="1">
      <alignment horizontal="center" vertical="center"/>
    </xf>
    <xf numFmtId="176" fontId="30" fillId="0" borderId="6" xfId="12" applyNumberFormat="1" applyFont="1" applyFill="1" applyBorder="1" applyAlignment="1">
      <alignment horizontal="center" vertical="center"/>
    </xf>
    <xf numFmtId="2" fontId="30" fillId="0" borderId="6" xfId="12" applyNumberFormat="1" applyFont="1" applyFill="1" applyBorder="1" applyAlignment="1">
      <alignment horizontal="center" vertical="center"/>
    </xf>
    <xf numFmtId="2" fontId="48" fillId="0" borderId="6" xfId="30" applyNumberFormat="1" applyFont="1" applyBorder="1" applyAlignment="1">
      <alignment horizontal="center" vertical="center"/>
    </xf>
    <xf numFmtId="2" fontId="30" fillId="0" borderId="6" xfId="30" applyNumberFormat="1" applyFont="1" applyBorder="1" applyAlignment="1">
      <alignment horizontal="center" vertical="center"/>
    </xf>
    <xf numFmtId="0" fontId="276" fillId="0" borderId="6" xfId="0" applyFont="1" applyBorder="1" applyAlignment="1">
      <alignment horizontal="center" vertical="center"/>
    </xf>
    <xf numFmtId="2" fontId="276" fillId="0" borderId="6" xfId="0" applyNumberFormat="1" applyFont="1" applyBorder="1" applyAlignment="1">
      <alignment horizontal="center" vertical="center"/>
    </xf>
    <xf numFmtId="0" fontId="48" fillId="0" borderId="9" xfId="0" applyFont="1" applyBorder="1" applyAlignment="1">
      <alignment horizontal="center" vertical="center"/>
    </xf>
    <xf numFmtId="0" fontId="31" fillId="0" borderId="15" xfId="0" applyFont="1" applyBorder="1" applyAlignment="1">
      <alignment horizontal="center" vertical="center" wrapText="1"/>
    </xf>
    <xf numFmtId="198" fontId="31" fillId="0" borderId="5" xfId="0" applyNumberFormat="1" applyFont="1" applyBorder="1" applyAlignment="1">
      <alignment horizontal="center" vertical="center" wrapText="1"/>
    </xf>
    <xf numFmtId="0" fontId="27" fillId="5" borderId="0" xfId="0" applyFont="1" applyFill="1" applyAlignment="1">
      <alignment horizontal="center" vertical="center"/>
    </xf>
    <xf numFmtId="0" fontId="28" fillId="0" borderId="0" xfId="63" applyFont="1" applyAlignment="1">
      <alignment horizontal="center" vertical="center"/>
    </xf>
    <xf numFmtId="176" fontId="27" fillId="0" borderId="0" xfId="30" applyNumberFormat="1" applyFont="1" applyAlignment="1">
      <alignment horizontal="center" vertical="center" wrapText="1"/>
    </xf>
    <xf numFmtId="1" fontId="11" fillId="0" borderId="0" xfId="30" applyFont="1" applyAlignment="1">
      <alignment horizontal="left" vertical="center" wrapText="1"/>
    </xf>
    <xf numFmtId="1" fontId="11" fillId="0" borderId="0" xfId="30" applyFont="1" applyAlignment="1">
      <alignment horizontal="left" wrapText="1"/>
    </xf>
    <xf numFmtId="0" fontId="11" fillId="0" borderId="0" xfId="63" applyFont="1" applyAlignment="1">
      <alignment horizontal="left" vertical="center" wrapText="1"/>
    </xf>
    <xf numFmtId="0" fontId="26" fillId="0" borderId="0" xfId="63" applyFont="1" applyAlignment="1">
      <alignment horizontal="center"/>
    </xf>
    <xf numFmtId="0" fontId="27" fillId="0" borderId="0" xfId="55" applyFont="1" applyAlignment="1">
      <alignment horizontal="center" vertical="center"/>
    </xf>
    <xf numFmtId="0" fontId="26" fillId="0" borderId="0" xfId="55" applyFont="1" applyAlignment="1">
      <alignment horizontal="center" vertical="center"/>
    </xf>
    <xf numFmtId="0" fontId="25" fillId="0" borderId="0" xfId="55" applyFont="1" applyAlignment="1">
      <alignment horizontal="center" vertical="center"/>
    </xf>
    <xf numFmtId="178" fontId="30" fillId="0" borderId="6" xfId="12" applyNumberFormat="1" applyFont="1" applyFill="1" applyBorder="1" applyAlignment="1">
      <alignment horizontal="right" vertical="center"/>
    </xf>
    <xf numFmtId="169" fontId="31" fillId="0" borderId="6" xfId="12" applyNumberFormat="1" applyFont="1" applyFill="1" applyBorder="1" applyAlignment="1">
      <alignment horizontal="right" vertical="center"/>
    </xf>
    <xf numFmtId="175" fontId="30" fillId="0" borderId="6" xfId="12" applyNumberFormat="1" applyFont="1" applyFill="1" applyBorder="1" applyAlignment="1">
      <alignment horizontal="right" vertical="center"/>
    </xf>
    <xf numFmtId="194" fontId="31" fillId="0" borderId="7" xfId="12" applyNumberFormat="1" applyFont="1" applyFill="1" applyBorder="1" applyAlignment="1">
      <alignment horizontal="right" vertical="center"/>
    </xf>
    <xf numFmtId="194" fontId="31" fillId="0" borderId="7" xfId="29" applyNumberFormat="1" applyFont="1" applyBorder="1" applyAlignment="1">
      <alignment horizontal="right" vertical="center"/>
    </xf>
    <xf numFmtId="1" fontId="31" fillId="0" borderId="55" xfId="29" applyFont="1" applyBorder="1" applyAlignment="1">
      <alignment horizontal="right" vertical="center"/>
    </xf>
    <xf numFmtId="1" fontId="31" fillId="0" borderId="8" xfId="29" applyFont="1" applyBorder="1" applyAlignment="1">
      <alignment horizontal="right" vertical="center"/>
    </xf>
    <xf numFmtId="169" fontId="30" fillId="0" borderId="6" xfId="12" applyNumberFormat="1" applyFont="1" applyFill="1" applyBorder="1" applyAlignment="1">
      <alignment horizontal="right" vertical="center"/>
    </xf>
    <xf numFmtId="169" fontId="30" fillId="0" borderId="50" xfId="12" applyNumberFormat="1" applyFont="1" applyFill="1" applyBorder="1" applyAlignment="1">
      <alignment horizontal="right" vertical="center"/>
    </xf>
    <xf numFmtId="169" fontId="272" fillId="0" borderId="6" xfId="0" applyNumberFormat="1" applyFont="1" applyBorder="1" applyAlignment="1">
      <alignment horizontal="right" vertical="center"/>
    </xf>
    <xf numFmtId="169" fontId="30" fillId="0" borderId="6" xfId="0" applyNumberFormat="1" applyFont="1" applyBorder="1" applyAlignment="1">
      <alignment horizontal="right" vertical="center"/>
    </xf>
    <xf numFmtId="169" fontId="31" fillId="5" borderId="6" xfId="0" applyNumberFormat="1" applyFont="1" applyFill="1" applyBorder="1" applyAlignment="1">
      <alignment horizontal="right" vertical="center" wrapText="1"/>
    </xf>
    <xf numFmtId="169" fontId="30" fillId="5" borderId="6" xfId="0" applyNumberFormat="1" applyFont="1" applyFill="1" applyBorder="1" applyAlignment="1">
      <alignment horizontal="right" vertical="center"/>
    </xf>
    <xf numFmtId="169" fontId="30" fillId="0" borderId="6" xfId="8411" applyNumberFormat="1" applyFont="1" applyFill="1" applyBorder="1" applyAlignment="1" applyProtection="1">
      <alignment horizontal="right" vertical="center" wrapText="1"/>
    </xf>
    <xf numFmtId="169" fontId="30" fillId="0" borderId="6" xfId="8411" applyNumberFormat="1" applyFont="1" applyFill="1" applyBorder="1" applyAlignment="1">
      <alignment horizontal="right" vertical="center"/>
    </xf>
    <xf numFmtId="169" fontId="31" fillId="5" borderId="6" xfId="0" applyNumberFormat="1" applyFont="1" applyFill="1" applyBorder="1" applyAlignment="1">
      <alignment horizontal="right" vertical="center"/>
    </xf>
    <xf numFmtId="169" fontId="30" fillId="5" borderId="6" xfId="8411" applyNumberFormat="1" applyFont="1" applyFill="1" applyBorder="1" applyAlignment="1">
      <alignment horizontal="right" vertical="center"/>
    </xf>
    <xf numFmtId="169" fontId="30" fillId="0" borderId="6" xfId="0" applyNumberFormat="1" applyFont="1" applyFill="1" applyBorder="1" applyAlignment="1">
      <alignment horizontal="right" vertical="center"/>
    </xf>
    <xf numFmtId="169" fontId="30" fillId="0" borderId="6" xfId="4278" applyNumberFormat="1" applyFont="1" applyBorder="1" applyAlignment="1">
      <alignment horizontal="right" vertical="center"/>
    </xf>
    <xf numFmtId="169" fontId="30" fillId="0" borderId="6" xfId="4278" applyNumberFormat="1" applyFont="1" applyFill="1" applyBorder="1" applyAlignment="1">
      <alignment horizontal="right" vertical="center"/>
    </xf>
    <xf numFmtId="169" fontId="30" fillId="0" borderId="6" xfId="29" applyNumberFormat="1" applyFont="1" applyBorder="1" applyAlignment="1">
      <alignment horizontal="right" vertical="center"/>
    </xf>
    <xf numFmtId="169" fontId="30" fillId="0" borderId="6" xfId="29" applyNumberFormat="1" applyFont="1" applyFill="1" applyBorder="1" applyAlignment="1">
      <alignment horizontal="right" vertical="center"/>
    </xf>
    <xf numFmtId="169" fontId="30" fillId="5" borderId="6" xfId="12" applyNumberFormat="1" applyFont="1" applyFill="1" applyBorder="1" applyAlignment="1">
      <alignment horizontal="right" vertical="center" wrapText="1"/>
    </xf>
    <xf numFmtId="169" fontId="30" fillId="5" borderId="6" xfId="12" applyNumberFormat="1" applyFont="1" applyFill="1" applyBorder="1" applyAlignment="1">
      <alignment horizontal="right" vertical="center"/>
    </xf>
    <xf numFmtId="169" fontId="30" fillId="0" borderId="49" xfId="12" applyNumberFormat="1" applyFont="1" applyFill="1" applyBorder="1" applyAlignment="1">
      <alignment horizontal="right" vertical="center" wrapText="1"/>
    </xf>
    <xf numFmtId="169" fontId="30" fillId="5" borderId="49" xfId="12" applyNumberFormat="1" applyFont="1" applyFill="1" applyBorder="1" applyAlignment="1">
      <alignment horizontal="right" vertical="center" wrapText="1"/>
    </xf>
    <xf numFmtId="169" fontId="30" fillId="0" borderId="49" xfId="0" applyNumberFormat="1" applyFont="1" applyBorder="1" applyAlignment="1">
      <alignment horizontal="right" vertical="center" wrapText="1"/>
    </xf>
    <xf numFmtId="169" fontId="30" fillId="0" borderId="49" xfId="12" applyNumberFormat="1" applyFont="1" applyFill="1" applyBorder="1" applyAlignment="1">
      <alignment horizontal="right" vertical="center"/>
    </xf>
    <xf numFmtId="198" fontId="31" fillId="0" borderId="3" xfId="8411" applyNumberFormat="1" applyFont="1" applyFill="1" applyBorder="1" applyAlignment="1">
      <alignment horizontal="center" vertical="center" wrapText="1"/>
    </xf>
    <xf numFmtId="198" fontId="31" fillId="0" borderId="2" xfId="8411" applyNumberFormat="1" applyFont="1" applyFill="1" applyBorder="1" applyAlignment="1">
      <alignment horizontal="center" vertical="center" wrapText="1"/>
    </xf>
    <xf numFmtId="0" fontId="31" fillId="0" borderId="7" xfId="63" applyFont="1" applyBorder="1" applyAlignment="1">
      <alignment horizontal="center" vertical="center" wrapText="1"/>
    </xf>
    <xf numFmtId="0" fontId="31" fillId="0" borderId="7" xfId="63" applyFont="1" applyBorder="1" applyAlignment="1">
      <alignment horizontal="left" vertical="center" wrapText="1"/>
    </xf>
    <xf numFmtId="175" fontId="31" fillId="0" borderId="7" xfId="8414" applyNumberFormat="1" applyFont="1" applyFill="1" applyBorder="1" applyAlignment="1">
      <alignment horizontal="center" vertical="center" wrapText="1"/>
    </xf>
    <xf numFmtId="175" fontId="30" fillId="0" borderId="6" xfId="8414" applyNumberFormat="1" applyFont="1" applyFill="1" applyBorder="1" applyAlignment="1">
      <alignment horizontal="center" vertical="center" wrapText="1"/>
    </xf>
    <xf numFmtId="0" fontId="31" fillId="0" borderId="6" xfId="63" applyFont="1" applyBorder="1" applyAlignment="1">
      <alignment horizontal="left" vertical="center" wrapText="1"/>
    </xf>
    <xf numFmtId="175" fontId="31" fillId="0" borderId="6" xfId="8414" applyNumberFormat="1" applyFont="1" applyFill="1" applyBorder="1" applyAlignment="1">
      <alignment horizontal="center" vertical="center" wrapText="1"/>
    </xf>
    <xf numFmtId="0" fontId="30" fillId="0" borderId="6" xfId="63" quotePrefix="1" applyFont="1" applyBorder="1" applyAlignment="1">
      <alignment horizontal="left" vertical="center" wrapText="1"/>
    </xf>
    <xf numFmtId="175" fontId="272" fillId="0" borderId="6" xfId="8414" applyNumberFormat="1" applyFont="1" applyFill="1" applyBorder="1" applyAlignment="1">
      <alignment horizontal="center" vertical="center" wrapText="1"/>
    </xf>
    <xf numFmtId="0" fontId="31" fillId="0" borderId="6" xfId="63" quotePrefix="1" applyFont="1" applyBorder="1" applyAlignment="1">
      <alignment vertical="center" wrapText="1"/>
    </xf>
    <xf numFmtId="0" fontId="48" fillId="0" borderId="6" xfId="63" applyFont="1" applyBorder="1" applyAlignment="1">
      <alignment horizontal="center" vertical="center" wrapText="1"/>
    </xf>
    <xf numFmtId="0" fontId="48" fillId="0" borderId="6" xfId="63" applyFont="1" applyBorder="1" applyAlignment="1">
      <alignment horizontal="left" vertical="center" wrapText="1"/>
    </xf>
    <xf numFmtId="0" fontId="272" fillId="0" borderId="6" xfId="63" quotePrefix="1" applyFont="1" applyBorder="1" applyAlignment="1">
      <alignment horizontal="center" vertical="center" wrapText="1"/>
    </xf>
    <xf numFmtId="0" fontId="272" fillId="0" borderId="6" xfId="63" applyFont="1" applyBorder="1" applyAlignment="1">
      <alignment horizontal="left" vertical="center" wrapText="1"/>
    </xf>
    <xf numFmtId="49" fontId="31" fillId="0" borderId="6" xfId="63" applyNumberFormat="1" applyFont="1" applyBorder="1" applyAlignment="1">
      <alignment horizontal="center" vertical="center" wrapText="1"/>
    </xf>
    <xf numFmtId="194" fontId="48" fillId="0" borderId="6" xfId="8414" applyNumberFormat="1" applyFont="1" applyFill="1" applyBorder="1" applyAlignment="1">
      <alignment horizontal="center" vertical="center" wrapText="1"/>
    </xf>
    <xf numFmtId="194" fontId="30" fillId="0" borderId="6" xfId="8414" applyNumberFormat="1" applyFont="1" applyFill="1" applyBorder="1" applyAlignment="1">
      <alignment horizontal="left" vertical="center" wrapText="1"/>
    </xf>
    <xf numFmtId="194" fontId="30" fillId="0" borderId="6" xfId="8414" applyNumberFormat="1" applyFont="1" applyFill="1" applyBorder="1" applyAlignment="1">
      <alignment horizontal="center" vertical="center" wrapText="1"/>
    </xf>
    <xf numFmtId="3" fontId="30" fillId="0" borderId="6" xfId="63" applyNumberFormat="1" applyFont="1" applyBorder="1" applyAlignment="1">
      <alignment horizontal="center" vertical="center" wrapText="1"/>
    </xf>
    <xf numFmtId="194" fontId="48" fillId="0" borderId="49" xfId="8414" applyNumberFormat="1" applyFont="1" applyFill="1" applyBorder="1" applyAlignment="1">
      <alignment horizontal="center" vertical="center" wrapText="1"/>
    </xf>
    <xf numFmtId="194" fontId="30" fillId="0" borderId="49" xfId="8414" applyNumberFormat="1" applyFont="1" applyFill="1" applyBorder="1" applyAlignment="1">
      <alignment horizontal="left" vertical="center" wrapText="1"/>
    </xf>
    <xf numFmtId="194" fontId="30" fillId="0" borderId="49" xfId="8414" applyNumberFormat="1" applyFont="1" applyFill="1" applyBorder="1" applyAlignment="1">
      <alignment horizontal="center" vertical="center" wrapText="1"/>
    </xf>
    <xf numFmtId="175" fontId="30" fillId="0" borderId="49" xfId="8414" applyNumberFormat="1" applyFont="1" applyFill="1" applyBorder="1" applyAlignment="1">
      <alignment horizontal="center" vertical="center" wrapText="1"/>
    </xf>
    <xf numFmtId="4" fontId="31" fillId="0" borderId="7" xfId="55" applyNumberFormat="1" applyFont="1" applyBorder="1" applyAlignment="1">
      <alignment horizontal="center" vertical="center" wrapText="1"/>
    </xf>
    <xf numFmtId="4" fontId="31" fillId="0" borderId="7" xfId="55" applyNumberFormat="1" applyFont="1" applyBorder="1" applyAlignment="1">
      <alignment horizontal="right" vertical="center" wrapText="1"/>
    </xf>
    <xf numFmtId="4" fontId="30" fillId="0" borderId="6" xfId="55" applyNumberFormat="1" applyFont="1" applyBorder="1" applyAlignment="1">
      <alignment horizontal="center" vertical="center" wrapText="1"/>
    </xf>
    <xf numFmtId="4" fontId="30" fillId="0" borderId="6" xfId="55" applyNumberFormat="1" applyFont="1" applyBorder="1" applyAlignment="1">
      <alignment horizontal="right" vertical="center" wrapText="1"/>
    </xf>
    <xf numFmtId="4" fontId="31" fillId="0" borderId="6" xfId="55" applyNumberFormat="1" applyFont="1" applyBorder="1" applyAlignment="1">
      <alignment horizontal="center" vertical="center" wrapText="1"/>
    </xf>
    <xf numFmtId="4" fontId="31" fillId="0" borderId="6" xfId="55" applyNumberFormat="1" applyFont="1" applyBorder="1" applyAlignment="1">
      <alignment horizontal="right" vertical="center" wrapText="1"/>
    </xf>
    <xf numFmtId="4" fontId="30" fillId="0" borderId="50" xfId="63" applyNumberFormat="1" applyFont="1" applyBorder="1" applyAlignment="1">
      <alignment horizontal="center" vertical="center" wrapText="1"/>
    </xf>
    <xf numFmtId="4" fontId="30" fillId="0" borderId="50" xfId="63" applyNumberFormat="1" applyFont="1" applyBorder="1" applyAlignment="1">
      <alignment horizontal="center" vertical="center"/>
    </xf>
    <xf numFmtId="4" fontId="30" fillId="0" borderId="6" xfId="4374" applyNumberFormat="1" applyFont="1" applyBorder="1" applyAlignment="1">
      <alignment horizontal="center" vertical="center" wrapText="1"/>
    </xf>
    <xf numFmtId="4" fontId="30" fillId="0" borderId="6" xfId="0" applyNumberFormat="1" applyFont="1" applyBorder="1" applyAlignment="1">
      <alignment horizontal="center" vertical="center"/>
    </xf>
    <xf numFmtId="4" fontId="30" fillId="0" borderId="6" xfId="8343" applyNumberFormat="1" applyFont="1" applyBorder="1" applyAlignment="1">
      <alignment horizontal="center" vertical="center"/>
    </xf>
    <xf numFmtId="4" fontId="30" fillId="0" borderId="6" xfId="30" applyNumberFormat="1" applyFont="1" applyBorder="1" applyAlignment="1">
      <alignment horizontal="center" vertical="center"/>
    </xf>
    <xf numFmtId="4" fontId="30" fillId="0" borderId="6" xfId="63" applyNumberFormat="1" applyFont="1" applyBorder="1" applyAlignment="1">
      <alignment horizontal="center" vertical="center" wrapText="1"/>
    </xf>
    <xf numFmtId="4" fontId="30" fillId="0" borderId="6" xfId="31" applyNumberFormat="1" applyFont="1" applyBorder="1" applyAlignment="1">
      <alignment horizontal="center" vertical="center" wrapText="1"/>
    </xf>
    <xf numFmtId="4" fontId="30" fillId="0" borderId="8" xfId="8342" applyNumberFormat="1" applyFont="1" applyFill="1" applyBorder="1" applyAlignment="1">
      <alignment horizontal="center" vertical="center" wrapText="1"/>
    </xf>
    <xf numFmtId="4" fontId="30" fillId="0" borderId="6" xfId="57" applyNumberFormat="1" applyFont="1" applyFill="1" applyBorder="1" applyAlignment="1">
      <alignment horizontal="center" vertical="center" wrapText="1"/>
    </xf>
    <xf numFmtId="4" fontId="30" fillId="0" borderId="49" xfId="8419" applyNumberFormat="1" applyFont="1" applyFill="1" applyBorder="1" applyAlignment="1">
      <alignment horizontal="center" vertical="center" wrapText="1"/>
    </xf>
    <xf numFmtId="4" fontId="30" fillId="0" borderId="49" xfId="12" applyNumberFormat="1" applyFont="1" applyFill="1" applyBorder="1" applyAlignment="1">
      <alignment horizontal="center" vertical="center" wrapText="1"/>
    </xf>
    <xf numFmtId="4" fontId="30" fillId="0" borderId="49" xfId="8342" applyNumberFormat="1" applyFont="1" applyFill="1" applyBorder="1" applyAlignment="1">
      <alignment horizontal="center" vertical="center" wrapText="1"/>
    </xf>
    <xf numFmtId="4" fontId="30" fillId="0" borderId="8" xfId="30" applyNumberFormat="1" applyFont="1" applyBorder="1" applyAlignment="1">
      <alignment horizontal="center" vertical="center"/>
    </xf>
    <xf numFmtId="4" fontId="30" fillId="0" borderId="8" xfId="12" applyNumberFormat="1" applyFont="1" applyFill="1" applyBorder="1" applyAlignment="1">
      <alignment horizontal="center" vertical="center"/>
    </xf>
    <xf numFmtId="4" fontId="30" fillId="0" borderId="61" xfId="12" applyNumberFormat="1" applyFont="1" applyFill="1" applyBorder="1" applyAlignment="1">
      <alignment horizontal="right" vertical="center"/>
    </xf>
    <xf numFmtId="4" fontId="11" fillId="0" borderId="8" xfId="30" applyNumberFormat="1" applyFont="1" applyBorder="1"/>
    <xf numFmtId="4" fontId="30" fillId="0" borderId="50" xfId="12" applyNumberFormat="1" applyFont="1" applyFill="1" applyBorder="1" applyAlignment="1">
      <alignment horizontal="center" vertical="center"/>
    </xf>
    <xf numFmtId="4" fontId="11" fillId="0" borderId="6" xfId="30" applyNumberFormat="1" applyFont="1" applyBorder="1"/>
    <xf numFmtId="4" fontId="30" fillId="0" borderId="6" xfId="54" applyNumberFormat="1" applyFont="1" applyBorder="1" applyAlignment="1">
      <alignment horizontal="center" vertical="center"/>
    </xf>
    <xf numFmtId="4" fontId="25" fillId="0" borderId="6" xfId="30" applyNumberFormat="1" applyFont="1" applyBorder="1"/>
    <xf numFmtId="4" fontId="26" fillId="0" borderId="6" xfId="30" applyNumberFormat="1" applyFont="1" applyBorder="1"/>
    <xf numFmtId="4" fontId="30" fillId="0" borderId="6" xfId="30" applyNumberFormat="1" applyFont="1" applyBorder="1"/>
    <xf numFmtId="4" fontId="30" fillId="0" borderId="6" xfId="30" applyNumberFormat="1" applyFont="1" applyBorder="1" applyAlignment="1">
      <alignment horizontal="center"/>
    </xf>
    <xf numFmtId="4" fontId="30" fillId="0" borderId="49" xfId="30" applyNumberFormat="1" applyFont="1" applyBorder="1"/>
    <xf numFmtId="4" fontId="30" fillId="0" borderId="49" xfId="30" applyNumberFormat="1" applyFont="1" applyBorder="1" applyAlignment="1">
      <alignment horizontal="center"/>
    </xf>
    <xf numFmtId="4" fontId="30" fillId="0" borderId="49" xfId="12" applyNumberFormat="1" applyFont="1" applyFill="1" applyBorder="1" applyAlignment="1">
      <alignment horizontal="center" vertical="center"/>
    </xf>
    <xf numFmtId="4" fontId="11" fillId="0" borderId="49" xfId="30" applyNumberFormat="1" applyFont="1" applyBorder="1"/>
    <xf numFmtId="4" fontId="30" fillId="0" borderId="6" xfId="8414" applyNumberFormat="1" applyFont="1" applyFill="1" applyBorder="1" applyAlignment="1">
      <alignment horizontal="center" vertical="center" wrapText="1"/>
    </xf>
    <xf numFmtId="4" fontId="30" fillId="0" borderId="49" xfId="8414" applyNumberFormat="1" applyFont="1" applyFill="1" applyBorder="1" applyAlignment="1">
      <alignment horizontal="center" vertical="center" wrapText="1"/>
    </xf>
    <xf numFmtId="175" fontId="26" fillId="0" borderId="0" xfId="63" applyNumberFormat="1" applyFont="1"/>
    <xf numFmtId="169" fontId="49" fillId="0" borderId="0" xfId="0" applyNumberFormat="1" applyFont="1" applyAlignment="1">
      <alignment vertical="center" wrapText="1"/>
    </xf>
    <xf numFmtId="0" fontId="272" fillId="0" borderId="6" xfId="0" applyFont="1" applyBorder="1" applyAlignment="1">
      <alignment vertical="center" wrapText="1"/>
    </xf>
    <xf numFmtId="175" fontId="272" fillId="0" borderId="6" xfId="32" applyNumberFormat="1" applyFont="1" applyBorder="1" applyAlignment="1">
      <alignment vertical="center" wrapText="1"/>
    </xf>
    <xf numFmtId="169" fontId="272" fillId="0" borderId="6" xfId="1225" applyFont="1" applyFill="1" applyBorder="1" applyAlignment="1">
      <alignment vertical="center" wrapText="1"/>
    </xf>
    <xf numFmtId="3" fontId="272" fillId="0" borderId="6" xfId="0" applyNumberFormat="1" applyFont="1" applyBorder="1" applyAlignment="1">
      <alignment horizontal="left" vertical="center" wrapText="1"/>
    </xf>
    <xf numFmtId="43" fontId="11" fillId="0" borderId="0" xfId="0" applyNumberFormat="1" applyFont="1" applyAlignment="1">
      <alignment vertical="center"/>
    </xf>
    <xf numFmtId="0" fontId="314" fillId="0" borderId="0" xfId="0" applyFont="1"/>
    <xf numFmtId="2" fontId="30" fillId="0" borderId="6" xfId="12" applyNumberFormat="1" applyFont="1" applyFill="1" applyBorder="1" applyAlignment="1">
      <alignment horizontal="right" vertical="center" wrapText="1"/>
    </xf>
    <xf numFmtId="2" fontId="48" fillId="0" borderId="6" xfId="63" applyNumberFormat="1" applyFont="1" applyBorder="1" applyAlignment="1">
      <alignment horizontal="right" vertical="center" wrapText="1"/>
    </xf>
    <xf numFmtId="0" fontId="31" fillId="0" borderId="6" xfId="63" applyFont="1" applyBorder="1" applyAlignment="1">
      <alignment horizontal="right" vertical="center" wrapText="1"/>
    </xf>
    <xf numFmtId="1" fontId="30" fillId="0" borderId="6" xfId="12" applyNumberFormat="1" applyFont="1" applyFill="1" applyBorder="1" applyAlignment="1">
      <alignment horizontal="right" vertical="center" wrapText="1"/>
    </xf>
    <xf numFmtId="2" fontId="31" fillId="0" borderId="6" xfId="63" applyNumberFormat="1" applyFont="1" applyBorder="1" applyAlignment="1">
      <alignment horizontal="right" vertical="center" wrapText="1"/>
    </xf>
    <xf numFmtId="169" fontId="30" fillId="0" borderId="6" xfId="53" applyNumberFormat="1" applyFont="1" applyFill="1" applyBorder="1" applyAlignment="1">
      <alignment horizontal="right" vertical="center" wrapText="1"/>
    </xf>
    <xf numFmtId="169" fontId="30" fillId="0" borderId="6" xfId="63" applyNumberFormat="1" applyFont="1" applyBorder="1" applyAlignment="1">
      <alignment horizontal="right" vertical="center"/>
    </xf>
    <xf numFmtId="169" fontId="30" fillId="0" borderId="49" xfId="30" applyNumberFormat="1" applyFont="1" applyBorder="1" applyAlignment="1">
      <alignment horizontal="right" vertical="center"/>
    </xf>
    <xf numFmtId="2" fontId="25" fillId="0" borderId="0" xfId="30" applyNumberFormat="1" applyFont="1"/>
    <xf numFmtId="328" fontId="0" fillId="0" borderId="0" xfId="0" applyNumberFormat="1"/>
    <xf numFmtId="169" fontId="31" fillId="0" borderId="6" xfId="12" applyNumberFormat="1" applyFont="1" applyFill="1" applyBorder="1" applyAlignment="1">
      <alignment horizontal="right" vertical="center" wrapText="1"/>
    </xf>
    <xf numFmtId="43" fontId="0" fillId="0" borderId="0" xfId="0" applyNumberFormat="1"/>
    <xf numFmtId="330" fontId="0" fillId="0" borderId="0" xfId="0" applyNumberFormat="1"/>
    <xf numFmtId="169" fontId="0" fillId="0" borderId="0" xfId="0" applyNumberFormat="1"/>
    <xf numFmtId="169" fontId="11" fillId="0" borderId="0" xfId="0" applyNumberFormat="1" applyFont="1" applyAlignment="1">
      <alignment vertical="center"/>
    </xf>
    <xf numFmtId="43" fontId="49" fillId="0" borderId="0" xfId="0" applyNumberFormat="1" applyFont="1" applyAlignment="1">
      <alignment vertical="center"/>
    </xf>
    <xf numFmtId="43" fontId="26" fillId="0" borderId="0" xfId="0" applyNumberFormat="1" applyFont="1" applyAlignment="1">
      <alignment vertical="center" wrapText="1"/>
    </xf>
    <xf numFmtId="4" fontId="11" fillId="0" borderId="0" xfId="55" applyNumberFormat="1" applyFont="1"/>
    <xf numFmtId="2" fontId="49" fillId="0" borderId="0" xfId="30" applyNumberFormat="1" applyFont="1"/>
    <xf numFmtId="1" fontId="11" fillId="5" borderId="0" xfId="0" applyNumberFormat="1" applyFont="1" applyFill="1" applyAlignment="1">
      <alignment vertical="center" wrapText="1"/>
    </xf>
    <xf numFmtId="0" fontId="27" fillId="0" borderId="0" xfId="4362" applyFont="1" applyAlignment="1">
      <alignment vertical="center"/>
    </xf>
    <xf numFmtId="0" fontId="27" fillId="0" borderId="0" xfId="63" applyFont="1" applyAlignment="1"/>
    <xf numFmtId="169" fontId="31" fillId="0" borderId="6" xfId="8411" applyNumberFormat="1" applyFont="1" applyFill="1" applyBorder="1" applyAlignment="1">
      <alignment horizontal="right" vertical="center"/>
    </xf>
    <xf numFmtId="169" fontId="30" fillId="0" borderId="8" xfId="8411" applyNumberFormat="1" applyFont="1" applyFill="1" applyBorder="1" applyAlignment="1">
      <alignment horizontal="right" vertical="center"/>
    </xf>
    <xf numFmtId="169" fontId="30" fillId="0" borderId="48" xfId="8411" applyNumberFormat="1" applyFont="1" applyFill="1" applyBorder="1" applyAlignment="1">
      <alignment horizontal="right" vertical="center"/>
    </xf>
    <xf numFmtId="169" fontId="30" fillId="0" borderId="6" xfId="0" applyNumberFormat="1" applyFont="1" applyBorder="1" applyAlignment="1">
      <alignment horizontal="right"/>
    </xf>
    <xf numFmtId="169" fontId="272" fillId="0" borderId="6" xfId="8411" applyNumberFormat="1" applyFont="1" applyBorder="1" applyAlignment="1">
      <alignment horizontal="right" vertical="center"/>
    </xf>
    <xf numFmtId="169" fontId="272" fillId="0" borderId="6" xfId="12" applyNumberFormat="1" applyFont="1" applyBorder="1" applyAlignment="1">
      <alignment horizontal="right" vertical="center"/>
    </xf>
    <xf numFmtId="169" fontId="272" fillId="0" borderId="6" xfId="12" applyNumberFormat="1" applyFont="1" applyFill="1" applyBorder="1" applyAlignment="1">
      <alignment horizontal="right" vertical="center"/>
    </xf>
    <xf numFmtId="169" fontId="30" fillId="0" borderId="49" xfId="0" applyNumberFormat="1" applyFont="1" applyBorder="1" applyAlignment="1">
      <alignment horizontal="center"/>
    </xf>
    <xf numFmtId="169" fontId="11" fillId="0" borderId="0" xfId="0" applyNumberFormat="1" applyFont="1"/>
    <xf numFmtId="169" fontId="11" fillId="0" borderId="0" xfId="0" applyNumberFormat="1" applyFont="1" applyAlignment="1">
      <alignment horizontal="center"/>
    </xf>
    <xf numFmtId="169" fontId="31" fillId="0" borderId="7" xfId="12" applyNumberFormat="1" applyFont="1" applyFill="1" applyBorder="1" applyAlignment="1">
      <alignment horizontal="center" vertical="center" wrapText="1"/>
    </xf>
    <xf numFmtId="169" fontId="31" fillId="0" borderId="8" xfId="12" applyNumberFormat="1" applyFont="1" applyFill="1" applyBorder="1" applyAlignment="1">
      <alignment horizontal="center" vertical="center" wrapText="1"/>
    </xf>
    <xf numFmtId="169" fontId="31" fillId="0" borderId="6" xfId="0" applyNumberFormat="1" applyFont="1" applyBorder="1" applyAlignment="1">
      <alignment horizontal="center" vertical="center" wrapText="1"/>
    </xf>
    <xf numFmtId="169" fontId="31" fillId="0" borderId="8" xfId="0" applyNumberFormat="1" applyFont="1" applyBorder="1" applyAlignment="1">
      <alignment horizontal="center" vertical="center" wrapText="1"/>
    </xf>
    <xf numFmtId="169" fontId="30" fillId="0" borderId="8" xfId="12" applyNumberFormat="1" applyFont="1" applyFill="1" applyBorder="1" applyAlignment="1">
      <alignment horizontal="center" vertical="center" wrapText="1"/>
    </xf>
    <xf numFmtId="169" fontId="30" fillId="0" borderId="6" xfId="0" applyNumberFormat="1" applyFont="1" applyBorder="1" applyAlignment="1">
      <alignment horizontal="center" vertical="center" wrapText="1"/>
    </xf>
    <xf numFmtId="169" fontId="30" fillId="0" borderId="8" xfId="0" applyNumberFormat="1" applyFont="1" applyBorder="1" applyAlignment="1">
      <alignment horizontal="center" vertical="center" wrapText="1"/>
    </xf>
    <xf numFmtId="169" fontId="30" fillId="0" borderId="6" xfId="56" applyNumberFormat="1" applyFont="1" applyFill="1" applyBorder="1" applyAlignment="1">
      <alignment horizontal="center" vertical="center" wrapText="1"/>
    </xf>
    <xf numFmtId="169" fontId="30" fillId="0" borderId="6" xfId="0" applyNumberFormat="1" applyFont="1" applyBorder="1" applyAlignment="1">
      <alignment horizontal="center" vertical="center"/>
    </xf>
    <xf numFmtId="169" fontId="30" fillId="0" borderId="6" xfId="30" applyNumberFormat="1" applyFont="1" applyBorder="1" applyAlignment="1">
      <alignment horizontal="center" vertical="center"/>
    </xf>
    <xf numFmtId="169" fontId="309" fillId="0" borderId="6" xfId="0" applyNumberFormat="1" applyFont="1" applyBorder="1" applyAlignment="1">
      <alignment horizontal="center" vertical="center"/>
    </xf>
    <xf numFmtId="169" fontId="31" fillId="5" borderId="6" xfId="0" applyNumberFormat="1" applyFont="1" applyFill="1" applyBorder="1" applyAlignment="1">
      <alignment horizontal="center" vertical="center"/>
    </xf>
    <xf numFmtId="169" fontId="31" fillId="0" borderId="6" xfId="0" applyNumberFormat="1" applyFont="1" applyBorder="1" applyAlignment="1">
      <alignment horizontal="center" vertical="center"/>
    </xf>
    <xf numFmtId="169" fontId="30" fillId="5" borderId="6" xfId="12" quotePrefix="1" applyNumberFormat="1" applyFont="1" applyFill="1" applyBorder="1" applyAlignment="1">
      <alignment horizontal="center" vertical="center" wrapText="1"/>
    </xf>
    <xf numFmtId="169" fontId="30" fillId="0" borderId="6" xfId="12" quotePrefix="1" applyNumberFormat="1" applyFont="1" applyFill="1" applyBorder="1" applyAlignment="1">
      <alignment horizontal="center" vertical="center" wrapText="1"/>
    </xf>
    <xf numFmtId="169" fontId="271" fillId="5" borderId="6" xfId="0" applyNumberFormat="1" applyFont="1" applyFill="1" applyBorder="1" applyAlignment="1">
      <alignment horizontal="center" vertical="center"/>
    </xf>
    <xf numFmtId="169" fontId="271" fillId="0" borderId="6" xfId="0" applyNumberFormat="1" applyFont="1" applyBorder="1" applyAlignment="1">
      <alignment horizontal="center" vertical="center"/>
    </xf>
    <xf numFmtId="169" fontId="30" fillId="5" borderId="6" xfId="0" applyNumberFormat="1" applyFont="1" applyFill="1" applyBorder="1" applyAlignment="1">
      <alignment horizontal="center" vertical="center"/>
    </xf>
    <xf numFmtId="169" fontId="310" fillId="5" borderId="6" xfId="30" applyNumberFormat="1" applyFont="1" applyFill="1" applyBorder="1" applyAlignment="1">
      <alignment horizontal="center" vertical="center" wrapText="1"/>
    </xf>
    <xf numFmtId="169" fontId="31" fillId="0" borderId="6" xfId="8411" applyNumberFormat="1" applyFont="1" applyFill="1" applyBorder="1" applyAlignment="1">
      <alignment horizontal="center" vertical="center" wrapText="1"/>
    </xf>
    <xf numFmtId="169" fontId="31" fillId="0" borderId="6" xfId="8411" applyNumberFormat="1" applyFont="1" applyBorder="1" applyAlignment="1">
      <alignment horizontal="center" vertical="center"/>
    </xf>
    <xf numFmtId="169" fontId="30" fillId="0" borderId="6" xfId="8411" applyNumberFormat="1" applyFont="1" applyBorder="1" applyAlignment="1">
      <alignment horizontal="center" vertical="center"/>
    </xf>
    <xf numFmtId="169" fontId="30" fillId="0" borderId="6" xfId="4419" applyNumberFormat="1" applyFont="1" applyFill="1" applyBorder="1" applyAlignment="1">
      <alignment horizontal="center" vertical="center" wrapText="1"/>
    </xf>
    <xf numFmtId="169" fontId="30" fillId="0" borderId="6" xfId="12" applyNumberFormat="1" applyFont="1" applyBorder="1" applyAlignment="1">
      <alignment horizontal="center" vertical="center"/>
    </xf>
    <xf numFmtId="169" fontId="30" fillId="0" borderId="11" xfId="8411" applyNumberFormat="1" applyFont="1" applyFill="1" applyBorder="1" applyAlignment="1">
      <alignment horizontal="center" vertical="center" wrapText="1"/>
    </xf>
    <xf numFmtId="169" fontId="30" fillId="0" borderId="49" xfId="12" applyNumberFormat="1" applyFont="1" applyFill="1" applyBorder="1" applyAlignment="1">
      <alignment horizontal="center" vertical="center" wrapText="1"/>
    </xf>
    <xf numFmtId="4" fontId="31" fillId="0" borderId="7" xfId="8414" applyNumberFormat="1" applyFont="1" applyFill="1" applyBorder="1" applyAlignment="1">
      <alignment horizontal="center" vertical="center" wrapText="1"/>
    </xf>
    <xf numFmtId="4" fontId="30" fillId="0" borderId="6" xfId="8411" applyNumberFormat="1" applyFont="1" applyFill="1" applyBorder="1" applyAlignment="1">
      <alignment horizontal="center" vertical="center" wrapText="1"/>
    </xf>
    <xf numFmtId="4" fontId="48" fillId="0" borderId="6" xfId="8414" applyNumberFormat="1" applyFont="1" applyFill="1" applyBorder="1" applyAlignment="1">
      <alignment horizontal="center" vertical="center"/>
    </xf>
    <xf numFmtId="4" fontId="31" fillId="0" borderId="6" xfId="63" applyNumberFormat="1" applyFont="1" applyBorder="1" applyAlignment="1">
      <alignment horizontal="center" vertical="center"/>
    </xf>
    <xf numFmtId="4" fontId="31" fillId="0" borderId="6" xfId="8414" applyNumberFormat="1" applyFont="1" applyFill="1" applyBorder="1" applyAlignment="1">
      <alignment horizontal="center" vertical="center" wrapText="1"/>
    </xf>
    <xf numFmtId="4" fontId="313" fillId="0" borderId="6" xfId="8414" applyNumberFormat="1" applyFont="1" applyFill="1" applyBorder="1" applyAlignment="1">
      <alignment horizontal="center" vertical="center" wrapText="1"/>
    </xf>
    <xf numFmtId="4" fontId="30" fillId="0" borderId="8" xfId="8414" applyNumberFormat="1" applyFont="1" applyFill="1" applyBorder="1" applyAlignment="1">
      <alignment horizontal="center" vertical="center" wrapText="1"/>
    </xf>
    <xf numFmtId="4" fontId="31" fillId="0" borderId="6" xfId="12" applyNumberFormat="1" applyFont="1" applyFill="1" applyBorder="1" applyAlignment="1">
      <alignment horizontal="center" vertical="center" wrapText="1"/>
    </xf>
    <xf numFmtId="4" fontId="272" fillId="0" borderId="6" xfId="8414" applyNumberFormat="1" applyFont="1" applyFill="1" applyBorder="1" applyAlignment="1">
      <alignment horizontal="center" vertical="center" wrapText="1"/>
    </xf>
    <xf numFmtId="4" fontId="48" fillId="0" borderId="6" xfId="8414" applyNumberFormat="1" applyFont="1" applyFill="1" applyBorder="1" applyAlignment="1">
      <alignment horizontal="center" vertical="center" wrapText="1"/>
    </xf>
    <xf numFmtId="4" fontId="30" fillId="0" borderId="6" xfId="63" applyNumberFormat="1" applyFont="1" applyBorder="1" applyAlignment="1">
      <alignment horizontal="center" vertical="center"/>
    </xf>
    <xf numFmtId="4" fontId="272" fillId="0" borderId="6" xfId="4419" applyNumberFormat="1" applyFont="1" applyFill="1" applyBorder="1" applyAlignment="1">
      <alignment horizontal="center" vertical="center"/>
    </xf>
    <xf numFmtId="4" fontId="30" fillId="0" borderId="6" xfId="8350" applyNumberFormat="1" applyFont="1" applyBorder="1" applyAlignment="1">
      <alignment horizontal="center" vertical="center" wrapText="1"/>
    </xf>
    <xf numFmtId="4" fontId="272" fillId="0" borderId="6" xfId="0" applyNumberFormat="1" applyFont="1" applyBorder="1" applyAlignment="1">
      <alignment horizontal="center" vertical="center" wrapText="1"/>
    </xf>
    <xf numFmtId="169" fontId="8" fillId="0" borderId="0" xfId="0" applyNumberFormat="1" applyFont="1"/>
    <xf numFmtId="3" fontId="272" fillId="0" borderId="6" xfId="4419" applyNumberFormat="1" applyFont="1" applyFill="1" applyBorder="1" applyAlignment="1">
      <alignment horizontal="center" vertical="center"/>
    </xf>
    <xf numFmtId="2" fontId="11" fillId="0" borderId="0" xfId="29" applyNumberFormat="1" applyFont="1" applyAlignment="1">
      <alignment vertical="center"/>
    </xf>
    <xf numFmtId="247" fontId="11" fillId="0" borderId="0" xfId="29" applyNumberFormat="1" applyFont="1" applyAlignment="1">
      <alignment vertical="center"/>
    </xf>
    <xf numFmtId="1" fontId="11" fillId="0" borderId="0" xfId="29" applyNumberFormat="1" applyFont="1" applyAlignment="1">
      <alignment vertical="center"/>
    </xf>
    <xf numFmtId="169" fontId="26" fillId="0" borderId="0" xfId="12" applyFont="1" applyAlignment="1">
      <alignment vertical="center"/>
    </xf>
    <xf numFmtId="169" fontId="11" fillId="0" borderId="0" xfId="12" applyFont="1" applyAlignment="1">
      <alignment vertical="center" wrapText="1"/>
    </xf>
    <xf numFmtId="169" fontId="11" fillId="0" borderId="0" xfId="12" applyFont="1" applyAlignment="1">
      <alignment vertical="center"/>
    </xf>
    <xf numFmtId="0" fontId="309" fillId="0" borderId="6" xfId="0" applyFont="1" applyBorder="1" applyAlignment="1">
      <alignment horizontal="center" vertical="center"/>
    </xf>
    <xf numFmtId="0" fontId="309" fillId="0" borderId="6" xfId="0" applyFont="1" applyBorder="1" applyAlignment="1">
      <alignment vertical="center"/>
    </xf>
    <xf numFmtId="0" fontId="309" fillId="0" borderId="6" xfId="0" applyFont="1" applyBorder="1" applyAlignment="1">
      <alignment horizontal="center" vertical="center" wrapText="1"/>
    </xf>
    <xf numFmtId="169" fontId="309" fillId="0" borderId="6" xfId="0" applyNumberFormat="1" applyFont="1" applyBorder="1" applyAlignment="1">
      <alignment horizontal="right" vertical="center" wrapText="1"/>
    </xf>
    <xf numFmtId="169" fontId="309" fillId="0" borderId="6" xfId="0" applyNumberFormat="1" applyFont="1" applyBorder="1" applyAlignment="1">
      <alignment horizontal="right" vertical="center"/>
    </xf>
    <xf numFmtId="0" fontId="309" fillId="5" borderId="6" xfId="0" applyFont="1" applyFill="1" applyBorder="1" applyAlignment="1">
      <alignment horizontal="center" vertical="center" wrapText="1"/>
    </xf>
    <xf numFmtId="0" fontId="309" fillId="5" borderId="6" xfId="0" applyFont="1" applyFill="1" applyBorder="1" applyAlignment="1">
      <alignment vertical="center" wrapText="1"/>
    </xf>
    <xf numFmtId="169" fontId="309" fillId="5" borderId="6" xfId="8411" applyNumberFormat="1" applyFont="1" applyFill="1" applyBorder="1" applyAlignment="1">
      <alignment horizontal="right" vertical="center"/>
    </xf>
    <xf numFmtId="169" fontId="309" fillId="0" borderId="6" xfId="8411" applyNumberFormat="1" applyFont="1" applyFill="1" applyBorder="1" applyAlignment="1">
      <alignment horizontal="right" vertical="center"/>
    </xf>
    <xf numFmtId="1" fontId="309" fillId="0" borderId="6" xfId="29" applyFont="1" applyBorder="1" applyAlignment="1">
      <alignment horizontal="center" vertical="center"/>
    </xf>
    <xf numFmtId="0" fontId="309" fillId="0" borderId="6" xfId="0" applyFont="1" applyBorder="1" applyAlignment="1">
      <alignment horizontal="left" vertical="center" wrapText="1"/>
    </xf>
    <xf numFmtId="175" fontId="309" fillId="0" borderId="6" xfId="29" applyNumberFormat="1" applyFont="1" applyBorder="1" applyAlignment="1">
      <alignment horizontal="center" vertical="center" wrapText="1"/>
    </xf>
    <xf numFmtId="0" fontId="309" fillId="0" borderId="6" xfId="32" applyFont="1" applyBorder="1" applyAlignment="1">
      <alignment horizontal="center" vertical="center" wrapText="1"/>
    </xf>
    <xf numFmtId="169" fontId="309" fillId="0" borderId="6" xfId="29" applyNumberFormat="1" applyFont="1" applyBorder="1" applyAlignment="1">
      <alignment horizontal="right" vertical="center"/>
    </xf>
    <xf numFmtId="175" fontId="272" fillId="0" borderId="6" xfId="12" applyNumberFormat="1" applyFont="1" applyFill="1" applyBorder="1" applyAlignment="1">
      <alignment horizontal="center" vertical="center" wrapText="1"/>
    </xf>
    <xf numFmtId="3" fontId="31" fillId="0" borderId="5" xfId="0" applyNumberFormat="1" applyFont="1" applyBorder="1" applyAlignment="1">
      <alignment horizontal="center" vertical="center" wrapText="1"/>
    </xf>
    <xf numFmtId="0" fontId="31" fillId="0" borderId="15" xfId="0" applyFont="1" applyBorder="1" applyAlignment="1">
      <alignment horizontal="center" vertical="center" wrapText="1"/>
    </xf>
    <xf numFmtId="3" fontId="31" fillId="0" borderId="5" xfId="0" applyNumberFormat="1" applyFont="1" applyBorder="1" applyAlignment="1">
      <alignment horizontal="center" vertical="center" wrapText="1"/>
    </xf>
    <xf numFmtId="3" fontId="31" fillId="5" borderId="5" xfId="0" applyNumberFormat="1" applyFont="1" applyFill="1" applyBorder="1" applyAlignment="1">
      <alignment horizontal="center" vertical="center" wrapText="1"/>
    </xf>
    <xf numFmtId="3" fontId="31" fillId="5" borderId="11" xfId="0" applyNumberFormat="1" applyFont="1" applyFill="1" applyBorder="1" applyAlignment="1">
      <alignment horizontal="center" vertical="center" wrapText="1"/>
    </xf>
    <xf numFmtId="169" fontId="31" fillId="0" borderId="5" xfId="8411" applyFont="1" applyFill="1" applyBorder="1" applyAlignment="1">
      <alignment horizontal="center" vertical="center" wrapText="1"/>
    </xf>
    <xf numFmtId="3" fontId="31" fillId="0" borderId="5" xfId="63" applyNumberFormat="1" applyFont="1" applyBorder="1" applyAlignment="1">
      <alignment horizontal="center" vertical="center" wrapText="1"/>
    </xf>
    <xf numFmtId="169" fontId="31" fillId="0" borderId="11" xfId="8411" applyFont="1" applyFill="1" applyBorder="1" applyAlignment="1">
      <alignment horizontal="center" vertical="center" wrapText="1"/>
    </xf>
    <xf numFmtId="3" fontId="31" fillId="0" borderId="11" xfId="63" applyNumberFormat="1" applyFont="1" applyBorder="1" applyAlignment="1">
      <alignment horizontal="center" vertical="center" wrapText="1"/>
    </xf>
    <xf numFmtId="169" fontId="301" fillId="0" borderId="5" xfId="8411" applyFont="1" applyFill="1" applyBorder="1" applyAlignment="1">
      <alignment horizontal="center" vertical="center" wrapText="1"/>
    </xf>
    <xf numFmtId="169" fontId="301" fillId="0" borderId="11" xfId="8411" applyFont="1" applyFill="1" applyBorder="1" applyAlignment="1">
      <alignment horizontal="center" vertical="center" wrapText="1"/>
    </xf>
    <xf numFmtId="0" fontId="26" fillId="0" borderId="0" xfId="63" applyFont="1" applyAlignment="1">
      <alignment horizontal="center"/>
    </xf>
    <xf numFmtId="0" fontId="31" fillId="0" borderId="7" xfId="0" applyFont="1" applyBorder="1" applyAlignment="1">
      <alignment horizontal="right" vertical="center" wrapText="1"/>
    </xf>
    <xf numFmtId="176" fontId="31" fillId="0" borderId="6" xfId="0" applyNumberFormat="1" applyFont="1" applyBorder="1" applyAlignment="1">
      <alignment horizontal="right" vertical="center" wrapText="1"/>
    </xf>
    <xf numFmtId="175" fontId="30" fillId="0" borderId="6" xfId="0" applyNumberFormat="1" applyFont="1" applyBorder="1" applyAlignment="1">
      <alignment horizontal="right" vertical="center" wrapText="1"/>
    </xf>
    <xf numFmtId="3" fontId="31" fillId="0" borderId="6" xfId="0" applyNumberFormat="1" applyFont="1" applyBorder="1" applyAlignment="1">
      <alignment horizontal="right" vertical="center" wrapText="1"/>
    </xf>
    <xf numFmtId="3" fontId="30" fillId="0" borderId="6" xfId="0" applyNumberFormat="1" applyFont="1" applyFill="1" applyBorder="1" applyAlignment="1">
      <alignment horizontal="right" vertical="center" wrapText="1"/>
    </xf>
    <xf numFmtId="3" fontId="30" fillId="5" borderId="49" xfId="0" applyNumberFormat="1" applyFont="1" applyFill="1" applyBorder="1" applyAlignment="1">
      <alignment horizontal="right" vertical="center" wrapText="1"/>
    </xf>
    <xf numFmtId="169" fontId="30" fillId="0" borderId="6" xfId="32" applyNumberFormat="1" applyFont="1" applyBorder="1" applyAlignment="1">
      <alignment horizontal="right" vertical="center" wrapText="1"/>
    </xf>
    <xf numFmtId="169" fontId="30" fillId="0" borderId="7" xfId="12" applyNumberFormat="1" applyFont="1" applyFill="1" applyBorder="1" applyAlignment="1">
      <alignment horizontal="right" vertical="center" wrapText="1"/>
    </xf>
    <xf numFmtId="169" fontId="271" fillId="0" borderId="6" xfId="12" applyNumberFormat="1" applyFont="1" applyFill="1" applyBorder="1" applyAlignment="1">
      <alignment horizontal="right" vertical="center" wrapText="1"/>
    </xf>
    <xf numFmtId="169" fontId="48" fillId="0" borderId="6" xfId="12" applyNumberFormat="1" applyFont="1" applyFill="1" applyBorder="1" applyAlignment="1">
      <alignment horizontal="right" vertical="center" wrapText="1"/>
    </xf>
    <xf numFmtId="169" fontId="271" fillId="0" borderId="6" xfId="0" applyNumberFormat="1" applyFont="1" applyBorder="1" applyAlignment="1">
      <alignment horizontal="right" vertical="center" wrapText="1"/>
    </xf>
    <xf numFmtId="3" fontId="31" fillId="0" borderId="5" xfId="0" applyNumberFormat="1" applyFont="1" applyBorder="1" applyAlignment="1">
      <alignment vertical="center" wrapText="1"/>
    </xf>
    <xf numFmtId="169" fontId="30" fillId="0" borderId="8" xfId="56" applyNumberFormat="1" applyFont="1" applyFill="1" applyBorder="1" applyAlignment="1">
      <alignment horizontal="center" vertical="center" wrapText="1"/>
    </xf>
    <xf numFmtId="169" fontId="30" fillId="0" borderId="8" xfId="0" applyNumberFormat="1" applyFont="1" applyBorder="1" applyAlignment="1">
      <alignment horizontal="center" vertical="center"/>
    </xf>
    <xf numFmtId="169" fontId="30" fillId="0" borderId="8" xfId="30" applyNumberFormat="1" applyFont="1" applyBorder="1" applyAlignment="1">
      <alignment horizontal="center" vertical="center"/>
    </xf>
    <xf numFmtId="169" fontId="31" fillId="0" borderId="8" xfId="0" applyNumberFormat="1" applyFont="1" applyBorder="1" applyAlignment="1">
      <alignment horizontal="center" vertical="center"/>
    </xf>
    <xf numFmtId="169" fontId="30" fillId="0" borderId="8" xfId="12" quotePrefix="1" applyNumberFormat="1" applyFont="1" applyFill="1" applyBorder="1" applyAlignment="1">
      <alignment horizontal="center" vertical="center" wrapText="1"/>
    </xf>
    <xf numFmtId="169" fontId="271" fillId="0" borderId="8" xfId="0" applyNumberFormat="1" applyFont="1" applyBorder="1" applyAlignment="1">
      <alignment horizontal="center" vertical="center"/>
    </xf>
    <xf numFmtId="169" fontId="31" fillId="0" borderId="8" xfId="8411" applyNumberFormat="1" applyFont="1" applyFill="1" applyBorder="1" applyAlignment="1">
      <alignment horizontal="center" vertical="center" wrapText="1"/>
    </xf>
    <xf numFmtId="169" fontId="30" fillId="0" borderId="8" xfId="8411" applyNumberFormat="1" applyFont="1" applyFill="1" applyBorder="1" applyAlignment="1">
      <alignment horizontal="center" vertical="center" wrapText="1"/>
    </xf>
    <xf numFmtId="169" fontId="30" fillId="0" borderId="8" xfId="8411" applyNumberFormat="1" applyFont="1" applyBorder="1" applyAlignment="1">
      <alignment horizontal="center" vertical="center"/>
    </xf>
    <xf numFmtId="169" fontId="30" fillId="0" borderId="8" xfId="4419" applyNumberFormat="1" applyFont="1" applyFill="1" applyBorder="1" applyAlignment="1">
      <alignment horizontal="center" vertical="center" wrapText="1"/>
    </xf>
    <xf numFmtId="187" fontId="30" fillId="0" borderId="6" xfId="4419" applyNumberFormat="1" applyFont="1" applyFill="1" applyBorder="1" applyAlignment="1">
      <alignment horizontal="center" vertical="center" wrapText="1"/>
    </xf>
    <xf numFmtId="187" fontId="30" fillId="0" borderId="11" xfId="8411" applyNumberFormat="1" applyFont="1" applyFill="1" applyBorder="1" applyAlignment="1">
      <alignment horizontal="center" vertical="center" wrapText="1"/>
    </xf>
    <xf numFmtId="169" fontId="31" fillId="0" borderId="6" xfId="12" applyFont="1" applyFill="1" applyBorder="1" applyAlignment="1">
      <alignment horizontal="right" vertical="center"/>
    </xf>
    <xf numFmtId="178" fontId="31" fillId="0" borderId="6" xfId="12" applyNumberFormat="1" applyFont="1" applyFill="1" applyBorder="1" applyAlignment="1">
      <alignment horizontal="right" vertical="center" wrapText="1"/>
    </xf>
    <xf numFmtId="177" fontId="31" fillId="0" borderId="6" xfId="12" applyNumberFormat="1" applyFont="1" applyFill="1" applyBorder="1" applyAlignment="1">
      <alignment horizontal="right" vertical="center" wrapText="1"/>
    </xf>
    <xf numFmtId="169" fontId="31" fillId="0" borderId="6" xfId="8353" applyNumberFormat="1" applyFont="1" applyFill="1" applyBorder="1" applyAlignment="1">
      <alignment horizontal="right" vertical="center" wrapText="1"/>
    </xf>
    <xf numFmtId="174" fontId="31" fillId="0" borderId="6" xfId="12" applyNumberFormat="1" applyFont="1" applyFill="1" applyBorder="1" applyAlignment="1">
      <alignment horizontal="right" vertical="center"/>
    </xf>
    <xf numFmtId="169" fontId="31" fillId="0" borderId="6" xfId="8411" applyFont="1" applyFill="1" applyBorder="1" applyAlignment="1">
      <alignment horizontal="right" vertical="center"/>
    </xf>
    <xf numFmtId="169" fontId="30" fillId="0" borderId="6" xfId="8411" applyFont="1" applyFill="1" applyBorder="1" applyAlignment="1">
      <alignment horizontal="right" vertical="center"/>
    </xf>
    <xf numFmtId="169" fontId="30" fillId="0" borderId="8" xfId="8411" applyFont="1" applyFill="1" applyBorder="1" applyAlignment="1">
      <alignment horizontal="right" vertical="center"/>
    </xf>
    <xf numFmtId="169" fontId="30" fillId="0" borderId="6" xfId="12" applyFont="1" applyFill="1" applyBorder="1" applyAlignment="1">
      <alignment horizontal="right" vertical="center"/>
    </xf>
    <xf numFmtId="169" fontId="30" fillId="0" borderId="48" xfId="8411" applyFont="1" applyFill="1" applyBorder="1" applyAlignment="1">
      <alignment horizontal="right" vertical="center"/>
    </xf>
    <xf numFmtId="169" fontId="272" fillId="0" borderId="6" xfId="12" applyFont="1" applyBorder="1" applyAlignment="1">
      <alignment horizontal="right" vertical="center"/>
    </xf>
    <xf numFmtId="169" fontId="272" fillId="0" borderId="6" xfId="12" applyFont="1" applyFill="1" applyBorder="1" applyAlignment="1">
      <alignment horizontal="right" vertical="center"/>
    </xf>
    <xf numFmtId="169" fontId="31" fillId="0" borderId="8" xfId="8411" applyFont="1" applyBorder="1" applyAlignment="1">
      <alignment horizontal="center" vertical="center"/>
    </xf>
    <xf numFmtId="169" fontId="30" fillId="0" borderId="8" xfId="12" applyFont="1" applyFill="1" applyBorder="1" applyAlignment="1">
      <alignment horizontal="center" vertical="center" wrapText="1"/>
    </xf>
    <xf numFmtId="169" fontId="30" fillId="0" borderId="8" xfId="8411" applyFont="1" applyBorder="1" applyAlignment="1">
      <alignment horizontal="center" vertical="center"/>
    </xf>
    <xf numFmtId="178" fontId="30" fillId="0" borderId="8" xfId="4419" applyNumberFormat="1" applyFont="1" applyFill="1" applyBorder="1" applyAlignment="1">
      <alignment horizontal="center" vertical="center" wrapText="1"/>
    </xf>
    <xf numFmtId="178" fontId="30" fillId="0" borderId="11" xfId="8411" applyNumberFormat="1" applyFont="1" applyFill="1" applyBorder="1" applyAlignment="1">
      <alignment horizontal="center" vertical="center" wrapText="1"/>
    </xf>
    <xf numFmtId="169" fontId="30" fillId="0" borderId="11" xfId="8411" applyFont="1" applyFill="1" applyBorder="1" applyAlignment="1">
      <alignment horizontal="center" vertical="center" wrapText="1"/>
    </xf>
    <xf numFmtId="169" fontId="37" fillId="0" borderId="6" xfId="0" applyNumberFormat="1" applyFont="1" applyBorder="1" applyAlignment="1">
      <alignment horizontal="right" vertical="center"/>
    </xf>
    <xf numFmtId="169" fontId="37" fillId="0" borderId="6" xfId="0" applyNumberFormat="1" applyFont="1" applyBorder="1" applyAlignment="1">
      <alignment horizontal="right" vertical="center" wrapText="1"/>
    </xf>
    <xf numFmtId="169" fontId="309" fillId="0" borderId="6" xfId="4278" applyNumberFormat="1" applyFont="1" applyBorder="1" applyAlignment="1">
      <alignment horizontal="right" vertical="center"/>
    </xf>
    <xf numFmtId="169" fontId="30" fillId="5" borderId="6" xfId="12" applyNumberFormat="1" applyFont="1" applyFill="1" applyBorder="1" applyAlignment="1">
      <alignment vertical="center"/>
    </xf>
    <xf numFmtId="169" fontId="48" fillId="5" borderId="6" xfId="12" applyNumberFormat="1" applyFont="1" applyFill="1" applyBorder="1" applyAlignment="1">
      <alignment vertical="center"/>
    </xf>
    <xf numFmtId="169" fontId="30" fillId="0" borderId="6" xfId="12" applyNumberFormat="1" applyFont="1" applyFill="1" applyBorder="1" applyAlignment="1">
      <alignment vertical="center"/>
    </xf>
    <xf numFmtId="169" fontId="30" fillId="0" borderId="6" xfId="4362" applyNumberFormat="1" applyFont="1" applyBorder="1" applyAlignment="1">
      <alignment vertical="center"/>
    </xf>
    <xf numFmtId="169" fontId="48" fillId="5" borderId="6" xfId="12" applyNumberFormat="1" applyFont="1" applyFill="1" applyBorder="1" applyAlignment="1">
      <alignment horizontal="center" vertical="center"/>
    </xf>
    <xf numFmtId="169" fontId="48" fillId="0" borderId="6" xfId="4362" applyNumberFormat="1" applyFont="1" applyBorder="1" applyAlignment="1">
      <alignment vertical="center"/>
    </xf>
    <xf numFmtId="169" fontId="30" fillId="5" borderId="6" xfId="4278" applyNumberFormat="1" applyFont="1" applyFill="1" applyBorder="1" applyAlignment="1">
      <alignment horizontal="right" vertical="center"/>
    </xf>
    <xf numFmtId="169" fontId="30" fillId="0" borderId="6" xfId="4362" applyNumberFormat="1" applyFont="1" applyBorder="1" applyAlignment="1">
      <alignment horizontal="right" vertical="center"/>
    </xf>
    <xf numFmtId="169" fontId="30" fillId="5" borderId="48" xfId="12" applyNumberFormat="1" applyFont="1" applyFill="1" applyBorder="1" applyAlignment="1">
      <alignment horizontal="right" vertical="center"/>
    </xf>
    <xf numFmtId="169" fontId="48" fillId="0" borderId="6" xfId="4362" applyNumberFormat="1" applyFont="1" applyBorder="1" applyAlignment="1">
      <alignment horizontal="right" vertical="center"/>
    </xf>
    <xf numFmtId="169" fontId="30" fillId="5" borderId="49" xfId="4278" applyNumberFormat="1" applyFont="1" applyFill="1" applyBorder="1" applyAlignment="1">
      <alignment horizontal="right" vertical="center"/>
    </xf>
    <xf numFmtId="169" fontId="30" fillId="0" borderId="49" xfId="4362" applyNumberFormat="1" applyFont="1" applyBorder="1" applyAlignment="1">
      <alignment horizontal="right" vertical="center"/>
    </xf>
    <xf numFmtId="4" fontId="31" fillId="0" borderId="14" xfId="8414" applyNumberFormat="1" applyFont="1" applyFill="1" applyBorder="1" applyAlignment="1">
      <alignment horizontal="center" vertical="center" wrapText="1"/>
    </xf>
    <xf numFmtId="4" fontId="26" fillId="0" borderId="0" xfId="63" applyNumberFormat="1" applyFont="1"/>
    <xf numFmtId="0" fontId="11" fillId="5" borderId="0" xfId="0" applyFont="1" applyFill="1" applyAlignment="1">
      <alignment horizontal="center" vertical="center" wrapText="1"/>
    </xf>
    <xf numFmtId="176" fontId="26" fillId="5" borderId="0" xfId="0" applyNumberFormat="1" applyFont="1" applyFill="1" applyAlignment="1">
      <alignment horizontal="center" vertical="center" wrapText="1"/>
    </xf>
    <xf numFmtId="0" fontId="11" fillId="5" borderId="0" xfId="0" applyFont="1" applyFill="1" applyAlignment="1">
      <alignment horizontal="center" vertical="center" wrapText="1"/>
    </xf>
    <xf numFmtId="0" fontId="31" fillId="0" borderId="5" xfId="0" applyFont="1" applyBorder="1" applyAlignment="1">
      <alignment horizontal="center" vertical="center" wrapText="1"/>
    </xf>
    <xf numFmtId="176" fontId="26" fillId="5" borderId="0" xfId="0" applyNumberFormat="1" applyFont="1" applyFill="1" applyAlignment="1">
      <alignment horizontal="center" vertical="center" wrapText="1"/>
    </xf>
    <xf numFmtId="3" fontId="31" fillId="0" borderId="5" xfId="0" applyNumberFormat="1" applyFont="1" applyBorder="1" applyAlignment="1">
      <alignment horizontal="center" vertical="center" wrapText="1"/>
    </xf>
    <xf numFmtId="0" fontId="31" fillId="0" borderId="54" xfId="0" applyFont="1" applyBorder="1" applyAlignment="1">
      <alignment horizontal="center" vertical="center" wrapText="1"/>
    </xf>
    <xf numFmtId="0" fontId="31" fillId="0" borderId="60" xfId="0" applyFont="1" applyBorder="1" applyAlignment="1">
      <alignment horizontal="center" vertical="center" wrapText="1"/>
    </xf>
    <xf numFmtId="3" fontId="31" fillId="0" borderId="14" xfId="0" applyNumberFormat="1" applyFont="1" applyBorder="1" applyAlignment="1">
      <alignment horizontal="center" vertical="center" wrapText="1"/>
    </xf>
    <xf numFmtId="3" fontId="31" fillId="0" borderId="11" xfId="0" applyNumberFormat="1" applyFont="1" applyBorder="1" applyAlignment="1">
      <alignment horizontal="center" vertical="center" wrapText="1"/>
    </xf>
    <xf numFmtId="0" fontId="27" fillId="5" borderId="0" xfId="0" applyFont="1" applyFill="1" applyAlignment="1">
      <alignment horizontal="right" vertical="center" wrapText="1"/>
    </xf>
    <xf numFmtId="0" fontId="27" fillId="5" borderId="51" xfId="0" applyFont="1" applyFill="1" applyBorder="1" applyAlignment="1">
      <alignment horizontal="left" vertical="center" wrapText="1"/>
    </xf>
    <xf numFmtId="0" fontId="27" fillId="5" borderId="17" xfId="0" applyFont="1" applyFill="1" applyBorder="1" applyAlignment="1">
      <alignment horizontal="left" vertical="center" wrapText="1"/>
    </xf>
    <xf numFmtId="0" fontId="27" fillId="5" borderId="22" xfId="0" applyFont="1" applyFill="1" applyBorder="1" applyAlignment="1">
      <alignment horizontal="left" vertical="center" wrapText="1"/>
    </xf>
    <xf numFmtId="49" fontId="11" fillId="5" borderId="0" xfId="0" applyNumberFormat="1" applyFont="1" applyFill="1" applyAlignment="1">
      <alignment horizontal="left" vertical="top" wrapText="1"/>
    </xf>
    <xf numFmtId="49" fontId="11" fillId="5" borderId="0" xfId="0" quotePrefix="1" applyNumberFormat="1" applyFont="1" applyFill="1" applyAlignment="1">
      <alignment horizontal="left" vertical="top" wrapText="1"/>
    </xf>
    <xf numFmtId="49" fontId="11" fillId="5" borderId="51" xfId="0" applyNumberFormat="1" applyFont="1" applyFill="1" applyBorder="1" applyAlignment="1">
      <alignment horizontal="left" vertical="top" wrapText="1"/>
    </xf>
    <xf numFmtId="49" fontId="11" fillId="5" borderId="17" xfId="0" quotePrefix="1" applyNumberFormat="1" applyFont="1" applyFill="1" applyBorder="1" applyAlignment="1">
      <alignment horizontal="left" vertical="top" wrapText="1"/>
    </xf>
    <xf numFmtId="49" fontId="11" fillId="5" borderId="22" xfId="0" quotePrefix="1" applyNumberFormat="1" applyFont="1" applyFill="1" applyBorder="1" applyAlignment="1">
      <alignment horizontal="left" vertical="top" wrapText="1"/>
    </xf>
    <xf numFmtId="49" fontId="11" fillId="5" borderId="0" xfId="0" applyNumberFormat="1" applyFont="1" applyFill="1" applyAlignment="1">
      <alignment horizontal="center" vertical="top"/>
    </xf>
    <xf numFmtId="1" fontId="27" fillId="5" borderId="0" xfId="0" applyNumberFormat="1" applyFont="1" applyFill="1" applyAlignment="1">
      <alignment horizontal="center" vertical="center" wrapText="1"/>
    </xf>
    <xf numFmtId="3" fontId="31" fillId="0" borderId="52" xfId="0" applyNumberFormat="1" applyFont="1" applyBorder="1" applyAlignment="1">
      <alignment horizontal="center" vertical="center" wrapText="1"/>
    </xf>
    <xf numFmtId="3" fontId="31" fillId="0" borderId="16" xfId="0" applyNumberFormat="1" applyFont="1" applyBorder="1" applyAlignment="1">
      <alignment horizontal="center" vertical="center" wrapText="1"/>
    </xf>
    <xf numFmtId="3" fontId="31" fillId="0" borderId="54" xfId="0" applyNumberFormat="1" applyFont="1" applyBorder="1" applyAlignment="1">
      <alignment horizontal="center" vertical="center" wrapText="1"/>
    </xf>
    <xf numFmtId="0" fontId="48" fillId="0" borderId="0" xfId="0" applyFont="1" applyBorder="1" applyAlignment="1">
      <alignment horizontal="center" vertical="center"/>
    </xf>
    <xf numFmtId="198" fontId="31" fillId="0" borderId="14" xfId="8411" applyNumberFormat="1" applyFont="1" applyFill="1" applyBorder="1" applyAlignment="1">
      <alignment horizontal="center" vertical="center" wrapText="1"/>
    </xf>
    <xf numFmtId="198" fontId="31" fillId="0" borderId="11" xfId="8411" applyNumberFormat="1" applyFont="1" applyFill="1" applyBorder="1" applyAlignment="1">
      <alignment horizontal="center" vertical="center" wrapText="1"/>
    </xf>
    <xf numFmtId="194" fontId="31" fillId="0" borderId="52" xfId="12" applyNumberFormat="1" applyFont="1" applyFill="1" applyBorder="1" applyAlignment="1">
      <alignment horizontal="center" vertical="center" wrapText="1"/>
    </xf>
    <xf numFmtId="194" fontId="31" fillId="0" borderId="16" xfId="12" applyNumberFormat="1" applyFont="1" applyFill="1" applyBorder="1" applyAlignment="1">
      <alignment horizontal="center" vertical="center" wrapText="1"/>
    </xf>
    <xf numFmtId="194" fontId="31" fillId="0" borderId="54" xfId="12" applyNumberFormat="1" applyFont="1" applyFill="1" applyBorder="1" applyAlignment="1">
      <alignment horizontal="center" vertical="center" wrapText="1"/>
    </xf>
    <xf numFmtId="0" fontId="27" fillId="0" borderId="0" xfId="0" applyFont="1" applyAlignment="1">
      <alignment horizontal="right"/>
    </xf>
    <xf numFmtId="194" fontId="31" fillId="0" borderId="14" xfId="12" applyNumberFormat="1" applyFont="1" applyFill="1" applyBorder="1" applyAlignment="1">
      <alignment horizontal="center" vertical="center" wrapText="1"/>
    </xf>
    <xf numFmtId="194" fontId="31" fillId="0" borderId="11" xfId="12" applyNumberFormat="1" applyFont="1" applyFill="1" applyBorder="1" applyAlignment="1">
      <alignment horizontal="center" vertical="center" wrapText="1"/>
    </xf>
    <xf numFmtId="0" fontId="31" fillId="0" borderId="3" xfId="0" applyFont="1" applyBorder="1" applyAlignment="1">
      <alignment horizontal="center" vertical="center" wrapText="1"/>
    </xf>
    <xf numFmtId="0" fontId="31" fillId="0" borderId="15" xfId="0" applyFont="1" applyBorder="1" applyAlignment="1">
      <alignment horizontal="center" vertical="center" wrapText="1"/>
    </xf>
    <xf numFmtId="329" fontId="31" fillId="0" borderId="52" xfId="12" applyNumberFormat="1" applyFont="1" applyFill="1" applyBorder="1" applyAlignment="1">
      <alignment horizontal="center" vertical="center" wrapText="1"/>
    </xf>
    <xf numFmtId="329" fontId="31" fillId="0" borderId="16" xfId="12" applyNumberFormat="1" applyFont="1" applyFill="1" applyBorder="1" applyAlignment="1">
      <alignment horizontal="center" vertical="center" wrapText="1"/>
    </xf>
    <xf numFmtId="329" fontId="31" fillId="0" borderId="54" xfId="12" applyNumberFormat="1" applyFont="1" applyFill="1" applyBorder="1" applyAlignment="1">
      <alignment horizontal="center" vertical="center" wrapText="1"/>
    </xf>
    <xf numFmtId="198" fontId="31" fillId="0" borderId="54" xfId="8411" applyNumberFormat="1" applyFont="1" applyFill="1" applyBorder="1" applyAlignment="1">
      <alignment horizontal="center" vertical="center" wrapText="1"/>
    </xf>
    <xf numFmtId="198" fontId="31" fillId="0" borderId="60" xfId="8411" applyNumberFormat="1" applyFont="1" applyFill="1" applyBorder="1" applyAlignment="1">
      <alignment horizontal="center" vertical="center" wrapText="1"/>
    </xf>
    <xf numFmtId="0" fontId="31" fillId="0" borderId="2" xfId="0" applyFont="1" applyBorder="1" applyAlignment="1">
      <alignment horizontal="center" vertical="center" wrapText="1"/>
    </xf>
    <xf numFmtId="198" fontId="31" fillId="0" borderId="5" xfId="0" applyNumberFormat="1" applyFont="1" applyBorder="1" applyAlignment="1">
      <alignment horizontal="center" vertical="center" wrapText="1"/>
    </xf>
    <xf numFmtId="0" fontId="31" fillId="0" borderId="0" xfId="0" applyFont="1" applyAlignment="1">
      <alignment horizontal="center" vertical="center"/>
    </xf>
    <xf numFmtId="0" fontId="27" fillId="0" borderId="0" xfId="8417" applyFont="1" applyAlignment="1">
      <alignment horizontal="right" vertical="center"/>
    </xf>
    <xf numFmtId="0" fontId="27" fillId="0" borderId="0" xfId="8417" applyFont="1" applyAlignment="1">
      <alignment horizontal="center" vertical="center"/>
    </xf>
    <xf numFmtId="176" fontId="26" fillId="0" borderId="0" xfId="0" applyNumberFormat="1" applyFont="1" applyAlignment="1">
      <alignment horizontal="center" vertical="center"/>
    </xf>
    <xf numFmtId="2" fontId="31" fillId="0" borderId="14" xfId="0" applyNumberFormat="1" applyFont="1" applyBorder="1" applyAlignment="1">
      <alignment horizontal="center" vertical="center" wrapText="1"/>
    </xf>
    <xf numFmtId="2" fontId="31" fillId="0" borderId="11" xfId="0" applyNumberFormat="1" applyFont="1" applyBorder="1" applyAlignment="1">
      <alignment horizontal="center" vertical="center" wrapText="1"/>
    </xf>
    <xf numFmtId="0" fontId="31" fillId="5" borderId="14" xfId="4305" applyFont="1" applyFill="1" applyBorder="1" applyAlignment="1">
      <alignment horizontal="center" vertical="center" wrapText="1"/>
    </xf>
    <xf numFmtId="0" fontId="31" fillId="5" borderId="17" xfId="4305" applyFont="1" applyFill="1" applyBorder="1" applyAlignment="1">
      <alignment horizontal="center" vertical="center" wrapText="1"/>
    </xf>
    <xf numFmtId="3" fontId="31" fillId="0" borderId="60" xfId="0" applyNumberFormat="1" applyFont="1" applyBorder="1" applyAlignment="1">
      <alignment horizontal="center" vertical="center" wrapText="1"/>
    </xf>
    <xf numFmtId="2" fontId="31" fillId="0" borderId="52" xfId="0" applyNumberFormat="1" applyFont="1" applyBorder="1" applyAlignment="1">
      <alignment horizontal="center" vertical="center" wrapText="1"/>
    </xf>
    <xf numFmtId="2" fontId="31" fillId="0" borderId="16" xfId="0" applyNumberFormat="1" applyFont="1" applyBorder="1" applyAlignment="1">
      <alignment horizontal="center" vertical="center" wrapText="1"/>
    </xf>
    <xf numFmtId="2" fontId="31" fillId="0" borderId="54" xfId="0" applyNumberFormat="1" applyFont="1" applyBorder="1" applyAlignment="1">
      <alignment horizontal="center" vertical="center" wrapText="1"/>
    </xf>
    <xf numFmtId="0" fontId="27" fillId="5" borderId="0" xfId="0" applyFont="1" applyFill="1" applyAlignment="1">
      <alignment horizontal="right"/>
    </xf>
    <xf numFmtId="0" fontId="27" fillId="5" borderId="0" xfId="0" applyFont="1" applyFill="1" applyAlignment="1">
      <alignment horizontal="center" vertical="center"/>
    </xf>
    <xf numFmtId="0" fontId="26" fillId="5" borderId="0" xfId="0" applyFont="1" applyFill="1" applyAlignment="1">
      <alignment horizontal="center" vertical="center"/>
    </xf>
    <xf numFmtId="3" fontId="31" fillId="5" borderId="5" xfId="0" applyNumberFormat="1"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54" xfId="0" applyFont="1" applyFill="1" applyBorder="1" applyAlignment="1">
      <alignment horizontal="center" vertical="center" wrapText="1"/>
    </xf>
    <xf numFmtId="0" fontId="31" fillId="5" borderId="60" xfId="0" applyFont="1" applyFill="1" applyBorder="1" applyAlignment="1">
      <alignment horizontal="center" vertical="center" wrapText="1"/>
    </xf>
    <xf numFmtId="3" fontId="31" fillId="5" borderId="52" xfId="0" applyNumberFormat="1" applyFont="1" applyFill="1" applyBorder="1" applyAlignment="1">
      <alignment horizontal="center" vertical="center" wrapText="1"/>
    </xf>
    <xf numFmtId="3" fontId="31" fillId="5" borderId="54" xfId="0" applyNumberFormat="1" applyFont="1" applyFill="1" applyBorder="1" applyAlignment="1">
      <alignment horizontal="center" vertical="center" wrapText="1"/>
    </xf>
    <xf numFmtId="3" fontId="31" fillId="5" borderId="3" xfId="0" applyNumberFormat="1" applyFont="1" applyFill="1" applyBorder="1" applyAlignment="1">
      <alignment horizontal="center" vertical="center" wrapText="1"/>
    </xf>
    <xf numFmtId="3" fontId="31" fillId="5" borderId="2" xfId="0" applyNumberFormat="1" applyFont="1" applyFill="1" applyBorder="1" applyAlignment="1">
      <alignment horizontal="center" vertical="center" wrapText="1"/>
    </xf>
    <xf numFmtId="3" fontId="31" fillId="5" borderId="15" xfId="0" applyNumberFormat="1" applyFont="1" applyFill="1" applyBorder="1" applyAlignment="1">
      <alignment horizontal="center" vertical="center" wrapText="1"/>
    </xf>
    <xf numFmtId="3" fontId="31" fillId="5" borderId="16" xfId="0" applyNumberFormat="1" applyFont="1" applyFill="1" applyBorder="1" applyAlignment="1">
      <alignment horizontal="center" vertical="center" wrapText="1"/>
    </xf>
    <xf numFmtId="169" fontId="31" fillId="0" borderId="5" xfId="8411" applyFont="1" applyFill="1" applyBorder="1" applyAlignment="1">
      <alignment horizontal="center" vertical="center" wrapText="1"/>
    </xf>
    <xf numFmtId="0" fontId="27" fillId="5" borderId="0" xfId="0" applyFont="1" applyFill="1" applyAlignment="1">
      <alignment horizontal="right" vertical="center"/>
    </xf>
    <xf numFmtId="3" fontId="31" fillId="5" borderId="60" xfId="0" applyNumberFormat="1" applyFont="1" applyFill="1" applyBorder="1" applyAlignment="1">
      <alignment horizontal="center" vertical="center" wrapText="1"/>
    </xf>
    <xf numFmtId="2" fontId="31" fillId="5" borderId="7" xfId="0" applyNumberFormat="1" applyFont="1" applyFill="1" applyBorder="1" applyAlignment="1">
      <alignment horizontal="center" vertical="center" wrapText="1"/>
    </xf>
    <xf numFmtId="2" fontId="31" fillId="5" borderId="49" xfId="0" applyNumberFormat="1" applyFont="1" applyFill="1" applyBorder="1" applyAlignment="1">
      <alignment horizontal="center" vertical="center" wrapText="1"/>
    </xf>
    <xf numFmtId="2" fontId="31" fillId="5" borderId="3" xfId="0" applyNumberFormat="1" applyFont="1" applyFill="1" applyBorder="1" applyAlignment="1">
      <alignment horizontal="center" vertical="center" wrapText="1"/>
    </xf>
    <xf numFmtId="2" fontId="31" fillId="5" borderId="2" xfId="0" applyNumberFormat="1"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27" fillId="0" borderId="0" xfId="4362" applyFont="1" applyAlignment="1">
      <alignment horizontal="right" vertical="center"/>
    </xf>
    <xf numFmtId="0" fontId="31" fillId="0" borderId="5" xfId="4362" applyFont="1" applyBorder="1" applyAlignment="1">
      <alignment horizontal="center" vertical="center" wrapText="1"/>
    </xf>
    <xf numFmtId="0" fontId="27" fillId="0" borderId="0" xfId="4362" applyFont="1" applyAlignment="1">
      <alignment horizontal="center" vertical="center"/>
    </xf>
    <xf numFmtId="0" fontId="26" fillId="0" borderId="0" xfId="4362" applyFont="1" applyAlignment="1">
      <alignment horizontal="center" vertical="center"/>
    </xf>
    <xf numFmtId="3" fontId="31" fillId="0" borderId="3" xfId="0" applyNumberFormat="1" applyFont="1" applyBorder="1" applyAlignment="1">
      <alignment horizontal="center" vertical="center" wrapText="1"/>
    </xf>
    <xf numFmtId="3" fontId="31" fillId="0" borderId="2" xfId="0" applyNumberFormat="1" applyFont="1" applyBorder="1" applyAlignment="1">
      <alignment horizontal="center" vertical="center" wrapText="1"/>
    </xf>
    <xf numFmtId="3" fontId="31" fillId="0" borderId="15" xfId="0" applyNumberFormat="1" applyFont="1" applyBorder="1" applyAlignment="1">
      <alignment horizontal="center" vertical="center" wrapText="1"/>
    </xf>
    <xf numFmtId="0" fontId="28" fillId="0" borderId="0" xfId="63" applyFont="1" applyAlignment="1">
      <alignment horizontal="center" vertical="center"/>
    </xf>
    <xf numFmtId="0" fontId="31" fillId="0" borderId="5" xfId="63" applyFont="1" applyBorder="1" applyAlignment="1">
      <alignment horizontal="center" vertical="center" wrapText="1"/>
    </xf>
    <xf numFmtId="2" fontId="31" fillId="0" borderId="5" xfId="63" applyNumberFormat="1" applyFont="1" applyBorder="1" applyAlignment="1">
      <alignment horizontal="center" vertical="center" wrapText="1"/>
    </xf>
    <xf numFmtId="3" fontId="31" fillId="0" borderId="5" xfId="63" applyNumberFormat="1" applyFont="1" applyBorder="1" applyAlignment="1">
      <alignment horizontal="center" vertical="center" wrapText="1"/>
    </xf>
    <xf numFmtId="3" fontId="31" fillId="0" borderId="52" xfId="63" applyNumberFormat="1" applyFont="1" applyBorder="1" applyAlignment="1">
      <alignment horizontal="center" vertical="center" wrapText="1"/>
    </xf>
    <xf numFmtId="3" fontId="31" fillId="0" borderId="16" xfId="63" applyNumberFormat="1" applyFont="1" applyBorder="1" applyAlignment="1">
      <alignment horizontal="center" vertical="center" wrapText="1"/>
    </xf>
    <xf numFmtId="3" fontId="31" fillId="0" borderId="54" xfId="63" applyNumberFormat="1" applyFont="1" applyBorder="1" applyAlignment="1">
      <alignment horizontal="center" vertical="center" wrapText="1"/>
    </xf>
    <xf numFmtId="0" fontId="46" fillId="0" borderId="0" xfId="63" applyFont="1" applyAlignment="1">
      <alignment horizontal="center" vertical="center"/>
    </xf>
    <xf numFmtId="0" fontId="27" fillId="0" borderId="0" xfId="63" applyFont="1" applyAlignment="1">
      <alignment horizontal="right"/>
    </xf>
    <xf numFmtId="1" fontId="27" fillId="0" borderId="0" xfId="30" applyFont="1" applyAlignment="1">
      <alignment horizontal="right"/>
    </xf>
    <xf numFmtId="176" fontId="27" fillId="0" borderId="0" xfId="30" applyNumberFormat="1" applyFont="1" applyAlignment="1">
      <alignment horizontal="center" vertical="center" wrapText="1"/>
    </xf>
    <xf numFmtId="1" fontId="31" fillId="0" borderId="14" xfId="30" applyFont="1" applyBorder="1" applyAlignment="1">
      <alignment horizontal="center" vertical="center"/>
    </xf>
    <xf numFmtId="1" fontId="31" fillId="0" borderId="11" xfId="30" applyFont="1" applyBorder="1" applyAlignment="1">
      <alignment horizontal="center" vertical="center"/>
    </xf>
    <xf numFmtId="2" fontId="31" fillId="0" borderId="14" xfId="63" applyNumberFormat="1" applyFont="1" applyBorder="1" applyAlignment="1">
      <alignment horizontal="center" vertical="center" wrapText="1"/>
    </xf>
    <xf numFmtId="2" fontId="31" fillId="0" borderId="11" xfId="63" applyNumberFormat="1" applyFont="1" applyBorder="1" applyAlignment="1">
      <alignment horizontal="center" vertical="center" wrapText="1"/>
    </xf>
    <xf numFmtId="176" fontId="26" fillId="0" borderId="0" xfId="30" applyNumberFormat="1" applyFont="1" applyAlignment="1">
      <alignment horizontal="center" vertical="center" wrapText="1"/>
    </xf>
    <xf numFmtId="1" fontId="11" fillId="0" borderId="0" xfId="30" applyFont="1" applyAlignment="1">
      <alignment horizontal="left" vertical="center" wrapText="1"/>
    </xf>
    <xf numFmtId="1" fontId="11" fillId="0" borderId="0" xfId="30" applyFont="1" applyAlignment="1">
      <alignment horizontal="left" wrapText="1"/>
    </xf>
    <xf numFmtId="2" fontId="31" fillId="0" borderId="3" xfId="63" applyNumberFormat="1" applyFont="1" applyBorder="1" applyAlignment="1">
      <alignment horizontal="center" vertical="center" wrapText="1"/>
    </xf>
    <xf numFmtId="2" fontId="31" fillId="0" borderId="2" xfId="63" applyNumberFormat="1" applyFont="1" applyBorder="1" applyAlignment="1">
      <alignment horizontal="center" vertical="center" wrapText="1"/>
    </xf>
    <xf numFmtId="2" fontId="31" fillId="0" borderId="15" xfId="63" applyNumberFormat="1" applyFont="1" applyBorder="1" applyAlignment="1">
      <alignment horizontal="center" vertical="center" wrapText="1"/>
    </xf>
    <xf numFmtId="0" fontId="31" fillId="0" borderId="14" xfId="63" applyFont="1" applyBorder="1" applyAlignment="1">
      <alignment horizontal="center" vertical="center" wrapText="1"/>
    </xf>
    <xf numFmtId="0" fontId="31" fillId="0" borderId="11" xfId="63" applyFont="1" applyBorder="1" applyAlignment="1">
      <alignment horizontal="center" vertical="center" wrapText="1"/>
    </xf>
    <xf numFmtId="169" fontId="301" fillId="0" borderId="5" xfId="8411" applyFont="1" applyFill="1" applyBorder="1" applyAlignment="1">
      <alignment horizontal="center" vertical="center" wrapText="1"/>
    </xf>
    <xf numFmtId="0" fontId="27" fillId="0" borderId="0" xfId="63" applyFont="1" applyAlignment="1">
      <alignment horizontal="center" vertical="center"/>
    </xf>
    <xf numFmtId="0" fontId="26" fillId="0" borderId="0" xfId="63" applyFont="1" applyAlignment="1">
      <alignment horizontal="center"/>
    </xf>
    <xf numFmtId="0" fontId="11" fillId="0" borderId="0" xfId="63" quotePrefix="1" applyFont="1" applyAlignment="1">
      <alignment horizontal="left" vertical="center" wrapText="1"/>
    </xf>
    <xf numFmtId="0" fontId="11" fillId="0" borderId="0" xfId="63" applyFont="1" applyAlignment="1">
      <alignment horizontal="left" vertical="center" wrapText="1"/>
    </xf>
    <xf numFmtId="3" fontId="31" fillId="0" borderId="60" xfId="63" applyNumberFormat="1" applyFont="1" applyBorder="1" applyAlignment="1">
      <alignment horizontal="center" vertical="center" wrapText="1"/>
    </xf>
    <xf numFmtId="0" fontId="27" fillId="0" borderId="0" xfId="55" applyFont="1" applyAlignment="1">
      <alignment horizontal="right"/>
    </xf>
    <xf numFmtId="0" fontId="27" fillId="0" borderId="0" xfId="55" applyFont="1" applyAlignment="1">
      <alignment horizontal="center" vertical="center"/>
    </xf>
    <xf numFmtId="0" fontId="26" fillId="0" borderId="0" xfId="55" applyFont="1" applyAlignment="1">
      <alignment horizontal="center" vertical="center"/>
    </xf>
    <xf numFmtId="0" fontId="25" fillId="0" borderId="0" xfId="55" applyFont="1" applyAlignment="1">
      <alignment horizontal="center" vertical="center"/>
    </xf>
    <xf numFmtId="0" fontId="31" fillId="0" borderId="14" xfId="55" applyFont="1" applyBorder="1" applyAlignment="1">
      <alignment horizontal="center" vertical="center" wrapText="1"/>
    </xf>
    <xf numFmtId="0" fontId="31" fillId="0" borderId="11" xfId="55" applyFont="1" applyBorder="1" applyAlignment="1">
      <alignment horizontal="center" vertical="center" wrapText="1"/>
    </xf>
    <xf numFmtId="176" fontId="28" fillId="0" borderId="0" xfId="30" applyNumberFormat="1" applyFont="1" applyAlignment="1">
      <alignment horizontal="center" vertical="center"/>
    </xf>
    <xf numFmtId="176" fontId="46" fillId="0" borderId="0" xfId="30" applyNumberFormat="1" applyFont="1" applyAlignment="1">
      <alignment horizontal="center" vertical="center"/>
    </xf>
    <xf numFmtId="1" fontId="31" fillId="0" borderId="5" xfId="29" applyFont="1" applyBorder="1" applyAlignment="1">
      <alignment horizontal="center" vertical="center" wrapText="1"/>
    </xf>
    <xf numFmtId="1" fontId="27" fillId="0" borderId="5" xfId="30" applyFont="1" applyBorder="1" applyAlignment="1">
      <alignment horizontal="center" vertical="center"/>
    </xf>
    <xf numFmtId="1" fontId="11" fillId="0" borderId="0" xfId="30" applyFont="1" applyAlignment="1">
      <alignment horizontal="left"/>
    </xf>
    <xf numFmtId="0" fontId="31" fillId="0" borderId="5" xfId="63" applyFont="1" applyBorder="1" applyAlignment="1">
      <alignment horizontal="center" vertical="center"/>
    </xf>
    <xf numFmtId="0" fontId="268" fillId="0" borderId="5" xfId="63" applyFont="1" applyBorder="1" applyAlignment="1">
      <alignment horizontal="center" vertical="center" wrapText="1"/>
    </xf>
    <xf numFmtId="0" fontId="29" fillId="0" borderId="14" xfId="63" applyFont="1" applyBorder="1" applyAlignment="1">
      <alignment horizontal="center" vertical="center" wrapText="1"/>
    </xf>
    <xf numFmtId="0" fontId="29" fillId="0" borderId="11" xfId="63" applyFont="1" applyBorder="1" applyAlignment="1">
      <alignment horizontal="center" vertical="center" wrapText="1"/>
    </xf>
    <xf numFmtId="0" fontId="268" fillId="0" borderId="0" xfId="63" applyFont="1" applyAlignment="1">
      <alignment horizontal="center" vertical="center"/>
    </xf>
    <xf numFmtId="0" fontId="269" fillId="0" borderId="0" xfId="63" applyFont="1" applyAlignment="1">
      <alignment horizontal="center" vertical="center"/>
    </xf>
    <xf numFmtId="0" fontId="268" fillId="0" borderId="14" xfId="63" applyFont="1" applyBorder="1" applyAlignment="1">
      <alignment horizontal="center" vertical="center" wrapText="1"/>
    </xf>
    <xf numFmtId="0" fontId="268" fillId="0" borderId="11" xfId="63" applyFont="1" applyBorder="1" applyAlignment="1">
      <alignment horizontal="center" vertical="center" wrapText="1"/>
    </xf>
    <xf numFmtId="169" fontId="39" fillId="0" borderId="52" xfId="8411" applyFont="1" applyFill="1" applyBorder="1" applyAlignment="1">
      <alignment horizontal="center" vertical="center" wrapText="1"/>
    </xf>
    <xf numFmtId="169" fontId="39" fillId="0" borderId="16" xfId="8411" applyFont="1" applyFill="1" applyBorder="1" applyAlignment="1">
      <alignment horizontal="center" vertical="center" wrapText="1"/>
    </xf>
    <xf numFmtId="169" fontId="39" fillId="0" borderId="54" xfId="8411" applyFont="1" applyFill="1" applyBorder="1" applyAlignment="1">
      <alignment horizontal="center" vertical="center" wrapText="1"/>
    </xf>
    <xf numFmtId="169" fontId="39" fillId="0" borderId="53" xfId="8411" applyFont="1" applyFill="1" applyBorder="1" applyAlignment="1">
      <alignment horizontal="center" vertical="center" wrapText="1"/>
    </xf>
    <xf numFmtId="169" fontId="39" fillId="0" borderId="9" xfId="8411" applyFont="1" applyFill="1" applyBorder="1" applyAlignment="1">
      <alignment horizontal="center" vertical="center" wrapText="1"/>
    </xf>
    <xf numFmtId="169" fontId="39" fillId="0" borderId="60" xfId="8411" applyFont="1" applyFill="1" applyBorder="1" applyAlignment="1">
      <alignment horizontal="center" vertical="center" wrapText="1"/>
    </xf>
    <xf numFmtId="0" fontId="39" fillId="0" borderId="52" xfId="0" applyFont="1" applyBorder="1" applyAlignment="1">
      <alignment horizontal="left"/>
    </xf>
    <xf numFmtId="0" fontId="39" fillId="0" borderId="16" xfId="0" applyFont="1" applyBorder="1" applyAlignment="1">
      <alignment horizontal="left"/>
    </xf>
    <xf numFmtId="0" fontId="39" fillId="5" borderId="22" xfId="0" applyFont="1" applyFill="1" applyBorder="1" applyAlignment="1">
      <alignment horizontal="center" vertical="center"/>
    </xf>
    <xf numFmtId="0" fontId="39" fillId="5" borderId="0" xfId="0" applyFont="1" applyFill="1" applyAlignment="1">
      <alignment horizontal="center" vertical="center"/>
    </xf>
    <xf numFmtId="0" fontId="39" fillId="5" borderId="51" xfId="0" applyFont="1" applyFill="1" applyBorder="1" applyAlignment="1">
      <alignment horizontal="center" vertical="center"/>
    </xf>
    <xf numFmtId="0" fontId="284" fillId="5" borderId="53" xfId="0" applyFont="1" applyFill="1" applyBorder="1" applyAlignment="1">
      <alignment horizontal="center" vertical="center"/>
    </xf>
    <xf numFmtId="0" fontId="284" fillId="5" borderId="9" xfId="0" applyFont="1" applyFill="1" applyBorder="1" applyAlignment="1">
      <alignment horizontal="center" vertical="center"/>
    </xf>
    <xf numFmtId="0" fontId="284" fillId="5" borderId="60" xfId="0" applyFont="1" applyFill="1" applyBorder="1" applyAlignment="1">
      <alignment horizontal="center" vertical="center"/>
    </xf>
    <xf numFmtId="0" fontId="39" fillId="0" borderId="5" xfId="0" applyFont="1" applyBorder="1" applyAlignment="1">
      <alignment horizontal="center" vertical="center" wrapText="1"/>
    </xf>
    <xf numFmtId="0" fontId="39" fillId="0" borderId="5" xfId="0" applyFont="1" applyBorder="1" applyAlignment="1">
      <alignment horizontal="left" vertical="center" wrapText="1"/>
    </xf>
    <xf numFmtId="0" fontId="39" fillId="0" borderId="3"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15" xfId="0" applyFont="1" applyBorder="1" applyAlignment="1">
      <alignment horizontal="center" vertical="center" wrapText="1"/>
    </xf>
    <xf numFmtId="0" fontId="39" fillId="5" borderId="3" xfId="0" applyFont="1" applyFill="1" applyBorder="1" applyAlignment="1">
      <alignment horizontal="center" vertical="center" wrapText="1"/>
    </xf>
    <xf numFmtId="0" fontId="39" fillId="5" borderId="2" xfId="0" applyFont="1" applyFill="1" applyBorder="1" applyAlignment="1">
      <alignment horizontal="center" vertical="center" wrapText="1"/>
    </xf>
    <xf numFmtId="0" fontId="39" fillId="5" borderId="15" xfId="0" applyFont="1" applyFill="1" applyBorder="1" applyAlignment="1">
      <alignment horizontal="center" vertical="center" wrapText="1"/>
    </xf>
    <xf numFmtId="187" fontId="39" fillId="0" borderId="5" xfId="0" applyNumberFormat="1" applyFont="1" applyBorder="1" applyAlignment="1">
      <alignment horizontal="center" vertical="center" wrapText="1"/>
    </xf>
    <xf numFmtId="49" fontId="280" fillId="0" borderId="0" xfId="8417" applyNumberFormat="1" applyFont="1" applyAlignment="1">
      <alignment horizontal="center" vertical="center" readingOrder="1"/>
    </xf>
    <xf numFmtId="49" fontId="281" fillId="0" borderId="0" xfId="8417" applyNumberFormat="1" applyFont="1" applyAlignment="1">
      <alignment horizontal="center" vertical="center" readingOrder="1"/>
    </xf>
    <xf numFmtId="49" fontId="31" fillId="0" borderId="57" xfId="12" applyNumberFormat="1" applyFont="1" applyFill="1" applyBorder="1" applyAlignment="1">
      <alignment horizontal="center" vertical="center" wrapText="1" readingOrder="1"/>
    </xf>
    <xf numFmtId="49" fontId="31" fillId="0" borderId="55" xfId="12" applyNumberFormat="1" applyFont="1" applyFill="1" applyBorder="1" applyAlignment="1">
      <alignment horizontal="center" vertical="center" wrapText="1" readingOrder="1"/>
    </xf>
    <xf numFmtId="49" fontId="31" fillId="0" borderId="58" xfId="12" applyNumberFormat="1" applyFont="1" applyFill="1" applyBorder="1" applyAlignment="1">
      <alignment horizontal="center" vertical="center" wrapText="1" readingOrder="1"/>
    </xf>
    <xf numFmtId="49" fontId="31" fillId="0" borderId="50" xfId="12" applyNumberFormat="1" applyFont="1" applyFill="1" applyBorder="1" applyAlignment="1">
      <alignment horizontal="center" vertical="center" wrapText="1" readingOrder="1"/>
    </xf>
    <xf numFmtId="49" fontId="31" fillId="0" borderId="56" xfId="12" applyNumberFormat="1" applyFont="1" applyFill="1" applyBorder="1" applyAlignment="1">
      <alignment horizontal="center" vertical="center" wrapText="1" readingOrder="1"/>
    </xf>
    <xf numFmtId="49" fontId="31" fillId="0" borderId="59" xfId="12" applyNumberFormat="1" applyFont="1" applyFill="1" applyBorder="1" applyAlignment="1">
      <alignment horizontal="center" vertical="center" wrapText="1" readingOrder="1"/>
    </xf>
    <xf numFmtId="169" fontId="39" fillId="0" borderId="2" xfId="8411" applyFont="1" applyFill="1" applyBorder="1" applyAlignment="1">
      <alignment horizontal="center" vertical="center" wrapText="1"/>
    </xf>
    <xf numFmtId="169" fontId="39" fillId="0" borderId="15" xfId="8411" applyFont="1" applyFill="1" applyBorder="1" applyAlignment="1">
      <alignment horizontal="center" vertical="center" wrapText="1"/>
    </xf>
    <xf numFmtId="0" fontId="39" fillId="5" borderId="0" xfId="0" applyFont="1" applyFill="1" applyBorder="1" applyAlignment="1">
      <alignment horizontal="center" vertical="center"/>
    </xf>
    <xf numFmtId="0" fontId="284" fillId="5" borderId="0" xfId="0" applyFont="1" applyFill="1" applyBorder="1" applyAlignment="1">
      <alignment horizontal="center" vertical="center"/>
    </xf>
    <xf numFmtId="0" fontId="284" fillId="5" borderId="11" xfId="0" applyFont="1" applyFill="1" applyBorder="1" applyAlignment="1">
      <alignment horizontal="center" vertical="center"/>
    </xf>
  </cellXfs>
  <cellStyles count="8429">
    <cellStyle name="_x0001_" xfId="66"/>
    <cellStyle name="          _x000d__x000a_shell=progman.exe_x000d__x000a_m" xfId="67"/>
    <cellStyle name="          _x000d__x000a_shell=progman.exe_x000d__x000a_m 2" xfId="68"/>
    <cellStyle name="          _x000d__x000a_shell=progman.exe_x000d__x000a_m 2 2" xfId="69"/>
    <cellStyle name="_x000d__x000a_JournalTemplate=C:\COMFO\CTALK\JOURSTD.TPL_x000d__x000a_LbStateAddress=3 3 0 251 1 89 2 311_x000d__x000a_LbStateJou" xfId="70"/>
    <cellStyle name="# ##0" xfId="71"/>
    <cellStyle name="#,##0" xfId="72"/>
    <cellStyle name="%" xfId="73"/>
    <cellStyle name="." xfId="74"/>
    <cellStyle name=". 2" xfId="75"/>
    <cellStyle name=".d©y" xfId="76"/>
    <cellStyle name=".d©y 2" xfId="77"/>
    <cellStyle name="??" xfId="1"/>
    <cellStyle name="?? [0.00]_ Att. 1- Cover" xfId="78"/>
    <cellStyle name="?? [0]" xfId="2"/>
    <cellStyle name="?? [0] 2" xfId="79"/>
    <cellStyle name="?? [0] 3" xfId="80"/>
    <cellStyle name="?? 10" xfId="81"/>
    <cellStyle name="?? 11" xfId="82"/>
    <cellStyle name="?? 12" xfId="83"/>
    <cellStyle name="?? 13" xfId="84"/>
    <cellStyle name="?? 14" xfId="85"/>
    <cellStyle name="?? 15" xfId="86"/>
    <cellStyle name="?? 16" xfId="87"/>
    <cellStyle name="?? 17" xfId="88"/>
    <cellStyle name="?? 18" xfId="89"/>
    <cellStyle name="?? 19" xfId="90"/>
    <cellStyle name="?? 2" xfId="91"/>
    <cellStyle name="?? 20" xfId="92"/>
    <cellStyle name="?? 21" xfId="93"/>
    <cellStyle name="?? 22" xfId="94"/>
    <cellStyle name="?? 23" xfId="95"/>
    <cellStyle name="?? 24" xfId="96"/>
    <cellStyle name="?? 25" xfId="97"/>
    <cellStyle name="?? 26" xfId="98"/>
    <cellStyle name="?? 27" xfId="99"/>
    <cellStyle name="?? 28" xfId="100"/>
    <cellStyle name="?? 29" xfId="101"/>
    <cellStyle name="?? 3" xfId="102"/>
    <cellStyle name="?? 30" xfId="103"/>
    <cellStyle name="?? 31" xfId="104"/>
    <cellStyle name="?? 32" xfId="105"/>
    <cellStyle name="?? 33" xfId="106"/>
    <cellStyle name="?? 34" xfId="107"/>
    <cellStyle name="?? 35" xfId="108"/>
    <cellStyle name="?? 36" xfId="109"/>
    <cellStyle name="?? 37" xfId="110"/>
    <cellStyle name="?? 38" xfId="111"/>
    <cellStyle name="?? 39" xfId="112"/>
    <cellStyle name="?? 4" xfId="113"/>
    <cellStyle name="?? 40" xfId="114"/>
    <cellStyle name="?? 41" xfId="115"/>
    <cellStyle name="?? 42" xfId="116"/>
    <cellStyle name="?? 43" xfId="117"/>
    <cellStyle name="?? 44" xfId="118"/>
    <cellStyle name="?? 45" xfId="119"/>
    <cellStyle name="?? 46" xfId="120"/>
    <cellStyle name="?? 47" xfId="121"/>
    <cellStyle name="?? 48" xfId="122"/>
    <cellStyle name="?? 49" xfId="123"/>
    <cellStyle name="?? 5" xfId="124"/>
    <cellStyle name="?? 50" xfId="125"/>
    <cellStyle name="?? 51" xfId="126"/>
    <cellStyle name="?? 52" xfId="127"/>
    <cellStyle name="?? 53" xfId="128"/>
    <cellStyle name="?? 54" xfId="129"/>
    <cellStyle name="?? 55" xfId="130"/>
    <cellStyle name="?? 56" xfId="131"/>
    <cellStyle name="?? 57" xfId="132"/>
    <cellStyle name="?? 6" xfId="133"/>
    <cellStyle name="?? 7" xfId="134"/>
    <cellStyle name="?? 8" xfId="135"/>
    <cellStyle name="?? 9" xfId="136"/>
    <cellStyle name="?_x001d_??%U©÷u&amp;H©÷9_x0008_? s_x000a__x0007__x0001__x0001_" xfId="137"/>
    <cellStyle name="?_x001d_??%U©÷u&amp;H©÷9_x0008_? s_x000a__x0007__x0001__x0001_?_x0002_???????????????_x0001_(_x0002_u_x000d_?????_x001f_????????_x0007_????????????????!???????????           ?????           ?????????_x000d_C:\WINDOWS\country.sys_x000d_??????????????????????????????????????????????????????????????????????????????????????????????" xfId="138"/>
    <cellStyle name="?_x001d_??%U²u&amp;H²9_x0008_? s_x000a__x0007__x0001__x0001_" xfId="139"/>
    <cellStyle name="???? [0.00]_      " xfId="140"/>
    <cellStyle name="??????" xfId="141"/>
    <cellStyle name="????[0]_Sheet1" xfId="142"/>
    <cellStyle name="????_      " xfId="143"/>
    <cellStyle name="???[0]_?? DI" xfId="144"/>
    <cellStyle name="???_?? DI" xfId="145"/>
    <cellStyle name="??[0]_BRE" xfId="146"/>
    <cellStyle name="??_      " xfId="147"/>
    <cellStyle name="??_kc-elec system check list" xfId="3"/>
    <cellStyle name="??A? [0]_laroux_1_¸???™? " xfId="148"/>
    <cellStyle name="??A?_laroux_1_¸???™? " xfId="149"/>
    <cellStyle name="?¡±¢¥?_?¨ù??¢´¢¥_¢¬???¢â? " xfId="150"/>
    <cellStyle name="?”´?_?¼??¤´_¸???™? " xfId="151"/>
    <cellStyle name="?ðÇ%U?&amp;H?_x0008_?s_x000a__x0007__x0001__x0001_" xfId="152"/>
    <cellStyle name="?ðÇ%U?&amp;H?_x0008_?s_x000a__x0007__x0001__x0001_?_x0002_ÿÿÿÿÿÿÿÿÿÿÿÿÿÿÿ_x0001_(_x0002_?€????ÿÿÿÿ????_x0007_??????????????????????????           ?????           ?????????_x000d_C:\WINDOWS\country.sys_x000d_??????????????????????????????????????????????????????????????????????????????????????????????" xfId="153"/>
    <cellStyle name="?I?I?_x0001_??j?_x0008_?h_x0001__x000c__x000c__x0002__x0002__x000c_!Comma [0]_Chi phÝ kh¸c_B¶ng 1 (2)?G_x001d_Comma [0]_Chi phÝ kh¸c_B¶ng 2?G$Comma [0]_Ch" xfId="154"/>
    <cellStyle name="?曹%U?&amp;H?_x0008_?s_x000a__x0007__x0001__x0001_" xfId="155"/>
    <cellStyle name="@ET_Style?.xl99" xfId="156"/>
    <cellStyle name="[0]_Chi phÝ kh¸c_V" xfId="157"/>
    <cellStyle name="_(DT Moi) PTVLMN" xfId="158"/>
    <cellStyle name="_(DT Moi) PTVLMN 2" xfId="159"/>
    <cellStyle name="_(DT Moi) PTVLMN_BIEU KE HOACH  2015 (KTN 6.11 sua)" xfId="160"/>
    <cellStyle name="_1 TONG HOP - CA NA" xfId="161"/>
    <cellStyle name="_13_Tra loi KH ben ngoai" xfId="162"/>
    <cellStyle name="_13_Tra loi KH ben ngoai 2" xfId="163"/>
    <cellStyle name="_Bang bieu" xfId="164"/>
    <cellStyle name="_Bang bieu 2" xfId="165"/>
    <cellStyle name="_Bang bieu 2 2" xfId="166"/>
    <cellStyle name="_Bang bieu_BIEU KE HOACH  2015 (KTN 6.11 sua)" xfId="167"/>
    <cellStyle name="_Bang Chi tieu (2)" xfId="168"/>
    <cellStyle name="_Bang Chi tieu (2)?_x001c_Comma [0]_Chi phÝ kh¸c_Book1?!Comma [0]_Chi phÝ kh¸c_Liªn ChiÓu?b_x001e_Comma [0]_Chi" xfId="169"/>
    <cellStyle name="_Bang Chi tieu (2)?_x001c_Comma [0]_Chi phÝ kh¸c_Book1?!Comma [0]_Chi phÝ kh¸c_Liªn ChiÓu?b_x001e_Comma [0]_Chi 2" xfId="170"/>
    <cellStyle name="_Bang Chi tieu (2)?_x001c_Comma [0]_Chi phÝ kh¸c_Book1?!Comma [0]_Chi phÝ kh¸c_Liªn ChiÓu?b_x001e_Comma [0]_Chi 2 2" xfId="171"/>
    <cellStyle name="_Bang Chi tieu (2)?_x001c_Comma [0]_Chi phÝ kh¸c_Book1?!Comma [0]_Chi phÝ kh¸c_Liªn ChiÓu?b_x001e_Comma [0]_Chi_BIEU KE HOACH  2015 (KTN 6.11 sua)" xfId="172"/>
    <cellStyle name="_Bao cao danh muc cac cong trinh tren dia ban huyen 4-2010" xfId="173"/>
    <cellStyle name="_Bao cao tai NPP PHAN DUNG 22-7" xfId="174"/>
    <cellStyle name="_Bao cao tai NPP PHAN DUNG 22-7 2" xfId="175"/>
    <cellStyle name="_Bao cao tai NPP PHAN DUNG 22-7_BIEU KE HOACH  2015 (KTN 6.11 sua)" xfId="176"/>
    <cellStyle name="_BAO CAO THUE T09- 2007(h)" xfId="177"/>
    <cellStyle name="_BAO GIA NGAY 24-10-08 (co dam)" xfId="178"/>
    <cellStyle name="_Bieu bao cao giam sat 6 thang 2011" xfId="179"/>
    <cellStyle name="_Bieu chi tieu KH 2014 (Huy-04-11)" xfId="180"/>
    <cellStyle name="_bieu tong hop lai kh von 2011 gui phong TH-KTDN" xfId="181"/>
    <cellStyle name="_BIEU THAM TRA " xfId="182"/>
    <cellStyle name="_BIỂU TỔNG HỢP LẦN CUỐI SỬA THEO NGHI QUYẾT SỐ 81" xfId="183"/>
    <cellStyle name="_Book1" xfId="184"/>
    <cellStyle name="_Book1 2" xfId="185"/>
    <cellStyle name="_Book1_1" xfId="186"/>
    <cellStyle name="_Book1_1 2" xfId="187"/>
    <cellStyle name="_Book1_1_Bao cao 9 thang  XDCB" xfId="188"/>
    <cellStyle name="_Book1_1_Bao cao phòng lao động phụ lục 3" xfId="189"/>
    <cellStyle name="_Book1_1_Book1" xfId="190"/>
    <cellStyle name="_Book1_1_Book1 2" xfId="191"/>
    <cellStyle name="_Book1_1_Book1 2 2" xfId="192"/>
    <cellStyle name="_Book1_1_Book1_BIEU KE HOACH  2015 (KTN 6.11 sua)" xfId="193"/>
    <cellStyle name="_Book1_1_KH Von 2012 gui BKH 1" xfId="194"/>
    <cellStyle name="_Book1_1_KH Von 2012 gui BKH 2" xfId="195"/>
    <cellStyle name="_Book1_1_Ra soat KH von 2011 (Huy-11-11-11)" xfId="196"/>
    <cellStyle name="_Book1_1_Ra soat KH von 2011 (Huy-11-11-11) 2" xfId="197"/>
    <cellStyle name="_Book1_1_Ra soat KH von 2011 (Huy-11-11-11) 2 2" xfId="198"/>
    <cellStyle name="_Book1_1_Ra soat KH von 2011 (Huy-11-11-11)_BIEU KE HOACH  2015 (KTN 6.11 sua)" xfId="199"/>
    <cellStyle name="_Book1_1_Viec Huy dang lam" xfId="200"/>
    <cellStyle name="_Book1_2" xfId="201"/>
    <cellStyle name="_Book1_2 2" xfId="202"/>
    <cellStyle name="_Book1_2 3" xfId="203"/>
    <cellStyle name="_Book1_2_BIEU KE HOACH  2015 (KTN 6.11 sua)" xfId="204"/>
    <cellStyle name="_Book1_2_dự toán 30a 2013" xfId="205"/>
    <cellStyle name="_Book1_2_Ke hoach 2010 (theo doi 11-8-2010)" xfId="206"/>
    <cellStyle name="_Book1_2_Ra soat KH von 2011 (Huy-11-11-11)" xfId="207"/>
    <cellStyle name="_Book1_2_Ra soat KH von 2011 (Huy-11-11-11) 2" xfId="208"/>
    <cellStyle name="_Book1_2_Ra soat KH von 2011 (Huy-11-11-11) 2 2" xfId="209"/>
    <cellStyle name="_Book1_2_Ra soat KH von 2011 (Huy-11-11-11)_BIEU KE HOACH  2015 (KTN 6.11 sua)" xfId="210"/>
    <cellStyle name="_Book1_2_Viec Huy dang lam" xfId="211"/>
    <cellStyle name="_Book1_Bieu chi tieu KH 2014 (Huy-04-11)" xfId="212"/>
    <cellStyle name="_Book1_BIỂU TỔNG HỢP LẦN CUỐI SỬA THEO NGHI QUYẾT SỐ 81" xfId="213"/>
    <cellStyle name="_Book1_dự toán 30a 2013" xfId="214"/>
    <cellStyle name="_Book1_Kh ql62 (2010) 11-09" xfId="215"/>
    <cellStyle name="_Book1_Ra soat KH von 2011 (Huy-11-11-11)" xfId="216"/>
    <cellStyle name="_Book1_Ra soat KH von 2011 (Huy-11-11-11) 2" xfId="217"/>
    <cellStyle name="_Book1_Ra soat KH von 2011 (Huy-11-11-11)_BIEU KE HOACH  2015 (KTN 6.11 sua)" xfId="218"/>
    <cellStyle name="_Book1_Viec Huy dang lam" xfId="219"/>
    <cellStyle name="_Book1_Viec Huy dang lam_CT 134" xfId="220"/>
    <cellStyle name="_C.cong+B.luong-Sanluong" xfId="221"/>
    <cellStyle name="_Copy of Biểu BC điều chỉnh chỉ tiêu NN các huyện chia tách 404 ngay 23.5" xfId="222"/>
    <cellStyle name="_Copy of KH PHAN BO VON ĐỐI ỨNG NAM 2011 (30 TY phuong án gop WB)" xfId="223"/>
    <cellStyle name="_Chi tieu KH nam 2009" xfId="224"/>
    <cellStyle name="_Chi tieu KH nam 2009 2" xfId="225"/>
    <cellStyle name="_Chi tieu KH nam 2009_BIEU KE HOACH  2015 (KTN 6.11 sua)" xfId="226"/>
    <cellStyle name="_Chuẩn bị đầu tư 2011 (sep Hung)" xfId="227"/>
    <cellStyle name="_dang vien mói" xfId="228"/>
    <cellStyle name="_Danh sach CBNV" xfId="229"/>
    <cellStyle name="_Danh Sach ho ngheo" xfId="230"/>
    <cellStyle name="_Danh Sach ho ngheo 2" xfId="231"/>
    <cellStyle name="_DM 1" xfId="232"/>
    <cellStyle name="_DM 1 2" xfId="233"/>
    <cellStyle name="_DM 1_BIEU KE HOACH  2015 (KTN 6.11 sua)" xfId="234"/>
    <cellStyle name="_DO-D1500-KHONG CO TRONG DT" xfId="235"/>
    <cellStyle name="_DT 1751 Muong Khoa" xfId="236"/>
    <cellStyle name="_DT 1751 Muong Khoa 2" xfId="237"/>
    <cellStyle name="_DT 1751 Muong Khoa 2 2" xfId="238"/>
    <cellStyle name="_DT 1751 Muong Khoa_BIEU KE HOACH  2015 (KTN 6.11 sua)" xfId="239"/>
    <cellStyle name="_DT Nam vai" xfId="240"/>
    <cellStyle name="_DT Nam vai 2" xfId="241"/>
    <cellStyle name="_DT Nam vai_bieu ke hoach dau thau" xfId="242"/>
    <cellStyle name="_DT Nam vai_bieu ke hoach dau thau 2" xfId="243"/>
    <cellStyle name="_DT Nam vai_bieu ke hoach dau thau 2 2" xfId="244"/>
    <cellStyle name="_DT Nam vai_bieu ke hoach dau thau truong mam non SKH" xfId="245"/>
    <cellStyle name="_DT Nam vai_bieu ke hoach dau thau truong mam non SKH 2" xfId="246"/>
    <cellStyle name="_DT Nam vai_bieu ke hoach dau thau truong mam non SKH 2 2" xfId="247"/>
    <cellStyle name="_DT Nam vai_bieu ke hoach dau thau truong mam non SKH_BIEU KE HOACH  2015 (KTN 6.11 sua)" xfId="248"/>
    <cellStyle name="_DT Nam vai_bieu ke hoach dau thau_BIEU KE HOACH  2015 (KTN 6.11 sua)" xfId="249"/>
    <cellStyle name="_DT Nam vai_Book1" xfId="250"/>
    <cellStyle name="_DT Nam vai_Book1 2" xfId="251"/>
    <cellStyle name="_DT Nam vai_Book1_CT 134" xfId="252"/>
    <cellStyle name="_DT Nam vai_CT 134" xfId="253"/>
    <cellStyle name="_DT Nam vai_DTTD chieng chan Tham lai 29-9-2009" xfId="254"/>
    <cellStyle name="_DT Nam vai_DTTD chieng chan Tham lai 29-9-2009 2" xfId="255"/>
    <cellStyle name="_DT Nam vai_DTTD chieng chan Tham lai 29-9-2009_CT 134" xfId="256"/>
    <cellStyle name="_DT Nam vai_Ke hoach 2010 (theo doi 11-8-2010)" xfId="257"/>
    <cellStyle name="_DT Nam vai_Ke hoach 2010 (theo doi 11-8-2010) 2" xfId="258"/>
    <cellStyle name="_DT Nam vai_Ke hoach 2010 (theo doi 11-8-2010) 2 2" xfId="259"/>
    <cellStyle name="_DT Nam vai_Ke hoach 2010 (theo doi 11-8-2010)_BIEU KE HOACH  2015 (KTN 6.11 sua)" xfId="260"/>
    <cellStyle name="_DT Nam vai_ke hoach dau thau 30-6-2010" xfId="261"/>
    <cellStyle name="_DT Nam vai_ke hoach dau thau 30-6-2010 2" xfId="262"/>
    <cellStyle name="_DT Nam vai_ke hoach dau thau 30-6-2010 2 2" xfId="263"/>
    <cellStyle name="_DT Nam vai_ke hoach dau thau 30-6-2010_BIEU KE HOACH  2015 (KTN 6.11 sua)" xfId="264"/>
    <cellStyle name="_DT Nam vai_QD ke hoach dau thau" xfId="265"/>
    <cellStyle name="_DT Nam vai_QD ke hoach dau thau 2" xfId="266"/>
    <cellStyle name="_DT Nam vai_QD ke hoach dau thau 2 2" xfId="267"/>
    <cellStyle name="_DT Nam vai_QD ke hoach dau thau_BIEU KE HOACH  2015 (KTN 6.11 sua)" xfId="268"/>
    <cellStyle name="_DT Nam vai_tinh toan hoang ha" xfId="269"/>
    <cellStyle name="_DT Nam vai_tinh toan hoang ha 2" xfId="270"/>
    <cellStyle name="_DT Nam vai_tinh toan hoang ha 2 2" xfId="271"/>
    <cellStyle name="_DT Nam vai_tinh toan hoang ha_BIEU KE HOACH  2015 (KTN 6.11 sua)" xfId="272"/>
    <cellStyle name="_DT truong THPT  quyet thang tinh 04-3-09" xfId="273"/>
    <cellStyle name="_DTnha cong vu Dung C" xfId="274"/>
    <cellStyle name="_Du toan" xfId="275"/>
    <cellStyle name="_Du toan_bieu ke hoach dau thau" xfId="276"/>
    <cellStyle name="_Du toan_bieu ke hoach dau thau truong mam non SKH" xfId="277"/>
    <cellStyle name="_Du toan_bieu tong hop lai kh von 2011 gui phong TH-KTDN" xfId="278"/>
    <cellStyle name="_Du toan_Book1" xfId="279"/>
    <cellStyle name="_Du toan_Book1_Ke hoach 2010 (theo doi 11-8-2010)" xfId="280"/>
    <cellStyle name="_Du toan_Book1_ke hoach dau thau 30-6-2010" xfId="281"/>
    <cellStyle name="_Du toan_Copy of KH PHAN BO VON ĐỐI ỨNG NAM 2011 (30 TY phuong án gop WB)" xfId="282"/>
    <cellStyle name="_Du toan_DTTD chieng chan Tham lai 29-9-2009" xfId="283"/>
    <cellStyle name="_Du toan_Du toan nuoc San Thang (GD2)" xfId="284"/>
    <cellStyle name="_Du toan_dự toán 30a 2013" xfId="285"/>
    <cellStyle name="_Du toan_Ke hoach 2010 (theo doi 11-8-2010)" xfId="286"/>
    <cellStyle name="_Du toan_ke hoach dau thau 30-6-2010" xfId="287"/>
    <cellStyle name="_Du toan_KH Von 2012 gui BKH 1" xfId="288"/>
    <cellStyle name="_Du toan_phân loại nguồn vốn" xfId="289"/>
    <cellStyle name="_Du toan_QD ke hoach dau thau" xfId="290"/>
    <cellStyle name="_Du toan_tinh toan hoang ha" xfId="291"/>
    <cellStyle name="_Du toan_Tong von ĐTPT" xfId="292"/>
    <cellStyle name="_DU THAO BCKT LChâu" xfId="293"/>
    <cellStyle name="_DUTOAN goi 20(PTNT)" xfId="294"/>
    <cellStyle name="_DUTOAN goi 20(PTNT) 2" xfId="295"/>
    <cellStyle name="_DUTOAN goi 20(PTNT)_BIEU KE HOACH  2015 (KTN 6.11 sua)" xfId="296"/>
    <cellStyle name="_DuToan92009Luong650" xfId="297"/>
    <cellStyle name="_DuToan92009Luong650 2" xfId="298"/>
    <cellStyle name="_DuToan92009Luong650_BIEU KE HOACH  2015 (KTN 6.11 sua)" xfId="299"/>
    <cellStyle name="_Duyet TK thay đôi" xfId="300"/>
    <cellStyle name="_Duyet TK thay đôi 2" xfId="301"/>
    <cellStyle name="_Duyet TK thay đôi_BIEU KE HOACH  2015 (KTN 6.11 sua)" xfId="302"/>
    <cellStyle name="_dự toán 30a 2013" xfId="303"/>
    <cellStyle name="_F4-6" xfId="304"/>
    <cellStyle name="_F4-6 2" xfId="305"/>
    <cellStyle name="_F4-6_BIEU KE HOACH  2015 (KTN 6.11 sua)" xfId="306"/>
    <cellStyle name="_GOITHAUSO2" xfId="307"/>
    <cellStyle name="_GOITHAUSO3" xfId="308"/>
    <cellStyle name="_GOITHAUSO4" xfId="309"/>
    <cellStyle name="_Gui Phai TTra TRUONG PTTH Ka Lang Hieu bo+Phu 17-8-09-" xfId="310"/>
    <cellStyle name="_HaHoa_TDT_DienCSang" xfId="311"/>
    <cellStyle name="_HaHoa_TDT_DienCSang 2" xfId="312"/>
    <cellStyle name="_HaHoa19-5-07" xfId="313"/>
    <cellStyle name="_HaHoa19-5-07 2" xfId="314"/>
    <cellStyle name="_Ke hoach 2010 ngay 14.4.10" xfId="315"/>
    <cellStyle name="_Ke hoach 2010 ngay 14.4.10 2" xfId="316"/>
    <cellStyle name="_Ke hoach 2010 ngay 14.4.10_BIEU KE HOACH  2015 (KTN 6.11 sua)" xfId="317"/>
    <cellStyle name="_Ke hoạch thuc hien goi thau" xfId="318"/>
    <cellStyle name="_KT (2)" xfId="319"/>
    <cellStyle name="_KT (2)_1" xfId="320"/>
    <cellStyle name="_KT (2)_2" xfId="321"/>
    <cellStyle name="_KT (2)_2_TG-TH" xfId="322"/>
    <cellStyle name="_KT (2)_2_TG-TH_BANG TONG HOP TINH HINH THANH QUYET TOAN (MOI I)" xfId="323"/>
    <cellStyle name="_KT (2)_2_TG-TH_BAO GIA NGAY 24-10-08 (co dam)" xfId="324"/>
    <cellStyle name="_KT (2)_2_TG-TH_BIỂU TỔNG HỢP LẦN CUỐI SỬA THEO NGHI QUYẾT SỐ 81" xfId="325"/>
    <cellStyle name="_KT (2)_2_TG-TH_Book1" xfId="326"/>
    <cellStyle name="_KT (2)_2_TG-TH_Book1_1" xfId="327"/>
    <cellStyle name="_KT (2)_2_TG-TH_CAU Khanh Nam(Thi Cong)" xfId="328"/>
    <cellStyle name="_KT (2)_2_TG-TH_DU TRU VAT TU" xfId="329"/>
    <cellStyle name="_KT (2)_2_TG-TH_Ket du ung NS" xfId="330"/>
    <cellStyle name="_KT (2)_2_TG-TH_KH Von 2012 gui BKH 1" xfId="331"/>
    <cellStyle name="_KT (2)_2_TG-TH_KH Von 2012 gui BKH 2" xfId="332"/>
    <cellStyle name="_KT (2)_2_TG-TH_ÿÿÿÿÿ" xfId="333"/>
    <cellStyle name="_KT (2)_3" xfId="334"/>
    <cellStyle name="_KT (2)_3_TG-TH" xfId="335"/>
    <cellStyle name="_KT (2)_3_TG-TH_Ket du ung NS" xfId="336"/>
    <cellStyle name="_KT (2)_3_TG-TH_KH Von 2012 gui BKH 1" xfId="337"/>
    <cellStyle name="_KT (2)_3_TG-TH_KH Von 2012 gui BKH 2" xfId="338"/>
    <cellStyle name="_KT (2)_3_TG-TH_PERSONAL" xfId="339"/>
    <cellStyle name="_KT (2)_3_TG-TH_PERSONAL_Book1" xfId="340"/>
    <cellStyle name="_KT (2)_3_TG-TH_PERSONAL_Tong hop KHCB 2001" xfId="341"/>
    <cellStyle name="_KT (2)_4" xfId="342"/>
    <cellStyle name="_KT (2)_4_BANG TONG HOP TINH HINH THANH QUYET TOAN (MOI I)" xfId="343"/>
    <cellStyle name="_KT (2)_4_BAO GIA NGAY 24-10-08 (co dam)" xfId="344"/>
    <cellStyle name="_KT (2)_4_BIỂU TỔNG HỢP LẦN CUỐI SỬA THEO NGHI QUYẾT SỐ 81" xfId="345"/>
    <cellStyle name="_KT (2)_4_Book1" xfId="346"/>
    <cellStyle name="_KT (2)_4_Book1_1" xfId="347"/>
    <cellStyle name="_KT (2)_4_CAU Khanh Nam(Thi Cong)" xfId="348"/>
    <cellStyle name="_KT (2)_4_DU TRU VAT TU" xfId="349"/>
    <cellStyle name="_KT (2)_4_Ket du ung NS" xfId="350"/>
    <cellStyle name="_KT (2)_4_KH Von 2012 gui BKH 1" xfId="351"/>
    <cellStyle name="_KT (2)_4_KH Von 2012 gui BKH 2" xfId="352"/>
    <cellStyle name="_KT (2)_4_TG-TH" xfId="353"/>
    <cellStyle name="_KT (2)_4_ÿÿÿÿÿ" xfId="354"/>
    <cellStyle name="_KT (2)_5" xfId="355"/>
    <cellStyle name="_KT (2)_5_BANG TONG HOP TINH HINH THANH QUYET TOAN (MOI I)" xfId="356"/>
    <cellStyle name="_KT (2)_5_BAO GIA NGAY 24-10-08 (co dam)" xfId="357"/>
    <cellStyle name="_KT (2)_5_BIỂU TỔNG HỢP LẦN CUỐI SỬA THEO NGHI QUYẾT SỐ 81" xfId="358"/>
    <cellStyle name="_KT (2)_5_Book1" xfId="359"/>
    <cellStyle name="_KT (2)_5_Book1_1" xfId="360"/>
    <cellStyle name="_KT (2)_5_CAU Khanh Nam(Thi Cong)" xfId="361"/>
    <cellStyle name="_KT (2)_5_DU TRU VAT TU" xfId="362"/>
    <cellStyle name="_KT (2)_5_Ket du ung NS" xfId="363"/>
    <cellStyle name="_KT (2)_5_KH Von 2012 gui BKH 1" xfId="364"/>
    <cellStyle name="_KT (2)_5_KH Von 2012 gui BKH 2" xfId="365"/>
    <cellStyle name="_KT (2)_5_ÿÿÿÿÿ" xfId="366"/>
    <cellStyle name="_KT (2)_Ket du ung NS" xfId="367"/>
    <cellStyle name="_KT (2)_KH Von 2012 gui BKH 1" xfId="368"/>
    <cellStyle name="_KT (2)_KH Von 2012 gui BKH 2" xfId="369"/>
    <cellStyle name="_KT (2)_PERSONAL" xfId="370"/>
    <cellStyle name="_KT (2)_PERSONAL_Book1" xfId="371"/>
    <cellStyle name="_KT (2)_PERSONAL_Tong hop KHCB 2001" xfId="372"/>
    <cellStyle name="_KT (2)_TG-TH" xfId="373"/>
    <cellStyle name="_KT_TG" xfId="374"/>
    <cellStyle name="_KT_TG_1" xfId="375"/>
    <cellStyle name="_KT_TG_1_BANG TONG HOP TINH HINH THANH QUYET TOAN (MOI I)" xfId="376"/>
    <cellStyle name="_KT_TG_1_BAO GIA NGAY 24-10-08 (co dam)" xfId="377"/>
    <cellStyle name="_KT_TG_1_BIỂU TỔNG HỢP LẦN CUỐI SỬA THEO NGHI QUYẾT SỐ 81" xfId="378"/>
    <cellStyle name="_KT_TG_1_Book1" xfId="379"/>
    <cellStyle name="_KT_TG_1_Book1_1" xfId="380"/>
    <cellStyle name="_KT_TG_1_CAU Khanh Nam(Thi Cong)" xfId="381"/>
    <cellStyle name="_KT_TG_1_DU TRU VAT TU" xfId="382"/>
    <cellStyle name="_KT_TG_1_Ket du ung NS" xfId="383"/>
    <cellStyle name="_KT_TG_1_KH Von 2012 gui BKH 1" xfId="384"/>
    <cellStyle name="_KT_TG_1_KH Von 2012 gui BKH 2" xfId="385"/>
    <cellStyle name="_KT_TG_1_ÿÿÿÿÿ" xfId="386"/>
    <cellStyle name="_KT_TG_2" xfId="387"/>
    <cellStyle name="_KT_TG_2_BANG TONG HOP TINH HINH THANH QUYET TOAN (MOI I)" xfId="388"/>
    <cellStyle name="_KT_TG_2_BAO GIA NGAY 24-10-08 (co dam)" xfId="389"/>
    <cellStyle name="_KT_TG_2_BIỂU TỔNG HỢP LẦN CUỐI SỬA THEO NGHI QUYẾT SỐ 81" xfId="390"/>
    <cellStyle name="_KT_TG_2_Book1" xfId="391"/>
    <cellStyle name="_KT_TG_2_Book1_1" xfId="392"/>
    <cellStyle name="_KT_TG_2_CAU Khanh Nam(Thi Cong)" xfId="393"/>
    <cellStyle name="_KT_TG_2_DU TRU VAT TU" xfId="394"/>
    <cellStyle name="_KT_TG_2_Ket du ung NS" xfId="395"/>
    <cellStyle name="_KT_TG_2_KH Von 2012 gui BKH 1" xfId="396"/>
    <cellStyle name="_KT_TG_2_KH Von 2012 gui BKH 2" xfId="397"/>
    <cellStyle name="_KT_TG_2_ÿÿÿÿÿ" xfId="398"/>
    <cellStyle name="_KT_TG_3" xfId="399"/>
    <cellStyle name="_KT_TG_4" xfId="400"/>
    <cellStyle name="_Kh ql62 (2010) 11-09" xfId="401"/>
    <cellStyle name="_LuuNgay24-07-2006Bao cao tai NPP PHAN DUNG 22-7" xfId="402"/>
    <cellStyle name="_LuuNgay24-07-2006Bao cao tai NPP PHAN DUNG 22-7 2" xfId="403"/>
    <cellStyle name="_LuuNgay24-07-2006Bao cao tai NPP PHAN DUNG 22-7_BIEU KE HOACH  2015 (KTN 6.11 sua)" xfId="404"/>
    <cellStyle name="_MauThanTKKT-goi7-DonGia2143(vl t7)" xfId="405"/>
    <cellStyle name="_MauThanTKKT-goi7-DonGia2143(vl t7) 2" xfId="406"/>
    <cellStyle name="_MauThanTKKT-goi7-DonGia2143(vl t7)_BIEU KE HOACH  2015 (KTN 6.11 sua)" xfId="407"/>
    <cellStyle name="_Nhu cau von ung truoc 2011 Tha h Hoa + Nge An gui TW" xfId="408"/>
    <cellStyle name="_Nhu cau von ung truoc 2011 Tha h Hoa + Nge An gui TW 2" xfId="409"/>
    <cellStyle name="_Nhu cau von ung truoc 2011 Tha h Hoa + Nge An gui TW_BIEU KE HOACH  2015 (KTN 6.11 sua)" xfId="410"/>
    <cellStyle name="_PERSONAL" xfId="411"/>
    <cellStyle name="_PERSONAL_Book1" xfId="412"/>
    <cellStyle name="_PERSONAL_Tong hop KHCB 2001" xfId="413"/>
    <cellStyle name="_Phan bo" xfId="414"/>
    <cellStyle name="_Phan bo 2" xfId="415"/>
    <cellStyle name="_Phan bo_BIEU KE HOACH  2015 (KTN 6.11 sua)" xfId="416"/>
    <cellStyle name="_Phan pha do" xfId="417"/>
    <cellStyle name="_Phụ biểu 09a" xfId="418"/>
    <cellStyle name="_Phụ biểu 09b" xfId="419"/>
    <cellStyle name="_Q TOAN  SCTX QL.62 QUI I ( oanh)" xfId="420"/>
    <cellStyle name="_Q TOAN  SCTX QL.62 QUI II ( oanh)" xfId="421"/>
    <cellStyle name="_QĐ 980" xfId="422"/>
    <cellStyle name="_QT SCTXQL62_QT1 (Cty QL)" xfId="423"/>
    <cellStyle name="_Ra soat KH von 2011 (Huy-11-11-11)" xfId="424"/>
    <cellStyle name="_Ra soat KH von 2011 (Huy-11-11-11) 2" xfId="425"/>
    <cellStyle name="_Ra soat KH von 2011 (Huy-11-11-11)_BIEU KE HOACH  2015 (KTN 6.11 sua)" xfId="426"/>
    <cellStyle name="_Sheet1" xfId="427"/>
    <cellStyle name="_Sheet2" xfId="428"/>
    <cellStyle name="_SO T11" xfId="429"/>
    <cellStyle name="_TG-TH" xfId="430"/>
    <cellStyle name="_TG-TH_1" xfId="431"/>
    <cellStyle name="_TG-TH_1_BANG TONG HOP TINH HINH THANH QUYET TOAN (MOI I)" xfId="432"/>
    <cellStyle name="_TG-TH_1_BAO GIA NGAY 24-10-08 (co dam)" xfId="433"/>
    <cellStyle name="_TG-TH_1_BIỂU TỔNG HỢP LẦN CUỐI SỬA THEO NGHI QUYẾT SỐ 81" xfId="434"/>
    <cellStyle name="_TG-TH_1_Book1" xfId="435"/>
    <cellStyle name="_TG-TH_1_Book1_1" xfId="436"/>
    <cellStyle name="_TG-TH_1_CAU Khanh Nam(Thi Cong)" xfId="437"/>
    <cellStyle name="_TG-TH_1_DU TRU VAT TU" xfId="438"/>
    <cellStyle name="_TG-TH_1_Ket du ung NS" xfId="439"/>
    <cellStyle name="_TG-TH_1_KH Von 2012 gui BKH 1" xfId="440"/>
    <cellStyle name="_TG-TH_1_KH Von 2012 gui BKH 2" xfId="441"/>
    <cellStyle name="_TG-TH_1_ÿÿÿÿÿ" xfId="442"/>
    <cellStyle name="_TG-TH_2" xfId="443"/>
    <cellStyle name="_TG-TH_2_BANG TONG HOP TINH HINH THANH QUYET TOAN (MOI I)" xfId="444"/>
    <cellStyle name="_TG-TH_2_BAO GIA NGAY 24-10-08 (co dam)" xfId="445"/>
    <cellStyle name="_TG-TH_2_BIỂU TỔNG HỢP LẦN CUỐI SỬA THEO NGHI QUYẾT SỐ 81" xfId="446"/>
    <cellStyle name="_TG-TH_2_Book1" xfId="447"/>
    <cellStyle name="_TG-TH_2_Book1_1" xfId="448"/>
    <cellStyle name="_TG-TH_2_CAU Khanh Nam(Thi Cong)" xfId="449"/>
    <cellStyle name="_TG-TH_2_DU TRU VAT TU" xfId="450"/>
    <cellStyle name="_TG-TH_2_Ket du ung NS" xfId="451"/>
    <cellStyle name="_TG-TH_2_KH Von 2012 gui BKH 1" xfId="452"/>
    <cellStyle name="_TG-TH_2_KH Von 2012 gui BKH 2" xfId="453"/>
    <cellStyle name="_TG-TH_2_ÿÿÿÿÿ" xfId="454"/>
    <cellStyle name="_TG-TH_3" xfId="455"/>
    <cellStyle name="_TG-TH_4" xfId="456"/>
    <cellStyle name="_tien luong" xfId="457"/>
    <cellStyle name="_Tien luong chuan 01" xfId="458"/>
    <cellStyle name="_Tong dutoan PP LAHAI" xfId="459"/>
    <cellStyle name="_Tong hop  " xfId="460"/>
    <cellStyle name="_Tong hop DS" xfId="461"/>
    <cellStyle name="_Tong hop DS_CT 134" xfId="462"/>
    <cellStyle name="_Tong hop may cheu nganh 1" xfId="463"/>
    <cellStyle name="_Tong hop ve 30a" xfId="464"/>
    <cellStyle name="_Tong hop ve 30a 2" xfId="465"/>
    <cellStyle name="_Tong hop ve 30a_BIEU KE HOACH  2015 (KTN 6.11 sua)" xfId="466"/>
    <cellStyle name="_Tong von ĐTPT" xfId="467"/>
    <cellStyle name="_Tong von ĐTPT 2" xfId="468"/>
    <cellStyle name="_Tong von ĐTPT 2 2" xfId="469"/>
    <cellStyle name="_Tong von ĐTPT_BIEU KE HOACH  2015 (KTN 6.11 sua)" xfId="470"/>
    <cellStyle name="_TU VAN THUY LOI THAM  PHE" xfId="471"/>
    <cellStyle name="_TU VAN THUY LOI THAM  PHE 2" xfId="472"/>
    <cellStyle name="_TU VAN THUY LOI THAM  PHE_BIEU KE HOACH  2015 (KTN 6.11 sua)" xfId="473"/>
    <cellStyle name="_TH hien trang MM thi tran TD" xfId="474"/>
    <cellStyle name="_Theo doi tien do cong viec Nam 2009" xfId="475"/>
    <cellStyle name="_ung truoc 2011 NSTW Thanh Hoa + Nge An gui Thu 12-5" xfId="476"/>
    <cellStyle name="_ung truoc 2011 NSTW Thanh Hoa + Nge An gui Thu 12-5 2" xfId="477"/>
    <cellStyle name="_ung truoc 2011 NSTW Thanh Hoa + Nge An gui Thu 12-5_BIEU KE HOACH  2015 (KTN 6.11 sua)" xfId="478"/>
    <cellStyle name="_ung truoc cua long an (6-5-2010)" xfId="479"/>
    <cellStyle name="_Ung von nam 2011 vung TNB - Doan Cong tac (12-5-2010)" xfId="480"/>
    <cellStyle name="_Ung von nam 2011 vung TNB - Doan Cong tac (12-5-2010) 2" xfId="481"/>
    <cellStyle name="_Ung von nam 2011 vung TNB - Doan Cong tac (12-5-2010) 2 2" xfId="482"/>
    <cellStyle name="_Ung von nam 2011 vung TNB - Doan Cong tac (12-5-2010)_BIEU KE HOACH  2015 (KTN 6.11 sua)" xfId="483"/>
    <cellStyle name="_Ung von nam 2011 vung TNB - Doan Cong tac (12-5-2010)_CT 134" xfId="484"/>
    <cellStyle name="_Ung von nam 2011 vung TNB - Doan Cong tac (12-5-2010)_Ke hoach 2011(15-7)" xfId="485"/>
    <cellStyle name="_Ung von nam 2011 vung TNB - Doan Cong tac (12-5-2010)_Ke hoach 2011(15-7) 2" xfId="486"/>
    <cellStyle name="_Ung von nam 2011 vung TNB - Doan Cong tac (12-5-2010)_Ke hoach 2011(15-7) 2 2" xfId="487"/>
    <cellStyle name="_Ung von nam 2011 vung TNB - Doan Cong tac (12-5-2010)_Ke hoach 2011(15-7)_BIEU KE HOACH  2015 (KTN 6.11 sua)" xfId="488"/>
    <cellStyle name="_Ung von nam 2011 vung TNB - Doan Cong tac (12-5-2010)_Ke hoach 2011(15-7)_CT 134" xfId="489"/>
    <cellStyle name="_Ung von nam 2011 vung TNB - Doan Cong tac (12-5-2010)_KH Von 2012 gui BKH 2" xfId="490"/>
    <cellStyle name="_Ung von nam 2011 vung TNB - Doan Cong tac (12-5-2010)_KH Von 2012 gui BKH 2 2" xfId="491"/>
    <cellStyle name="_Ung von nam 2011 vung TNB - Doan Cong tac (12-5-2010)_KH Von 2012 gui BKH 2 2 2" xfId="492"/>
    <cellStyle name="_Ung von nam 2011 vung TNB - Doan Cong tac (12-5-2010)_KH Von 2012 gui BKH 2_BIEU KE HOACH  2015 (KTN 6.11 sua)" xfId="493"/>
    <cellStyle name="_Ung von nam 2011 vung TNB - Doan Cong tac (12-5-2010)_KH Von 2012 gui BKH 2_CT 134" xfId="494"/>
    <cellStyle name="_Viec Huy dang lam" xfId="495"/>
    <cellStyle name="_Viec Huy dang lam 2" xfId="496"/>
    <cellStyle name="_VINAMILK" xfId="497"/>
    <cellStyle name="_VINAMILK 2" xfId="498"/>
    <cellStyle name="_VINAMILK 2 2" xfId="499"/>
    <cellStyle name="_VINAMILK_BIEU KE HOACH  2015 (KTN 6.11 sua)" xfId="500"/>
    <cellStyle name="_VINAMILK_CT 134" xfId="501"/>
    <cellStyle name="_ÿÿÿÿÿ" xfId="502"/>
    <cellStyle name="_ÿÿÿÿÿ 2" xfId="503"/>
    <cellStyle name="_ÿÿÿÿÿ_BIEU KE HOACH  2015 (KTN 6.11 sua)" xfId="504"/>
    <cellStyle name="_ÿÿÿÿÿ_Kh ql62 (2010) 11-09" xfId="505"/>
    <cellStyle name="~1" xfId="506"/>
    <cellStyle name="~1 2" xfId="507"/>
    <cellStyle name="~1 2 2" xfId="508"/>
    <cellStyle name="~1?_x000d_Comma [0]_I.1?b_x000d_Comma [0]_I.3?b_x000c_Comma [0]_II?_x0012_Comma [0]_larou" xfId="509"/>
    <cellStyle name="’Ê‰Ý [0.00]_laroux" xfId="510"/>
    <cellStyle name="’Ê‰Ý_laroux" xfId="511"/>
    <cellStyle name="=C:\WINNT\SYSTEM32\COMMAND.COM" xfId="512"/>
    <cellStyle name="»õ±Ò[0]_Sheet1" xfId="513"/>
    <cellStyle name="»õ±Ò_Sheet1" xfId="514"/>
    <cellStyle name="•W?_Format" xfId="515"/>
    <cellStyle name="•W€_’·Šú‰p•¶" xfId="517"/>
    <cellStyle name="•W_¯–ì" xfId="516"/>
    <cellStyle name="W_MARINE" xfId="8008"/>
    <cellStyle name="0" xfId="518"/>
    <cellStyle name="0 2" xfId="519"/>
    <cellStyle name="0%" xfId="520"/>
    <cellStyle name="0.0" xfId="521"/>
    <cellStyle name="0.0%" xfId="522"/>
    <cellStyle name="0.0_BIỂU TỔNG HỢP LẦN CUỐI SỬA THEO NGHI QUYẾT SỐ 81" xfId="523"/>
    <cellStyle name="0.00" xfId="524"/>
    <cellStyle name="0.00%" xfId="525"/>
    <cellStyle name="0_Bieu chi tieu KH 2014 (Huy-04-11)" xfId="526"/>
    <cellStyle name="0_BIEU KE HOACH  2015 (KTN 6.11 sua)" xfId="527"/>
    <cellStyle name="0_dự toán 30a 2013" xfId="528"/>
    <cellStyle name="0_KH 2014" xfId="529"/>
    <cellStyle name="0_Ra soat KH von 2011 (Huy-11-11-11)" xfId="530"/>
    <cellStyle name="0_Viec Huy dang lam" xfId="531"/>
    <cellStyle name="00" xfId="532"/>
    <cellStyle name="1" xfId="4"/>
    <cellStyle name="1 2" xfId="533"/>
    <cellStyle name="1 2 2" xfId="534"/>
    <cellStyle name="1 3" xfId="535"/>
    <cellStyle name="1?b_x000d_Comma [0]_CPK?b_x0011_Comma [0]_CP" xfId="536"/>
    <cellStyle name="1_BAO GIA NGAY 24-10-08 (co dam)" xfId="537"/>
    <cellStyle name="1_Bieu bao cao giam sat 6 thang 2011" xfId="538"/>
    <cellStyle name="1_Bieu BC kh 5 năm" xfId="539"/>
    <cellStyle name="1_BIEU KE HOACH  2015 (KTN 6.11 sua)" xfId="540"/>
    <cellStyle name="1_bieu ke hoach dau thau" xfId="541"/>
    <cellStyle name="1_bieu ke hoach dau thau truong mam non SKH" xfId="542"/>
    <cellStyle name="1_bieu tong hop Sinh0" xfId="543"/>
    <cellStyle name="1_Book1" xfId="544"/>
    <cellStyle name="1_Book1_1" xfId="545"/>
    <cellStyle name="1_Book1_1 2" xfId="546"/>
    <cellStyle name="1_Book1_1_BIEU KE HOACH  2015 (KTN 6.11 sua)" xfId="547"/>
    <cellStyle name="1_Cau thuy dien Ban La (Cu Anh)" xfId="548"/>
    <cellStyle name="1_Cau thuy dien Ban La (Cu Anh) 2" xfId="549"/>
    <cellStyle name="1_Cau thuy dien Ban La (Cu Anh)_BIEU KE HOACH  2015 (KTN 6.11 sua)" xfId="550"/>
    <cellStyle name="1_Danh Mục KCM trinh BKH 2011 (BS 30A)" xfId="551"/>
    <cellStyle name="1_DT tieu hoc diem TDC ban Cho 28-02-09" xfId="552"/>
    <cellStyle name="1_Du toan" xfId="553"/>
    <cellStyle name="1_Du toan 558 (Km17+508.12 - Km 22)" xfId="554"/>
    <cellStyle name="1_Du toan 558 (Km17+508.12 - Km 22) 2" xfId="555"/>
    <cellStyle name="1_Du toan 558 (Km17+508.12 - Km 22)_BIEU KE HOACH  2015 (KTN 6.11 sua)" xfId="556"/>
    <cellStyle name="1_Du toan nuoc San Thang (GD2)" xfId="557"/>
    <cellStyle name="1_DuToan92009Luong650" xfId="558"/>
    <cellStyle name="1_Dự kiến danh mục đầu tư NTM năm 2015" xfId="559"/>
    <cellStyle name="1_Gia_VLQL48_duyet " xfId="560"/>
    <cellStyle name="1_Gia_VLQL48_duyet  2" xfId="561"/>
    <cellStyle name="1_Gia_VLQL48_duyet _BIEU KE HOACH  2015 (KTN 6.11 sua)" xfId="562"/>
    <cellStyle name="1_HD TT1" xfId="563"/>
    <cellStyle name="1_Ke hoach 2010 ngay 31-01" xfId="564"/>
    <cellStyle name="1_Ke hoach 2011(15-7)" xfId="565"/>
    <cellStyle name="1_KlQdinhduyet" xfId="566"/>
    <cellStyle name="1_KlQdinhduyet 2" xfId="567"/>
    <cellStyle name="1_KlQdinhduyet_BIEU KE HOACH  2015 (KTN 6.11 sua)" xfId="568"/>
    <cellStyle name="1_KH 2012 di BKH" xfId="569"/>
    <cellStyle name="1_Kh ql62 (2010) 11-09" xfId="570"/>
    <cellStyle name="1_Nguon von dau tu" xfId="571"/>
    <cellStyle name="1_Nha kham chua benh" xfId="572"/>
    <cellStyle name="1_Nha lop hoc 8 P" xfId="573"/>
    <cellStyle name="1_Phan bo" xfId="574"/>
    <cellStyle name="1_Sheet1" xfId="575"/>
    <cellStyle name="1_StartUp" xfId="576"/>
    <cellStyle name="1_tien luong" xfId="577"/>
    <cellStyle name="1_Tien luong chuan 01" xfId="578"/>
    <cellStyle name="1_Tienluong" xfId="579"/>
    <cellStyle name="1_tinh toan hoang ha" xfId="580"/>
    <cellStyle name="1_Tong hop  " xfId="581"/>
    <cellStyle name="1_TRUNG PMU 5" xfId="582"/>
    <cellStyle name="1_Viec Huy dang lam" xfId="583"/>
    <cellStyle name="1_ÿÿÿÿÿ" xfId="584"/>
    <cellStyle name="1_ÿÿÿÿÿ_Bieu tong hop nhu cau ung 2011 da chon loc -Mien nui" xfId="585"/>
    <cellStyle name="1_ÿÿÿÿÿ_Kh ql62 (2010) 11-09" xfId="586"/>
    <cellStyle name="15" xfId="587"/>
    <cellStyle name="18" xfId="588"/>
    <cellStyle name="¹éºÐÀ²_      " xfId="589"/>
    <cellStyle name="2" xfId="5"/>
    <cellStyle name="2_bieu ke hoach dau thau" xfId="590"/>
    <cellStyle name="2_bieu ke hoach dau thau truong mam non SKH" xfId="591"/>
    <cellStyle name="2_Book1" xfId="592"/>
    <cellStyle name="2_Book1_1" xfId="593"/>
    <cellStyle name="2_Book1_1 2" xfId="594"/>
    <cellStyle name="2_Book1_1_BIEU KE HOACH  2015 (KTN 6.11 sua)" xfId="595"/>
    <cellStyle name="2_Cau thuy dien Ban La (Cu Anh)" xfId="596"/>
    <cellStyle name="2_Cau thuy dien Ban La (Cu Anh) 2" xfId="597"/>
    <cellStyle name="2_Cau thuy dien Ban La (Cu Anh)_BIEU KE HOACH  2015 (KTN 6.11 sua)" xfId="598"/>
    <cellStyle name="2_DT tieu hoc diem TDC ban Cho 28-02-09" xfId="599"/>
    <cellStyle name="2_Du toan" xfId="600"/>
    <cellStyle name="2_Du toan 558 (Km17+508.12 - Km 22)" xfId="601"/>
    <cellStyle name="2_Du toan 558 (Km17+508.12 - Km 22) 2" xfId="602"/>
    <cellStyle name="2_Du toan 558 (Km17+508.12 - Km 22)_BIEU KE HOACH  2015 (KTN 6.11 sua)" xfId="603"/>
    <cellStyle name="2_Du toan nuoc San Thang (GD2)" xfId="604"/>
    <cellStyle name="2_Gia_VLQL48_duyet " xfId="605"/>
    <cellStyle name="2_Gia_VLQL48_duyet  2" xfId="606"/>
    <cellStyle name="2_Gia_VLQL48_duyet _BIEU KE HOACH  2015 (KTN 6.11 sua)" xfId="607"/>
    <cellStyle name="2_HD TT1" xfId="608"/>
    <cellStyle name="2_KlQdinhduyet" xfId="609"/>
    <cellStyle name="2_KlQdinhduyet 2" xfId="610"/>
    <cellStyle name="2_KlQdinhduyet_BIEU KE HOACH  2015 (KTN 6.11 sua)" xfId="611"/>
    <cellStyle name="2_Nha lop hoc 8 P" xfId="612"/>
    <cellStyle name="2_Tienluong" xfId="613"/>
    <cellStyle name="2_TRUNG PMU 5" xfId="614"/>
    <cellStyle name="2_ÿÿÿÿÿ" xfId="615"/>
    <cellStyle name="2_ÿÿÿÿÿ_Bieu tong hop nhu cau ung 2011 da chon loc -Mien nui" xfId="616"/>
    <cellStyle name="20" xfId="617"/>
    <cellStyle name="20 2" xfId="618"/>
    <cellStyle name="20 2 2" xfId="619"/>
    <cellStyle name="20% - Accent1 2" xfId="620"/>
    <cellStyle name="20% - Accent1 2 2" xfId="621"/>
    <cellStyle name="20% - Accent1 3" xfId="622"/>
    <cellStyle name="20% - Accent1 4" xfId="623"/>
    <cellStyle name="20% - Accent2 2" xfId="624"/>
    <cellStyle name="20% - Accent2 2 2" xfId="625"/>
    <cellStyle name="20% - Accent2 3" xfId="626"/>
    <cellStyle name="20% - Accent2 4" xfId="627"/>
    <cellStyle name="20% - Accent3 2" xfId="628"/>
    <cellStyle name="20% - Accent3 2 2" xfId="629"/>
    <cellStyle name="20% - Accent3 3" xfId="630"/>
    <cellStyle name="20% - Accent3 4" xfId="631"/>
    <cellStyle name="20% - Accent4 2" xfId="632"/>
    <cellStyle name="20% - Accent4 2 2" xfId="633"/>
    <cellStyle name="20% - Accent4 3" xfId="634"/>
    <cellStyle name="20% - Accent4 4" xfId="635"/>
    <cellStyle name="20% - Accent5 2" xfId="636"/>
    <cellStyle name="20% - Accent5 2 2" xfId="637"/>
    <cellStyle name="20% - Accent5 3" xfId="638"/>
    <cellStyle name="20% - Accent5 4" xfId="639"/>
    <cellStyle name="20% - Accent6 2" xfId="640"/>
    <cellStyle name="20% - Accent6 2 2" xfId="641"/>
    <cellStyle name="20% - Accent6 3" xfId="642"/>
    <cellStyle name="20% - Accent6 4" xfId="643"/>
    <cellStyle name="-2001" xfId="644"/>
    <cellStyle name="-2001 2" xfId="645"/>
    <cellStyle name="-2001 2 2" xfId="646"/>
    <cellStyle name="3" xfId="6"/>
    <cellStyle name="3_bieu ke hoach dau thau" xfId="647"/>
    <cellStyle name="3_bieu ke hoach dau thau truong mam non SKH" xfId="648"/>
    <cellStyle name="3_Book1" xfId="649"/>
    <cellStyle name="3_Book1_1" xfId="650"/>
    <cellStyle name="3_Book1_1 2" xfId="651"/>
    <cellStyle name="3_Book1_1_BIEU KE HOACH  2015 (KTN 6.11 sua)" xfId="652"/>
    <cellStyle name="3_Cau thuy dien Ban La (Cu Anh)" xfId="653"/>
    <cellStyle name="3_Cau thuy dien Ban La (Cu Anh) 2" xfId="654"/>
    <cellStyle name="3_Cau thuy dien Ban La (Cu Anh)_BIEU KE HOACH  2015 (KTN 6.11 sua)" xfId="655"/>
    <cellStyle name="3_DT tieu hoc diem TDC ban Cho 28-02-09" xfId="656"/>
    <cellStyle name="3_Du toan" xfId="657"/>
    <cellStyle name="3_Du toan 558 (Km17+508.12 - Km 22)" xfId="658"/>
    <cellStyle name="3_Du toan 558 (Km17+508.12 - Km 22) 2" xfId="659"/>
    <cellStyle name="3_Du toan 558 (Km17+508.12 - Km 22)_BIEU KE HOACH  2015 (KTN 6.11 sua)" xfId="660"/>
    <cellStyle name="3_Du toan nuoc San Thang (GD2)" xfId="661"/>
    <cellStyle name="3_Gia_VLQL48_duyet " xfId="662"/>
    <cellStyle name="3_Gia_VLQL48_duyet  2" xfId="663"/>
    <cellStyle name="3_Gia_VLQL48_duyet _BIEU KE HOACH  2015 (KTN 6.11 sua)" xfId="664"/>
    <cellStyle name="3_HD TT1" xfId="665"/>
    <cellStyle name="3_KlQdinhduyet" xfId="666"/>
    <cellStyle name="3_KlQdinhduyet 2" xfId="667"/>
    <cellStyle name="3_KlQdinhduyet_BIEU KE HOACH  2015 (KTN 6.11 sua)" xfId="668"/>
    <cellStyle name="3_Nha lop hoc 8 P" xfId="669"/>
    <cellStyle name="3_Tienluong" xfId="670"/>
    <cellStyle name="3_ÿÿÿÿÿ" xfId="671"/>
    <cellStyle name="³£¹æ_GZ TV" xfId="672"/>
    <cellStyle name="4" xfId="7"/>
    <cellStyle name="4_Book1" xfId="673"/>
    <cellStyle name="4_Book1_1" xfId="674"/>
    <cellStyle name="4_Book1_1 2" xfId="675"/>
    <cellStyle name="4_Book1_1_BIEU KE HOACH  2015 (KTN 6.11 sua)" xfId="676"/>
    <cellStyle name="4_Cau thuy dien Ban La (Cu Anh)" xfId="677"/>
    <cellStyle name="4_Cau thuy dien Ban La (Cu Anh) 2" xfId="678"/>
    <cellStyle name="4_Cau thuy dien Ban La (Cu Anh)_BIEU KE HOACH  2015 (KTN 6.11 sua)" xfId="679"/>
    <cellStyle name="4_Du toan 558 (Km17+508.12 - Km 22)" xfId="680"/>
    <cellStyle name="4_Du toan 558 (Km17+508.12 - Km 22) 2" xfId="681"/>
    <cellStyle name="4_Du toan 558 (Km17+508.12 - Km 22)_BIEU KE HOACH  2015 (KTN 6.11 sua)" xfId="682"/>
    <cellStyle name="4_Gia_VLQL48_duyet " xfId="683"/>
    <cellStyle name="4_Gia_VLQL48_duyet  2" xfId="684"/>
    <cellStyle name="4_Gia_VLQL48_duyet _BIEU KE HOACH  2015 (KTN 6.11 sua)" xfId="685"/>
    <cellStyle name="4_KlQdinhduyet" xfId="686"/>
    <cellStyle name="4_KlQdinhduyet 2" xfId="687"/>
    <cellStyle name="4_KlQdinhduyet_BIEU KE HOACH  2015 (KTN 6.11 sua)" xfId="688"/>
    <cellStyle name="4_ÿÿÿÿÿ" xfId="689"/>
    <cellStyle name="40% - Accent1 2" xfId="690"/>
    <cellStyle name="40% - Accent1 2 2" xfId="691"/>
    <cellStyle name="40% - Accent1 3" xfId="692"/>
    <cellStyle name="40% - Accent1 4" xfId="693"/>
    <cellStyle name="40% - Accent2 2" xfId="694"/>
    <cellStyle name="40% - Accent2 2 2" xfId="695"/>
    <cellStyle name="40% - Accent2 3" xfId="696"/>
    <cellStyle name="40% - Accent2 4" xfId="697"/>
    <cellStyle name="40% - Accent3 2" xfId="698"/>
    <cellStyle name="40% - Accent3 2 2" xfId="699"/>
    <cellStyle name="40% - Accent3 3" xfId="700"/>
    <cellStyle name="40% - Accent3 4" xfId="701"/>
    <cellStyle name="40% - Accent4 2" xfId="702"/>
    <cellStyle name="40% - Accent4 2 2" xfId="703"/>
    <cellStyle name="40% - Accent4 3" xfId="704"/>
    <cellStyle name="40% - Accent4 4" xfId="705"/>
    <cellStyle name="40% - Accent5 2" xfId="706"/>
    <cellStyle name="40% - Accent5 2 2" xfId="707"/>
    <cellStyle name="40% - Accent5 3" xfId="708"/>
    <cellStyle name="40% - Accent5 4" xfId="709"/>
    <cellStyle name="40% - Accent6 2" xfId="710"/>
    <cellStyle name="40% - Accent6 2 2" xfId="711"/>
    <cellStyle name="40% - Accent6 3" xfId="712"/>
    <cellStyle name="40% - Accent6 4" xfId="713"/>
    <cellStyle name="52" xfId="714"/>
    <cellStyle name="6" xfId="715"/>
    <cellStyle name="6 2" xfId="716"/>
    <cellStyle name="6???_x0002_¯ög6hÅ‡6???_x0002_¹?ß_x0008_,Ñ‡6???_x0002_…#×&gt;Ò ‡6???_x0002_é_x0007_ß_x0008__x001c__x000b__x001e_?????_x000a_?_x0001_???????_x0014_?_x0001_???????_x001e_?fB_x000f_c????_x0018_I¿_x0008_v_x0010_‡6Ö_x0002_Ÿ6????ía??_x0012_c??????????????_x0001_?????????_x0001_?_x0001_?_x0001_?" xfId="717"/>
    <cellStyle name="6???_x0002_¯ög6hÅ‡6???_x0002_¹?ß_x0008_,Ñ‡6???_x0002_…#×&gt;Ò ‡6???_x0002_é_x0007_ß_x0008__x001c__x000b__x001e_?????_x000a_?_x0001_???????_x0014_?_x0001_???????_x001e_?fB_x000f_c????_x0018_I¿_x0008_v_x0010_‡6Ö_x0002_Ÿ6????ía??_x0012_c??????????????_x0001_?????????_x0001_?_x0001_?_x0001_? 2" xfId="718"/>
    <cellStyle name="6???_x0002_¯ög6hÅ‡6???_x0002_¹?ß_x0008_,Ñ‡6???_x0002_…#×&gt;Ò ‡6???_x0002_é_x0007_ß_x0008__x001c__x000b__x001e_?????_x000a_?_x0001_???????_x0014_?_x0001_???????_x001e_?fB_x000f_c????_x0018_I¿_x0008_v_x0010_‡6Ö_x0002_Ÿ6????_x0015_l??Õm??????????????_x0001_?????????_x0001_?_x0001_?_x0001_?" xfId="719"/>
    <cellStyle name="6???_x0002_¯ög6hÅ‡6???_x0002_¹?ß_x0008_,Ñ‡6???_x0002_…#×&gt;Ò ‡6???_x0002_é_x0007_ß_x0008__x001c__x000b__x001e_?????_x000a_?_x0001_???????_x0014_?_x0001_???????_x001e_?fB_x000f_c????_x0018_I¿_x0008_v_x0010_‡6Ö_x0002_Ÿ6????_x0015_l??Õm??????????????_x0001_?????????_x0001_?_x0001_?_x0001_? 2" xfId="720"/>
    <cellStyle name="6_BIEU KE HOACH  2015 (KTN 6.11 sua)" xfId="721"/>
    <cellStyle name="6_GVL" xfId="722"/>
    <cellStyle name="6_GVL 2" xfId="723"/>
    <cellStyle name="6_GVL_BIEU KE HOACH  2015 (KTN 6.11 sua)" xfId="724"/>
    <cellStyle name="6_Ke hoach 2010 ngay 31-01" xfId="725"/>
    <cellStyle name="6_Ke hoach 2010 ngay 31-01_CT 134" xfId="726"/>
    <cellStyle name="6_Ket du ung NS" xfId="727"/>
    <cellStyle name="6_Ket du ung NS_CT 134" xfId="728"/>
    <cellStyle name="60% - Accent1 2" xfId="729"/>
    <cellStyle name="60% - Accent1 2 2" xfId="730"/>
    <cellStyle name="60% - Accent1 3" xfId="731"/>
    <cellStyle name="60% - Accent1 4" xfId="732"/>
    <cellStyle name="60% - Accent2 2" xfId="733"/>
    <cellStyle name="60% - Accent2 2 2" xfId="734"/>
    <cellStyle name="60% - Accent2 3" xfId="735"/>
    <cellStyle name="60% - Accent2 4" xfId="736"/>
    <cellStyle name="60% - Accent3 2" xfId="737"/>
    <cellStyle name="60% - Accent3 2 2" xfId="738"/>
    <cellStyle name="60% - Accent3 3" xfId="739"/>
    <cellStyle name="60% - Accent3 4" xfId="740"/>
    <cellStyle name="60% - Accent4 2" xfId="741"/>
    <cellStyle name="60% - Accent4 2 2" xfId="742"/>
    <cellStyle name="60% - Accent4 3" xfId="743"/>
    <cellStyle name="60% - Accent4 4" xfId="744"/>
    <cellStyle name="60% - Accent5 2" xfId="745"/>
    <cellStyle name="60% - Accent5 2 2" xfId="746"/>
    <cellStyle name="60% - Accent5 3" xfId="747"/>
    <cellStyle name="60% - Accent5 4" xfId="748"/>
    <cellStyle name="60% - Accent6 2" xfId="749"/>
    <cellStyle name="60% - Accent6 2 2" xfId="750"/>
    <cellStyle name="60% - Accent6 3" xfId="751"/>
    <cellStyle name="60% - Accent6 4" xfId="752"/>
    <cellStyle name="9" xfId="753"/>
    <cellStyle name="9 2" xfId="754"/>
    <cellStyle name="9_BIEU KE HOACH  2015 (KTN 6.11 sua)" xfId="755"/>
    <cellStyle name="a" xfId="756"/>
    <cellStyle name="Accent1 - 20%" xfId="757"/>
    <cellStyle name="Accent1 - 40%" xfId="758"/>
    <cellStyle name="Accent1 - 60%" xfId="759"/>
    <cellStyle name="Accent1 10" xfId="760"/>
    <cellStyle name="Accent1 11" xfId="761"/>
    <cellStyle name="Accent1 12" xfId="762"/>
    <cellStyle name="Accent1 13" xfId="763"/>
    <cellStyle name="Accent1 14" xfId="764"/>
    <cellStyle name="Accent1 15" xfId="765"/>
    <cellStyle name="Accent1 16" xfId="766"/>
    <cellStyle name="Accent1 17" xfId="767"/>
    <cellStyle name="Accent1 18" xfId="768"/>
    <cellStyle name="Accent1 19" xfId="769"/>
    <cellStyle name="Accent1 2" xfId="770"/>
    <cellStyle name="Accent1 2 2" xfId="771"/>
    <cellStyle name="Accent1 20" xfId="772"/>
    <cellStyle name="Accent1 21" xfId="773"/>
    <cellStyle name="Accent1 22" xfId="774"/>
    <cellStyle name="Accent1 23" xfId="775"/>
    <cellStyle name="Accent1 24" xfId="776"/>
    <cellStyle name="Accent1 25" xfId="777"/>
    <cellStyle name="Accent1 26" xfId="778"/>
    <cellStyle name="Accent1 27" xfId="779"/>
    <cellStyle name="Accent1 28" xfId="780"/>
    <cellStyle name="Accent1 29" xfId="781"/>
    <cellStyle name="Accent1 3" xfId="782"/>
    <cellStyle name="Accent1 30" xfId="783"/>
    <cellStyle name="Accent1 31" xfId="784"/>
    <cellStyle name="Accent1 32" xfId="785"/>
    <cellStyle name="Accent1 33" xfId="786"/>
    <cellStyle name="Accent1 34" xfId="787"/>
    <cellStyle name="Accent1 35" xfId="788"/>
    <cellStyle name="Accent1 36" xfId="789"/>
    <cellStyle name="Accent1 37" xfId="790"/>
    <cellStyle name="Accent1 38" xfId="791"/>
    <cellStyle name="Accent1 39" xfId="792"/>
    <cellStyle name="Accent1 4" xfId="793"/>
    <cellStyle name="Accent1 40" xfId="794"/>
    <cellStyle name="Accent1 41" xfId="795"/>
    <cellStyle name="Accent1 42" xfId="796"/>
    <cellStyle name="Accent1 43" xfId="797"/>
    <cellStyle name="Accent1 44" xfId="798"/>
    <cellStyle name="Accent1 45" xfId="799"/>
    <cellStyle name="Accent1 46" xfId="800"/>
    <cellStyle name="Accent1 47" xfId="801"/>
    <cellStyle name="Accent1 48" xfId="802"/>
    <cellStyle name="Accent1 49" xfId="803"/>
    <cellStyle name="Accent1 5" xfId="804"/>
    <cellStyle name="Accent1 50" xfId="805"/>
    <cellStyle name="Accent1 51" xfId="806"/>
    <cellStyle name="Accent1 52" xfId="807"/>
    <cellStyle name="Accent1 53" xfId="808"/>
    <cellStyle name="Accent1 54" xfId="809"/>
    <cellStyle name="Accent1 55" xfId="810"/>
    <cellStyle name="Accent1 56" xfId="811"/>
    <cellStyle name="Accent1 57" xfId="812"/>
    <cellStyle name="Accent1 58" xfId="813"/>
    <cellStyle name="Accent1 59" xfId="814"/>
    <cellStyle name="Accent1 6" xfId="815"/>
    <cellStyle name="Accent1 60" xfId="816"/>
    <cellStyle name="Accent1 7" xfId="817"/>
    <cellStyle name="Accent1 8" xfId="818"/>
    <cellStyle name="Accent1 9" xfId="819"/>
    <cellStyle name="Accent2 - 20%" xfId="820"/>
    <cellStyle name="Accent2 - 40%" xfId="821"/>
    <cellStyle name="Accent2 - 60%" xfId="822"/>
    <cellStyle name="Accent2 10" xfId="823"/>
    <cellStyle name="Accent2 11" xfId="824"/>
    <cellStyle name="Accent2 12" xfId="825"/>
    <cellStyle name="Accent2 13" xfId="826"/>
    <cellStyle name="Accent2 14" xfId="827"/>
    <cellStyle name="Accent2 15" xfId="828"/>
    <cellStyle name="Accent2 16" xfId="829"/>
    <cellStyle name="Accent2 17" xfId="830"/>
    <cellStyle name="Accent2 18" xfId="831"/>
    <cellStyle name="Accent2 19" xfId="832"/>
    <cellStyle name="Accent2 2" xfId="833"/>
    <cellStyle name="Accent2 2 2" xfId="834"/>
    <cellStyle name="Accent2 20" xfId="835"/>
    <cellStyle name="Accent2 21" xfId="836"/>
    <cellStyle name="Accent2 22" xfId="837"/>
    <cellStyle name="Accent2 23" xfId="838"/>
    <cellStyle name="Accent2 24" xfId="839"/>
    <cellStyle name="Accent2 25" xfId="840"/>
    <cellStyle name="Accent2 26" xfId="841"/>
    <cellStyle name="Accent2 27" xfId="842"/>
    <cellStyle name="Accent2 28" xfId="843"/>
    <cellStyle name="Accent2 29" xfId="844"/>
    <cellStyle name="Accent2 3" xfId="845"/>
    <cellStyle name="Accent2 30" xfId="846"/>
    <cellStyle name="Accent2 31" xfId="847"/>
    <cellStyle name="Accent2 32" xfId="848"/>
    <cellStyle name="Accent2 33" xfId="849"/>
    <cellStyle name="Accent2 34" xfId="850"/>
    <cellStyle name="Accent2 35" xfId="851"/>
    <cellStyle name="Accent2 36" xfId="852"/>
    <cellStyle name="Accent2 37" xfId="853"/>
    <cellStyle name="Accent2 38" xfId="854"/>
    <cellStyle name="Accent2 39" xfId="855"/>
    <cellStyle name="Accent2 4" xfId="856"/>
    <cellStyle name="Accent2 40" xfId="857"/>
    <cellStyle name="Accent2 41" xfId="858"/>
    <cellStyle name="Accent2 42" xfId="859"/>
    <cellStyle name="Accent2 43" xfId="860"/>
    <cellStyle name="Accent2 44" xfId="861"/>
    <cellStyle name="Accent2 45" xfId="862"/>
    <cellStyle name="Accent2 46" xfId="863"/>
    <cellStyle name="Accent2 47" xfId="864"/>
    <cellStyle name="Accent2 48" xfId="865"/>
    <cellStyle name="Accent2 49" xfId="866"/>
    <cellStyle name="Accent2 5" xfId="867"/>
    <cellStyle name="Accent2 50" xfId="868"/>
    <cellStyle name="Accent2 51" xfId="869"/>
    <cellStyle name="Accent2 52" xfId="870"/>
    <cellStyle name="Accent2 53" xfId="871"/>
    <cellStyle name="Accent2 54" xfId="872"/>
    <cellStyle name="Accent2 55" xfId="873"/>
    <cellStyle name="Accent2 56" xfId="874"/>
    <cellStyle name="Accent2 57" xfId="875"/>
    <cellStyle name="Accent2 58" xfId="876"/>
    <cellStyle name="Accent2 59" xfId="877"/>
    <cellStyle name="Accent2 6" xfId="878"/>
    <cellStyle name="Accent2 60" xfId="879"/>
    <cellStyle name="Accent2 7" xfId="880"/>
    <cellStyle name="Accent2 8" xfId="881"/>
    <cellStyle name="Accent2 9" xfId="882"/>
    <cellStyle name="Accent3 - 20%" xfId="883"/>
    <cellStyle name="Accent3 - 40%" xfId="884"/>
    <cellStyle name="Accent3 - 60%" xfId="885"/>
    <cellStyle name="Accent3 10" xfId="886"/>
    <cellStyle name="Accent3 11" xfId="887"/>
    <cellStyle name="Accent3 12" xfId="888"/>
    <cellStyle name="Accent3 13" xfId="889"/>
    <cellStyle name="Accent3 14" xfId="890"/>
    <cellStyle name="Accent3 15" xfId="891"/>
    <cellStyle name="Accent3 16" xfId="892"/>
    <cellStyle name="Accent3 17" xfId="893"/>
    <cellStyle name="Accent3 18" xfId="894"/>
    <cellStyle name="Accent3 19" xfId="895"/>
    <cellStyle name="Accent3 2" xfId="896"/>
    <cellStyle name="Accent3 2 2" xfId="897"/>
    <cellStyle name="Accent3 20" xfId="898"/>
    <cellStyle name="Accent3 21" xfId="899"/>
    <cellStyle name="Accent3 22" xfId="900"/>
    <cellStyle name="Accent3 23" xfId="901"/>
    <cellStyle name="Accent3 24" xfId="902"/>
    <cellStyle name="Accent3 25" xfId="903"/>
    <cellStyle name="Accent3 26" xfId="904"/>
    <cellStyle name="Accent3 27" xfId="905"/>
    <cellStyle name="Accent3 28" xfId="906"/>
    <cellStyle name="Accent3 29" xfId="907"/>
    <cellStyle name="Accent3 3" xfId="908"/>
    <cellStyle name="Accent3 30" xfId="909"/>
    <cellStyle name="Accent3 31" xfId="910"/>
    <cellStyle name="Accent3 32" xfId="911"/>
    <cellStyle name="Accent3 33" xfId="912"/>
    <cellStyle name="Accent3 34" xfId="913"/>
    <cellStyle name="Accent3 35" xfId="914"/>
    <cellStyle name="Accent3 36" xfId="915"/>
    <cellStyle name="Accent3 37" xfId="916"/>
    <cellStyle name="Accent3 38" xfId="917"/>
    <cellStyle name="Accent3 39" xfId="918"/>
    <cellStyle name="Accent3 4" xfId="919"/>
    <cellStyle name="Accent3 40" xfId="920"/>
    <cellStyle name="Accent3 41" xfId="921"/>
    <cellStyle name="Accent3 42" xfId="922"/>
    <cellStyle name="Accent3 43" xfId="923"/>
    <cellStyle name="Accent3 44" xfId="924"/>
    <cellStyle name="Accent3 45" xfId="925"/>
    <cellStyle name="Accent3 46" xfId="926"/>
    <cellStyle name="Accent3 47" xfId="927"/>
    <cellStyle name="Accent3 48" xfId="928"/>
    <cellStyle name="Accent3 49" xfId="929"/>
    <cellStyle name="Accent3 5" xfId="930"/>
    <cellStyle name="Accent3 50" xfId="931"/>
    <cellStyle name="Accent3 51" xfId="932"/>
    <cellStyle name="Accent3 52" xfId="933"/>
    <cellStyle name="Accent3 53" xfId="934"/>
    <cellStyle name="Accent3 54" xfId="935"/>
    <cellStyle name="Accent3 55" xfId="936"/>
    <cellStyle name="Accent3 56" xfId="937"/>
    <cellStyle name="Accent3 57" xfId="938"/>
    <cellStyle name="Accent3 58" xfId="939"/>
    <cellStyle name="Accent3 59" xfId="940"/>
    <cellStyle name="Accent3 6" xfId="941"/>
    <cellStyle name="Accent3 60" xfId="942"/>
    <cellStyle name="Accent3 7" xfId="943"/>
    <cellStyle name="Accent3 8" xfId="944"/>
    <cellStyle name="Accent3 9" xfId="945"/>
    <cellStyle name="Accent4 - 20%" xfId="946"/>
    <cellStyle name="Accent4 - 40%" xfId="947"/>
    <cellStyle name="Accent4 - 60%" xfId="948"/>
    <cellStyle name="Accent4 10" xfId="949"/>
    <cellStyle name="Accent4 11" xfId="950"/>
    <cellStyle name="Accent4 12" xfId="951"/>
    <cellStyle name="Accent4 13" xfId="952"/>
    <cellStyle name="Accent4 14" xfId="953"/>
    <cellStyle name="Accent4 15" xfId="954"/>
    <cellStyle name="Accent4 16" xfId="955"/>
    <cellStyle name="Accent4 17" xfId="956"/>
    <cellStyle name="Accent4 18" xfId="957"/>
    <cellStyle name="Accent4 19" xfId="958"/>
    <cellStyle name="Accent4 2" xfId="959"/>
    <cellStyle name="Accent4 2 2" xfId="960"/>
    <cellStyle name="Accent4 20" xfId="961"/>
    <cellStyle name="Accent4 21" xfId="962"/>
    <cellStyle name="Accent4 22" xfId="963"/>
    <cellStyle name="Accent4 23" xfId="964"/>
    <cellStyle name="Accent4 24" xfId="965"/>
    <cellStyle name="Accent4 25" xfId="966"/>
    <cellStyle name="Accent4 26" xfId="967"/>
    <cellStyle name="Accent4 27" xfId="968"/>
    <cellStyle name="Accent4 28" xfId="969"/>
    <cellStyle name="Accent4 29" xfId="970"/>
    <cellStyle name="Accent4 3" xfId="971"/>
    <cellStyle name="Accent4 30" xfId="972"/>
    <cellStyle name="Accent4 31" xfId="973"/>
    <cellStyle name="Accent4 32" xfId="974"/>
    <cellStyle name="Accent4 33" xfId="975"/>
    <cellStyle name="Accent4 34" xfId="976"/>
    <cellStyle name="Accent4 35" xfId="977"/>
    <cellStyle name="Accent4 36" xfId="978"/>
    <cellStyle name="Accent4 37" xfId="979"/>
    <cellStyle name="Accent4 38" xfId="980"/>
    <cellStyle name="Accent4 39" xfId="981"/>
    <cellStyle name="Accent4 4" xfId="982"/>
    <cellStyle name="Accent4 40" xfId="983"/>
    <cellStyle name="Accent4 41" xfId="984"/>
    <cellStyle name="Accent4 42" xfId="985"/>
    <cellStyle name="Accent4 43" xfId="986"/>
    <cellStyle name="Accent4 44" xfId="987"/>
    <cellStyle name="Accent4 45" xfId="988"/>
    <cellStyle name="Accent4 46" xfId="989"/>
    <cellStyle name="Accent4 47" xfId="990"/>
    <cellStyle name="Accent4 48" xfId="991"/>
    <cellStyle name="Accent4 49" xfId="992"/>
    <cellStyle name="Accent4 5" xfId="993"/>
    <cellStyle name="Accent4 50" xfId="994"/>
    <cellStyle name="Accent4 51" xfId="995"/>
    <cellStyle name="Accent4 52" xfId="996"/>
    <cellStyle name="Accent4 53" xfId="997"/>
    <cellStyle name="Accent4 54" xfId="998"/>
    <cellStyle name="Accent4 55" xfId="999"/>
    <cellStyle name="Accent4 56" xfId="1000"/>
    <cellStyle name="Accent4 57" xfId="1001"/>
    <cellStyle name="Accent4 58" xfId="1002"/>
    <cellStyle name="Accent4 59" xfId="1003"/>
    <cellStyle name="Accent4 6" xfId="1004"/>
    <cellStyle name="Accent4 60" xfId="1005"/>
    <cellStyle name="Accent4 7" xfId="1006"/>
    <cellStyle name="Accent4 8" xfId="1007"/>
    <cellStyle name="Accent4 9" xfId="1008"/>
    <cellStyle name="Accent5 - 20%" xfId="1009"/>
    <cellStyle name="Accent5 - 40%" xfId="1010"/>
    <cellStyle name="Accent5 - 60%" xfId="1011"/>
    <cellStyle name="Accent5 10" xfId="1012"/>
    <cellStyle name="Accent5 11" xfId="1013"/>
    <cellStyle name="Accent5 12" xfId="1014"/>
    <cellStyle name="Accent5 13" xfId="1015"/>
    <cellStyle name="Accent5 14" xfId="1016"/>
    <cellStyle name="Accent5 15" xfId="1017"/>
    <cellStyle name="Accent5 16" xfId="1018"/>
    <cellStyle name="Accent5 17" xfId="1019"/>
    <cellStyle name="Accent5 18" xfId="1020"/>
    <cellStyle name="Accent5 19" xfId="1021"/>
    <cellStyle name="Accent5 2" xfId="1022"/>
    <cellStyle name="Accent5 2 2" xfId="1023"/>
    <cellStyle name="Accent5 20" xfId="1024"/>
    <cellStyle name="Accent5 21" xfId="1025"/>
    <cellStyle name="Accent5 22" xfId="1026"/>
    <cellStyle name="Accent5 23" xfId="1027"/>
    <cellStyle name="Accent5 24" xfId="1028"/>
    <cellStyle name="Accent5 25" xfId="1029"/>
    <cellStyle name="Accent5 26" xfId="1030"/>
    <cellStyle name="Accent5 27" xfId="1031"/>
    <cellStyle name="Accent5 28" xfId="1032"/>
    <cellStyle name="Accent5 29" xfId="1033"/>
    <cellStyle name="Accent5 3" xfId="1034"/>
    <cellStyle name="Accent5 30" xfId="1035"/>
    <cellStyle name="Accent5 31" xfId="1036"/>
    <cellStyle name="Accent5 32" xfId="1037"/>
    <cellStyle name="Accent5 33" xfId="1038"/>
    <cellStyle name="Accent5 34" xfId="1039"/>
    <cellStyle name="Accent5 35" xfId="1040"/>
    <cellStyle name="Accent5 36" xfId="1041"/>
    <cellStyle name="Accent5 37" xfId="1042"/>
    <cellStyle name="Accent5 38" xfId="1043"/>
    <cellStyle name="Accent5 39" xfId="1044"/>
    <cellStyle name="Accent5 4" xfId="1045"/>
    <cellStyle name="Accent5 40" xfId="1046"/>
    <cellStyle name="Accent5 41" xfId="1047"/>
    <cellStyle name="Accent5 42" xfId="1048"/>
    <cellStyle name="Accent5 43" xfId="1049"/>
    <cellStyle name="Accent5 44" xfId="1050"/>
    <cellStyle name="Accent5 45" xfId="1051"/>
    <cellStyle name="Accent5 46" xfId="1052"/>
    <cellStyle name="Accent5 47" xfId="1053"/>
    <cellStyle name="Accent5 48" xfId="1054"/>
    <cellStyle name="Accent5 49" xfId="1055"/>
    <cellStyle name="Accent5 5" xfId="1056"/>
    <cellStyle name="Accent5 50" xfId="1057"/>
    <cellStyle name="Accent5 51" xfId="1058"/>
    <cellStyle name="Accent5 52" xfId="1059"/>
    <cellStyle name="Accent5 53" xfId="1060"/>
    <cellStyle name="Accent5 54" xfId="1061"/>
    <cellStyle name="Accent5 55" xfId="1062"/>
    <cellStyle name="Accent5 56" xfId="1063"/>
    <cellStyle name="Accent5 57" xfId="1064"/>
    <cellStyle name="Accent5 58" xfId="1065"/>
    <cellStyle name="Accent5 59" xfId="1066"/>
    <cellStyle name="Accent5 6" xfId="1067"/>
    <cellStyle name="Accent5 60" xfId="1068"/>
    <cellStyle name="Accent5 7" xfId="1069"/>
    <cellStyle name="Accent5 8" xfId="1070"/>
    <cellStyle name="Accent5 9" xfId="1071"/>
    <cellStyle name="Accent6 - 20%" xfId="1072"/>
    <cellStyle name="Accent6 - 40%" xfId="1073"/>
    <cellStyle name="Accent6 - 60%" xfId="1074"/>
    <cellStyle name="Accent6 10" xfId="1075"/>
    <cellStyle name="Accent6 11" xfId="1076"/>
    <cellStyle name="Accent6 12" xfId="1077"/>
    <cellStyle name="Accent6 13" xfId="1078"/>
    <cellStyle name="Accent6 14" xfId="1079"/>
    <cellStyle name="Accent6 15" xfId="1080"/>
    <cellStyle name="Accent6 16" xfId="1081"/>
    <cellStyle name="Accent6 17" xfId="1082"/>
    <cellStyle name="Accent6 18" xfId="1083"/>
    <cellStyle name="Accent6 19" xfId="1084"/>
    <cellStyle name="Accent6 2" xfId="1085"/>
    <cellStyle name="Accent6 2 2" xfId="1086"/>
    <cellStyle name="Accent6 20" xfId="1087"/>
    <cellStyle name="Accent6 21" xfId="1088"/>
    <cellStyle name="Accent6 22" xfId="1089"/>
    <cellStyle name="Accent6 23" xfId="1090"/>
    <cellStyle name="Accent6 24" xfId="1091"/>
    <cellStyle name="Accent6 25" xfId="1092"/>
    <cellStyle name="Accent6 26" xfId="1093"/>
    <cellStyle name="Accent6 27" xfId="1094"/>
    <cellStyle name="Accent6 28" xfId="1095"/>
    <cellStyle name="Accent6 29" xfId="1096"/>
    <cellStyle name="Accent6 3" xfId="1097"/>
    <cellStyle name="Accent6 30" xfId="1098"/>
    <cellStyle name="Accent6 31" xfId="1099"/>
    <cellStyle name="Accent6 32" xfId="1100"/>
    <cellStyle name="Accent6 33" xfId="1101"/>
    <cellStyle name="Accent6 34" xfId="1102"/>
    <cellStyle name="Accent6 35" xfId="1103"/>
    <cellStyle name="Accent6 36" xfId="1104"/>
    <cellStyle name="Accent6 37" xfId="1105"/>
    <cellStyle name="Accent6 38" xfId="1106"/>
    <cellStyle name="Accent6 39" xfId="1107"/>
    <cellStyle name="Accent6 4" xfId="1108"/>
    <cellStyle name="Accent6 40" xfId="1109"/>
    <cellStyle name="Accent6 41" xfId="1110"/>
    <cellStyle name="Accent6 42" xfId="1111"/>
    <cellStyle name="Accent6 43" xfId="1112"/>
    <cellStyle name="Accent6 44" xfId="1113"/>
    <cellStyle name="Accent6 45" xfId="1114"/>
    <cellStyle name="Accent6 46" xfId="1115"/>
    <cellStyle name="Accent6 47" xfId="1116"/>
    <cellStyle name="Accent6 48" xfId="1117"/>
    <cellStyle name="Accent6 49" xfId="1118"/>
    <cellStyle name="Accent6 5" xfId="1119"/>
    <cellStyle name="Accent6 50" xfId="1120"/>
    <cellStyle name="Accent6 51" xfId="1121"/>
    <cellStyle name="Accent6 52" xfId="1122"/>
    <cellStyle name="Accent6 53" xfId="1123"/>
    <cellStyle name="Accent6 54" xfId="1124"/>
    <cellStyle name="Accent6 55" xfId="1125"/>
    <cellStyle name="Accent6 56" xfId="1126"/>
    <cellStyle name="Accent6 57" xfId="1127"/>
    <cellStyle name="Accent6 58" xfId="1128"/>
    <cellStyle name="Accent6 59" xfId="1129"/>
    <cellStyle name="Accent6 6" xfId="1130"/>
    <cellStyle name="Accent6 60" xfId="1131"/>
    <cellStyle name="Accent6 7" xfId="1132"/>
    <cellStyle name="Accent6 8" xfId="1133"/>
    <cellStyle name="Accent6 9" xfId="1134"/>
    <cellStyle name="active" xfId="1135"/>
    <cellStyle name="ÅëÈ­ [0]_      " xfId="1136"/>
    <cellStyle name="AeE­ [0]_INQUIRY ¿?¾÷AßAø " xfId="1137"/>
    <cellStyle name="ÅëÈ­ [0]_L601CPT" xfId="1138"/>
    <cellStyle name="ÅëÈ­_      " xfId="1139"/>
    <cellStyle name="AeE­_INQUIRY ¿?¾÷AßAø " xfId="1140"/>
    <cellStyle name="ÅëÈ­_L601CPT" xfId="1141"/>
    <cellStyle name="args.style" xfId="1142"/>
    <cellStyle name="at" xfId="1143"/>
    <cellStyle name="ÄÞ¸¶ [0]_      " xfId="1144"/>
    <cellStyle name="AÞ¸¶ [0]_INQUIRY ¿?¾÷AßAø " xfId="8"/>
    <cellStyle name="ÄÞ¸¶ [0]_L601CPT" xfId="1145"/>
    <cellStyle name="ÄÞ¸¶_      " xfId="1146"/>
    <cellStyle name="AÞ¸¶_INQUIRY ¿?¾÷AßAø " xfId="9"/>
    <cellStyle name="ÄÞ¸¶_L601CPT" xfId="1147"/>
    <cellStyle name="AutoFormat Options" xfId="1148"/>
    <cellStyle name="Bad 2" xfId="1149"/>
    <cellStyle name="Bad 2 2" xfId="1150"/>
    <cellStyle name="Bad 3" xfId="1151"/>
    <cellStyle name="Bad 4" xfId="1152"/>
    <cellStyle name="Bangchu" xfId="1153"/>
    <cellStyle name="Bình thường 4" xfId="8425"/>
    <cellStyle name="Bình Thường_DS truong Mam non" xfId="1154"/>
    <cellStyle name="Body" xfId="1155"/>
    <cellStyle name="Body 2" xfId="1156"/>
    <cellStyle name="C?AØ_¿?¾÷CoE² " xfId="10"/>
    <cellStyle name="C~1" xfId="1157"/>
    <cellStyle name="C~1 2" xfId="1158"/>
    <cellStyle name="Ç¥ÁØ_      " xfId="1159"/>
    <cellStyle name="C￥AØ_¿μ¾÷CoE² " xfId="11"/>
    <cellStyle name="Ç¥ÁØ_±¸¹Ì´ëÃ¥" xfId="1160"/>
    <cellStyle name="C￥AØ_≫c¾÷ºIº° AN°e " xfId="1161"/>
    <cellStyle name="Ç¥ÁØ_ÿÿÿÿÿÿ_4_ÃÑÇÕ°è " xfId="1162"/>
    <cellStyle name="Ç§Î»·Ö¸ô[0]_Sheet1" xfId="1163"/>
    <cellStyle name="Ç§Î»·Ö¸ô_Sheet1" xfId="1164"/>
    <cellStyle name="Calc Currency (0)" xfId="1165"/>
    <cellStyle name="Calc Currency (0) 2" xfId="1166"/>
    <cellStyle name="Calc Currency (2)" xfId="1167"/>
    <cellStyle name="Calc Percent (0)" xfId="1168"/>
    <cellStyle name="Calc Percent (1)" xfId="1169"/>
    <cellStyle name="Calc Percent (2)" xfId="1170"/>
    <cellStyle name="Calc Percent (2) 2" xfId="1171"/>
    <cellStyle name="Calc Percent (2) 2 2" xfId="1172"/>
    <cellStyle name="Calc Units (0)" xfId="1173"/>
    <cellStyle name="Calc Units (1)" xfId="1174"/>
    <cellStyle name="Calc Units (2)" xfId="1175"/>
    <cellStyle name="Calculation 2" xfId="1176"/>
    <cellStyle name="Calculation 2 2" xfId="1177"/>
    <cellStyle name="Calculation 3" xfId="1178"/>
    <cellStyle name="Calculation 4" xfId="1179"/>
    <cellStyle name="category" xfId="1180"/>
    <cellStyle name="category 2" xfId="1181"/>
    <cellStyle name="CC1" xfId="1182"/>
    <cellStyle name="CC2" xfId="1183"/>
    <cellStyle name="Cerrency_Sheet2_XANGDAU" xfId="1184"/>
    <cellStyle name="cg" xfId="1185"/>
    <cellStyle name="Col Heads" xfId="1186"/>
    <cellStyle name="ColLevel_0" xfId="1187"/>
    <cellStyle name="Comma" xfId="12" builtinId="3"/>
    <cellStyle name="Comma  - Style1" xfId="1188"/>
    <cellStyle name="Comma  - Style1 2" xfId="1189"/>
    <cellStyle name="Comma  - Style2" xfId="1190"/>
    <cellStyle name="Comma  - Style2 2" xfId="1191"/>
    <cellStyle name="Comma  - Style3" xfId="1192"/>
    <cellStyle name="Comma  - Style3 2" xfId="1193"/>
    <cellStyle name="Comma  - Style4" xfId="1194"/>
    <cellStyle name="Comma  - Style4 2" xfId="1195"/>
    <cellStyle name="Comma  - Style5" xfId="1196"/>
    <cellStyle name="Comma  - Style5 2" xfId="1197"/>
    <cellStyle name="Comma  - Style6" xfId="1198"/>
    <cellStyle name="Comma  - Style6 2" xfId="1199"/>
    <cellStyle name="Comma  - Style7" xfId="1200"/>
    <cellStyle name="Comma  - Style7 2" xfId="1201"/>
    <cellStyle name="Comma  - Style8" xfId="1202"/>
    <cellStyle name="Comma  - Style8 2" xfId="1203"/>
    <cellStyle name="Comma [ ,]" xfId="1204"/>
    <cellStyle name="Comma [0] 12" xfId="1205"/>
    <cellStyle name="Comma [0] 2" xfId="1206"/>
    <cellStyle name="Comma [0] 2 2" xfId="1207"/>
    <cellStyle name="Comma [0] 2 3" xfId="1208"/>
    <cellStyle name="Comma [00]" xfId="1209"/>
    <cellStyle name="Comma 10" xfId="56"/>
    <cellStyle name="Comma 10 2" xfId="1210"/>
    <cellStyle name="Comma 10 2 2" xfId="1211"/>
    <cellStyle name="Comma 10 2 3" xfId="8415"/>
    <cellStyle name="Comma 10 3" xfId="1212"/>
    <cellStyle name="Comma 10 4" xfId="1213"/>
    <cellStyle name="Comma 10 5" xfId="8411"/>
    <cellStyle name="Comma 100" xfId="8315"/>
    <cellStyle name="Comma 100 2" xfId="8353"/>
    <cellStyle name="Comma 101" xfId="8319"/>
    <cellStyle name="Comma 101 2" xfId="8354"/>
    <cellStyle name="Comma 102" xfId="8306"/>
    <cellStyle name="Comma 102 2" xfId="8355"/>
    <cellStyle name="Comma 103" xfId="8318"/>
    <cellStyle name="Comma 103 2" xfId="8356"/>
    <cellStyle name="Comma 104" xfId="8314"/>
    <cellStyle name="Comma 104 2" xfId="8357"/>
    <cellStyle name="Comma 105" xfId="8324"/>
    <cellStyle name="Comma 105 2" xfId="8358"/>
    <cellStyle name="Comma 106" xfId="8327"/>
    <cellStyle name="Comma 106 2" xfId="8359"/>
    <cellStyle name="Comma 107" xfId="8328"/>
    <cellStyle name="Comma 107 2" xfId="8360"/>
    <cellStyle name="Comma 108" xfId="8330"/>
    <cellStyle name="Comma 108 2" xfId="8361"/>
    <cellStyle name="Comma 109" xfId="8332"/>
    <cellStyle name="Comma 109 2" xfId="8362"/>
    <cellStyle name="Comma 11" xfId="57"/>
    <cellStyle name="Comma 11 2" xfId="1214"/>
    <cellStyle name="Comma 110" xfId="8337"/>
    <cellStyle name="Comma 110 2" xfId="8363"/>
    <cellStyle name="Comma 111" xfId="8338"/>
    <cellStyle name="Comma 111 2" xfId="8364"/>
    <cellStyle name="Comma 112" xfId="8334"/>
    <cellStyle name="Comma 112 2" xfId="8365"/>
    <cellStyle name="Comma 113" xfId="8333"/>
    <cellStyle name="Comma 113 2" xfId="8366"/>
    <cellStyle name="Comma 114" xfId="8336"/>
    <cellStyle name="Comma 114 2" xfId="8367"/>
    <cellStyle name="Comma 115" xfId="8335"/>
    <cellStyle name="Comma 115 2" xfId="8368"/>
    <cellStyle name="Comma 116" xfId="8414"/>
    <cellStyle name="Comma 116 4" xfId="8426"/>
    <cellStyle name="Comma 117" xfId="8424"/>
    <cellStyle name="Comma 118" xfId="8428"/>
    <cellStyle name="Comma 12" xfId="1215"/>
    <cellStyle name="Comma 13" xfId="1216"/>
    <cellStyle name="Comma 14" xfId="1217"/>
    <cellStyle name="Comma 14 2" xfId="1218"/>
    <cellStyle name="Comma 15" xfId="1219"/>
    <cellStyle name="Comma 16" xfId="1220"/>
    <cellStyle name="Comma 17" xfId="1221"/>
    <cellStyle name="Comma 18" xfId="1222"/>
    <cellStyle name="Comma 18 2" xfId="1223"/>
    <cellStyle name="Comma 19" xfId="1224"/>
    <cellStyle name="Comma 2" xfId="53"/>
    <cellStyle name="Comma 2 10" xfId="1225"/>
    <cellStyle name="Comma 2 2" xfId="1226"/>
    <cellStyle name="Comma 2 2 2" xfId="8340"/>
    <cellStyle name="Comma 2 3" xfId="1227"/>
    <cellStyle name="Comma 2 3 2" xfId="1228"/>
    <cellStyle name="Comma 2 3 3" xfId="8416"/>
    <cellStyle name="Comma 2 32" xfId="1229"/>
    <cellStyle name="Comma 2_bao cao cua UBND tinh quy II - 2011" xfId="1230"/>
    <cellStyle name="Comma 20" xfId="1231"/>
    <cellStyle name="Comma 21" xfId="1232"/>
    <cellStyle name="Comma 21 2" xfId="8422"/>
    <cellStyle name="Comma 22" xfId="1233"/>
    <cellStyle name="Comma 23" xfId="1234"/>
    <cellStyle name="Comma 24" xfId="1235"/>
    <cellStyle name="Comma 25" xfId="1236"/>
    <cellStyle name="Comma 26" xfId="1237"/>
    <cellStyle name="Comma 27" xfId="1238"/>
    <cellStyle name="Comma 28" xfId="1239"/>
    <cellStyle name="Comma 29" xfId="1240"/>
    <cellStyle name="Comma 3" xfId="59"/>
    <cellStyle name="Comma 3 2" xfId="1241"/>
    <cellStyle name="Comma 3 2 2" xfId="1242"/>
    <cellStyle name="Comma 3 2 3" xfId="8342"/>
    <cellStyle name="Comma 3 2 6" xfId="1243"/>
    <cellStyle name="Comma 3 3" xfId="1244"/>
    <cellStyle name="Comma 3 4" xfId="8339"/>
    <cellStyle name="Comma 3 4 2" xfId="8369"/>
    <cellStyle name="Comma 30" xfId="1245"/>
    <cellStyle name="Comma 31" xfId="1246"/>
    <cellStyle name="Comma 32" xfId="1247"/>
    <cellStyle name="Comma 33" xfId="1248"/>
    <cellStyle name="Comma 34" xfId="1249"/>
    <cellStyle name="Comma 35" xfId="1250"/>
    <cellStyle name="Comma 36" xfId="1251"/>
    <cellStyle name="Comma 37" xfId="1252"/>
    <cellStyle name="Comma 38" xfId="1253"/>
    <cellStyle name="Comma 39" xfId="1254"/>
    <cellStyle name="Comma 4" xfId="65"/>
    <cellStyle name="Comma 4 2" xfId="1255"/>
    <cellStyle name="Comma 4 2 2" xfId="1256"/>
    <cellStyle name="Comma 4 3" xfId="1257"/>
    <cellStyle name="Comma 4 4" xfId="8370"/>
    <cellStyle name="Comma 4 5" xfId="8409"/>
    <cellStyle name="Comma 40" xfId="1258"/>
    <cellStyle name="Comma 41" xfId="1259"/>
    <cellStyle name="Comma 42" xfId="1260"/>
    <cellStyle name="Comma 43" xfId="1261"/>
    <cellStyle name="Comma 44" xfId="1262"/>
    <cellStyle name="Comma 45" xfId="1263"/>
    <cellStyle name="Comma 46" xfId="1264"/>
    <cellStyle name="Comma 47" xfId="1265"/>
    <cellStyle name="Comma 48" xfId="1266"/>
    <cellStyle name="Comma 49" xfId="1267"/>
    <cellStyle name="Comma 5" xfId="13"/>
    <cellStyle name="Comma 5 2" xfId="1268"/>
    <cellStyle name="Comma 5 2 2" xfId="1269"/>
    <cellStyle name="Comma 50" xfId="1270"/>
    <cellStyle name="Comma 51" xfId="1271"/>
    <cellStyle name="Comma 52" xfId="1272"/>
    <cellStyle name="Comma 53" xfId="1273"/>
    <cellStyle name="Comma 54" xfId="1274"/>
    <cellStyle name="Comma 55" xfId="1275"/>
    <cellStyle name="Comma 56" xfId="1276"/>
    <cellStyle name="Comma 57" xfId="1277"/>
    <cellStyle name="Comma 58" xfId="1278"/>
    <cellStyle name="Comma 59" xfId="1279"/>
    <cellStyle name="Comma 6" xfId="1280"/>
    <cellStyle name="Comma 6 2" xfId="1281"/>
    <cellStyle name="Comma 6 3" xfId="1282"/>
    <cellStyle name="Comma 60" xfId="1283"/>
    <cellStyle name="Comma 61" xfId="1284"/>
    <cellStyle name="Comma 62" xfId="1285"/>
    <cellStyle name="Comma 63" xfId="1286"/>
    <cellStyle name="Comma 64" xfId="1287"/>
    <cellStyle name="Comma 65" xfId="1288"/>
    <cellStyle name="Comma 66" xfId="1289"/>
    <cellStyle name="Comma 67" xfId="1290"/>
    <cellStyle name="Comma 68" xfId="1291"/>
    <cellStyle name="Comma 69" xfId="1292"/>
    <cellStyle name="Comma 7" xfId="14"/>
    <cellStyle name="Comma 7 2" xfId="1293"/>
    <cellStyle name="Comma 7 2 2" xfId="1294"/>
    <cellStyle name="Comma 7 3" xfId="1295"/>
    <cellStyle name="Comma 70" xfId="1296"/>
    <cellStyle name="Comma 71" xfId="1297"/>
    <cellStyle name="Comma 72" xfId="1298"/>
    <cellStyle name="Comma 73" xfId="8293"/>
    <cellStyle name="Comma 73 2" xfId="8371"/>
    <cellStyle name="Comma 74" xfId="8304"/>
    <cellStyle name="Comma 74 2" xfId="8372"/>
    <cellStyle name="Comma 75" xfId="8292"/>
    <cellStyle name="Comma 75 2" xfId="8373"/>
    <cellStyle name="Comma 76" xfId="8300"/>
    <cellStyle name="Comma 76 2" xfId="8374"/>
    <cellStyle name="Comma 77" xfId="8310"/>
    <cellStyle name="Comma 77 2" xfId="8375"/>
    <cellStyle name="Comma 78" xfId="8299"/>
    <cellStyle name="Comma 78 2" xfId="8376"/>
    <cellStyle name="Comma 79" xfId="8309"/>
    <cellStyle name="Comma 79 2" xfId="8377"/>
    <cellStyle name="Comma 8" xfId="1299"/>
    <cellStyle name="Comma 8 2" xfId="1300"/>
    <cellStyle name="Comma 80" xfId="8301"/>
    <cellStyle name="Comma 80 2" xfId="8378"/>
    <cellStyle name="Comma 81" xfId="8308"/>
    <cellStyle name="Comma 81 2" xfId="8379"/>
    <cellStyle name="Comma 82" xfId="8302"/>
    <cellStyle name="Comma 82 2" xfId="8380"/>
    <cellStyle name="Comma 83" xfId="8307"/>
    <cellStyle name="Comma 83 2" xfId="8381"/>
    <cellStyle name="Comma 84" xfId="8298"/>
    <cellStyle name="Comma 84 2" xfId="8382"/>
    <cellStyle name="Comma 85" xfId="8311"/>
    <cellStyle name="Comma 85 2" xfId="8383"/>
    <cellStyle name="Comma 86" xfId="8297"/>
    <cellStyle name="Comma 86 2" xfId="8384"/>
    <cellStyle name="Comma 87" xfId="8291"/>
    <cellStyle name="Comma 87 2" xfId="8385"/>
    <cellStyle name="Comma 88" xfId="8296"/>
    <cellStyle name="Comma 88 2" xfId="8386"/>
    <cellStyle name="Comma 89" xfId="8312"/>
    <cellStyle name="Comma 89 2" xfId="8387"/>
    <cellStyle name="Comma 9" xfId="1301"/>
    <cellStyle name="Comma 9 2" xfId="1302"/>
    <cellStyle name="Comma 9 3" xfId="1303"/>
    <cellStyle name="Comma 90" xfId="8295"/>
    <cellStyle name="Comma 90 2" xfId="8388"/>
    <cellStyle name="Comma 91" xfId="8317"/>
    <cellStyle name="Comma 91 2" xfId="8389"/>
    <cellStyle name="Comma 92" xfId="8316"/>
    <cellStyle name="Comma 92 2" xfId="8390"/>
    <cellStyle name="Comma 93" xfId="8323"/>
    <cellStyle name="Comma 93 2" xfId="8391"/>
    <cellStyle name="Comma 94" xfId="8305"/>
    <cellStyle name="Comma 94 2" xfId="8392"/>
    <cellStyle name="Comma 95" xfId="8322"/>
    <cellStyle name="Comma 95 2" xfId="8393"/>
    <cellStyle name="Comma 96" xfId="8313"/>
    <cellStyle name="Comma 96 2" xfId="8394"/>
    <cellStyle name="Comma 97" xfId="8321"/>
    <cellStyle name="Comma 97 2" xfId="8395"/>
    <cellStyle name="Comma 98" xfId="8294"/>
    <cellStyle name="Comma 98 2" xfId="8396"/>
    <cellStyle name="Comma 99" xfId="8320"/>
    <cellStyle name="Comma 99 2" xfId="8397"/>
    <cellStyle name="comma zerodec" xfId="1304"/>
    <cellStyle name="comma zerodec 2" xfId="1305"/>
    <cellStyle name="Comma,0" xfId="1306"/>
    <cellStyle name="Comma,1" xfId="1307"/>
    <cellStyle name="Comma,2" xfId="1308"/>
    <cellStyle name="Comma0" xfId="15"/>
    <cellStyle name="Command" xfId="1309"/>
    <cellStyle name="cong" xfId="1310"/>
    <cellStyle name="Copied" xfId="1311"/>
    <cellStyle name="COST1" xfId="1312"/>
    <cellStyle name="Cࡵrrency_Sheet1_PRODUCTĠ" xfId="1313"/>
    <cellStyle name="CT1" xfId="1314"/>
    <cellStyle name="CT1 2" xfId="1315"/>
    <cellStyle name="CT2" xfId="1316"/>
    <cellStyle name="CT2 2" xfId="1317"/>
    <cellStyle name="CT4" xfId="1318"/>
    <cellStyle name="CT4 2" xfId="1319"/>
    <cellStyle name="CT5" xfId="1320"/>
    <cellStyle name="CT5 2" xfId="1321"/>
    <cellStyle name="ct7" xfId="1322"/>
    <cellStyle name="ct7 2" xfId="1323"/>
    <cellStyle name="ct8" xfId="1324"/>
    <cellStyle name="ct8 2" xfId="1325"/>
    <cellStyle name="cth1" xfId="1326"/>
    <cellStyle name="cth1 2" xfId="1327"/>
    <cellStyle name="Cthuc" xfId="1328"/>
    <cellStyle name="Cthuc1" xfId="1329"/>
    <cellStyle name="Currency [00]" xfId="1330"/>
    <cellStyle name="Currency,0" xfId="1331"/>
    <cellStyle name="Currency,2" xfId="1332"/>
    <cellStyle name="Currency0" xfId="16"/>
    <cellStyle name="Currency1" xfId="1333"/>
    <cellStyle name="Currency1 2" xfId="1334"/>
    <cellStyle name="chchuyen" xfId="1335"/>
    <cellStyle name="Check Cell 2" xfId="1336"/>
    <cellStyle name="Check Cell 2 2" xfId="1337"/>
    <cellStyle name="Check Cell 3" xfId="1338"/>
    <cellStyle name="Check Cell 4" xfId="1339"/>
    <cellStyle name="Chi phÝ kh¸c_Book1" xfId="1340"/>
    <cellStyle name="CHUONG" xfId="1341"/>
    <cellStyle name="d" xfId="1342"/>
    <cellStyle name="d%" xfId="1343"/>
    <cellStyle name="d% 2" xfId="1344"/>
    <cellStyle name="D1" xfId="1345"/>
    <cellStyle name="D1 2" xfId="1346"/>
    <cellStyle name="D1 2 2" xfId="1347"/>
    <cellStyle name="Dan" xfId="1348"/>
    <cellStyle name="Dan 2" xfId="1349"/>
    <cellStyle name="Date" xfId="17"/>
    <cellStyle name="Date Short" xfId="1350"/>
    <cellStyle name="Date Short 2" xfId="1351"/>
    <cellStyle name="Date Short 2 2" xfId="1352"/>
    <cellStyle name="Date_Báo cáo 2005 theo Văn phòng của A. Quang" xfId="1353"/>
    <cellStyle name="DAUDE" xfId="1354"/>
    <cellStyle name="dd-m" xfId="1355"/>
    <cellStyle name="dd-m 2" xfId="1356"/>
    <cellStyle name="dd-m 2 2" xfId="1357"/>
    <cellStyle name="dd-mm" xfId="1358"/>
    <cellStyle name="dd-mm 2" xfId="1359"/>
    <cellStyle name="dd-mm 2 2" xfId="1360"/>
    <cellStyle name="ddmmyy" xfId="1361"/>
    <cellStyle name="DELTA" xfId="1362"/>
    <cellStyle name="Dezimal [0]_35ERI8T2gbIEMixb4v26icuOo" xfId="1363"/>
    <cellStyle name="Dezimal_35ERI8T2gbIEMixb4v26icuOo" xfId="1364"/>
    <cellStyle name="Dg" xfId="1365"/>
    <cellStyle name="Dg 2" xfId="1366"/>
    <cellStyle name="Dgia" xfId="1367"/>
    <cellStyle name="Dollar (zero dec)" xfId="1368"/>
    <cellStyle name="Dollar (zero dec) 2" xfId="1369"/>
    <cellStyle name="Don gia" xfId="1370"/>
    <cellStyle name="Dziesi?tny [0]_Invoices2001Slovakia" xfId="1371"/>
    <cellStyle name="Dziesi?tny_Invoices2001Slovakia" xfId="1372"/>
    <cellStyle name="Dziesietny [0]_Invoices2001Slovakia" xfId="1373"/>
    <cellStyle name="Dziesiętny [0]_Invoices2001Slovakia" xfId="1374"/>
    <cellStyle name="Dziesietny [0]_Invoices2001Slovakia 2" xfId="1375"/>
    <cellStyle name="Dziesiętny [0]_Invoices2001Slovakia 2" xfId="1376"/>
    <cellStyle name="Dziesietny [0]_Invoices2001Slovakia 3" xfId="1377"/>
    <cellStyle name="Dziesiętny [0]_Invoices2001Slovakia 3" xfId="1378"/>
    <cellStyle name="Dziesietny [0]_Invoices2001Slovakia 4" xfId="1379"/>
    <cellStyle name="Dziesiętny [0]_Invoices2001Slovakia 4" xfId="1380"/>
    <cellStyle name="Dziesietny [0]_Invoices2001Slovakia_01_Nha so 1_Dien" xfId="1381"/>
    <cellStyle name="Dziesiętny [0]_Invoices2001Slovakia_01_Nha so 1_Dien" xfId="1382"/>
    <cellStyle name="Dziesietny [0]_Invoices2001Slovakia_01_Nha so 1_Dien 2" xfId="1383"/>
    <cellStyle name="Dziesiętny [0]_Invoices2001Slovakia_01_Nha so 1_Dien 2" xfId="1384"/>
    <cellStyle name="Dziesietny [0]_Invoices2001Slovakia_01_Nha so 1_Dien 3" xfId="1385"/>
    <cellStyle name="Dziesiętny [0]_Invoices2001Slovakia_01_Nha so 1_Dien 3" xfId="1386"/>
    <cellStyle name="Dziesietny [0]_Invoices2001Slovakia_01_Nha so 1_Dien 4" xfId="1387"/>
    <cellStyle name="Dziesiętny [0]_Invoices2001Slovakia_01_Nha so 1_Dien 4" xfId="1388"/>
    <cellStyle name="Dziesietny [0]_Invoices2001Slovakia_01_Nha so 1_Dien_bieu ke hoach dau thau" xfId="1389"/>
    <cellStyle name="Dziesiętny [0]_Invoices2001Slovakia_01_Nha so 1_Dien_bieu ke hoach dau thau" xfId="1390"/>
    <cellStyle name="Dziesietny [0]_Invoices2001Slovakia_01_Nha so 1_Dien_bieu ke hoach dau thau 2" xfId="1391"/>
    <cellStyle name="Dziesiętny [0]_Invoices2001Slovakia_01_Nha so 1_Dien_bieu ke hoach dau thau 2" xfId="1392"/>
    <cellStyle name="Dziesietny [0]_Invoices2001Slovakia_01_Nha so 1_Dien_bieu ke hoach dau thau 2 2" xfId="1393"/>
    <cellStyle name="Dziesiętny [0]_Invoices2001Slovakia_01_Nha so 1_Dien_bieu ke hoach dau thau 2 2" xfId="1394"/>
    <cellStyle name="Dziesietny [0]_Invoices2001Slovakia_01_Nha so 1_Dien_bieu ke hoach dau thau 3" xfId="1395"/>
    <cellStyle name="Dziesiętny [0]_Invoices2001Slovakia_01_Nha so 1_Dien_bieu ke hoach dau thau 3" xfId="1396"/>
    <cellStyle name="Dziesietny [0]_Invoices2001Slovakia_01_Nha so 1_Dien_bieu ke hoach dau thau 3 2" xfId="1397"/>
    <cellStyle name="Dziesiętny [0]_Invoices2001Slovakia_01_Nha so 1_Dien_bieu ke hoach dau thau 3 2" xfId="1398"/>
    <cellStyle name="Dziesietny [0]_Invoices2001Slovakia_01_Nha so 1_Dien_bieu ke hoach dau thau 4" xfId="1399"/>
    <cellStyle name="Dziesiętny [0]_Invoices2001Slovakia_01_Nha so 1_Dien_bieu ke hoach dau thau 4" xfId="1400"/>
    <cellStyle name="Dziesietny [0]_Invoices2001Slovakia_01_Nha so 1_Dien_bieu ke hoach dau thau truong mam non SKH" xfId="1401"/>
    <cellStyle name="Dziesiętny [0]_Invoices2001Slovakia_01_Nha so 1_Dien_bieu ke hoach dau thau truong mam non SKH" xfId="1402"/>
    <cellStyle name="Dziesietny [0]_Invoices2001Slovakia_01_Nha so 1_Dien_bieu ke hoach dau thau truong mam non SKH 2" xfId="1403"/>
    <cellStyle name="Dziesiętny [0]_Invoices2001Slovakia_01_Nha so 1_Dien_bieu ke hoach dau thau truong mam non SKH 2" xfId="1404"/>
    <cellStyle name="Dziesietny [0]_Invoices2001Slovakia_01_Nha so 1_Dien_bieu ke hoach dau thau truong mam non SKH 2 2" xfId="1405"/>
    <cellStyle name="Dziesiętny [0]_Invoices2001Slovakia_01_Nha so 1_Dien_bieu ke hoach dau thau truong mam non SKH 2 2" xfId="1406"/>
    <cellStyle name="Dziesietny [0]_Invoices2001Slovakia_01_Nha so 1_Dien_bieu ke hoach dau thau truong mam non SKH 3" xfId="1407"/>
    <cellStyle name="Dziesiętny [0]_Invoices2001Slovakia_01_Nha so 1_Dien_bieu ke hoach dau thau truong mam non SKH 3" xfId="1408"/>
    <cellStyle name="Dziesietny [0]_Invoices2001Slovakia_01_Nha so 1_Dien_bieu ke hoach dau thau truong mam non SKH 3 2" xfId="1409"/>
    <cellStyle name="Dziesiętny [0]_Invoices2001Slovakia_01_Nha so 1_Dien_bieu ke hoach dau thau truong mam non SKH 3 2" xfId="1410"/>
    <cellStyle name="Dziesietny [0]_Invoices2001Slovakia_01_Nha so 1_Dien_bieu ke hoach dau thau truong mam non SKH 4" xfId="1411"/>
    <cellStyle name="Dziesiętny [0]_Invoices2001Slovakia_01_Nha so 1_Dien_bieu ke hoach dau thau truong mam non SKH 4" xfId="1412"/>
    <cellStyle name="Dziesietny [0]_Invoices2001Slovakia_01_Nha so 1_Dien_bieu tong hop lai kh von 2011 gui phong TH-KTDN" xfId="1413"/>
    <cellStyle name="Dziesiętny [0]_Invoices2001Slovakia_01_Nha so 1_Dien_bieu tong hop lai kh von 2011 gui phong TH-KTDN" xfId="1414"/>
    <cellStyle name="Dziesietny [0]_Invoices2001Slovakia_01_Nha so 1_Dien_bieu tong hop lai kh von 2011 gui phong TH-KTDN 2" xfId="1415"/>
    <cellStyle name="Dziesiętny [0]_Invoices2001Slovakia_01_Nha so 1_Dien_bieu tong hop lai kh von 2011 gui phong TH-KTDN 2" xfId="1416"/>
    <cellStyle name="Dziesietny [0]_Invoices2001Slovakia_01_Nha so 1_Dien_bieu tong hop lai kh von 2011 gui phong TH-KTDN 2 2" xfId="1417"/>
    <cellStyle name="Dziesiętny [0]_Invoices2001Slovakia_01_Nha so 1_Dien_bieu tong hop lai kh von 2011 gui phong TH-KTDN 2 2" xfId="1418"/>
    <cellStyle name="Dziesietny [0]_Invoices2001Slovakia_01_Nha so 1_Dien_bieu tong hop lai kh von 2011 gui phong TH-KTDN 3" xfId="1419"/>
    <cellStyle name="Dziesiętny [0]_Invoices2001Slovakia_01_Nha so 1_Dien_bieu tong hop lai kh von 2011 gui phong TH-KTDN 3" xfId="1420"/>
    <cellStyle name="Dziesietny [0]_Invoices2001Slovakia_01_Nha so 1_Dien_bieu tong hop lai kh von 2011 gui phong TH-KTDN 3 2" xfId="1421"/>
    <cellStyle name="Dziesiętny [0]_Invoices2001Slovakia_01_Nha so 1_Dien_bieu tong hop lai kh von 2011 gui phong TH-KTDN 3 2" xfId="1422"/>
    <cellStyle name="Dziesietny [0]_Invoices2001Slovakia_01_Nha so 1_Dien_bieu tong hop lai kh von 2011 gui phong TH-KTDN_BIEU KE HOACH  2015 (KTN 6.11 sua)" xfId="1423"/>
    <cellStyle name="Dziesiętny [0]_Invoices2001Slovakia_01_Nha so 1_Dien_bieu tong hop lai kh von 2011 gui phong TH-KTDN_BIEU KE HOACH  2015 (KTN 6.11 sua)" xfId="1424"/>
    <cellStyle name="Dziesietny [0]_Invoices2001Slovakia_01_Nha so 1_Dien_Book1" xfId="1425"/>
    <cellStyle name="Dziesiętny [0]_Invoices2001Slovakia_01_Nha so 1_Dien_Book1" xfId="1426"/>
    <cellStyle name="Dziesietny [0]_Invoices2001Slovakia_01_Nha so 1_Dien_Book1 2" xfId="1427"/>
    <cellStyle name="Dziesiętny [0]_Invoices2001Slovakia_01_Nha so 1_Dien_Book1 2" xfId="1428"/>
    <cellStyle name="Dziesietny [0]_Invoices2001Slovakia_01_Nha so 1_Dien_Book1 2 2" xfId="1429"/>
    <cellStyle name="Dziesiętny [0]_Invoices2001Slovakia_01_Nha so 1_Dien_Book1 2 2" xfId="1430"/>
    <cellStyle name="Dziesietny [0]_Invoices2001Slovakia_01_Nha so 1_Dien_Book1 3" xfId="1431"/>
    <cellStyle name="Dziesiętny [0]_Invoices2001Slovakia_01_Nha so 1_Dien_Book1 3" xfId="1432"/>
    <cellStyle name="Dziesietny [0]_Invoices2001Slovakia_01_Nha so 1_Dien_Book1 3 2" xfId="1433"/>
    <cellStyle name="Dziesiętny [0]_Invoices2001Slovakia_01_Nha so 1_Dien_Book1 3 2" xfId="1434"/>
    <cellStyle name="Dziesietny [0]_Invoices2001Slovakia_01_Nha so 1_Dien_Book1 4" xfId="1435"/>
    <cellStyle name="Dziesiętny [0]_Invoices2001Slovakia_01_Nha so 1_Dien_Book1 4" xfId="1436"/>
    <cellStyle name="Dziesietny [0]_Invoices2001Slovakia_01_Nha so 1_Dien_Book1_Ke hoach 2010 (theo doi 11-8-2010)" xfId="1437"/>
    <cellStyle name="Dziesiętny [0]_Invoices2001Slovakia_01_Nha so 1_Dien_Book1_Ke hoach 2010 (theo doi 11-8-2010)" xfId="1438"/>
    <cellStyle name="Dziesietny [0]_Invoices2001Slovakia_01_Nha so 1_Dien_Book1_Ke hoach 2010 (theo doi 11-8-2010) 2" xfId="1439"/>
    <cellStyle name="Dziesiętny [0]_Invoices2001Slovakia_01_Nha so 1_Dien_Book1_Ke hoach 2010 (theo doi 11-8-2010) 2" xfId="1440"/>
    <cellStyle name="Dziesietny [0]_Invoices2001Slovakia_01_Nha so 1_Dien_Book1_Ke hoach 2010 (theo doi 11-8-2010) 2 2" xfId="1441"/>
    <cellStyle name="Dziesiętny [0]_Invoices2001Slovakia_01_Nha so 1_Dien_Book1_Ke hoach 2010 (theo doi 11-8-2010) 2 2" xfId="1442"/>
    <cellStyle name="Dziesietny [0]_Invoices2001Slovakia_01_Nha so 1_Dien_Book1_Ke hoach 2010 (theo doi 11-8-2010) 3" xfId="1443"/>
    <cellStyle name="Dziesiętny [0]_Invoices2001Slovakia_01_Nha so 1_Dien_Book1_Ke hoach 2010 (theo doi 11-8-2010) 3" xfId="1444"/>
    <cellStyle name="Dziesietny [0]_Invoices2001Slovakia_01_Nha so 1_Dien_Book1_Ke hoach 2010 (theo doi 11-8-2010) 3 2" xfId="1445"/>
    <cellStyle name="Dziesiętny [0]_Invoices2001Slovakia_01_Nha so 1_Dien_Book1_Ke hoach 2010 (theo doi 11-8-2010) 3 2" xfId="1446"/>
    <cellStyle name="Dziesietny [0]_Invoices2001Slovakia_01_Nha so 1_Dien_Book1_Ke hoach 2010 (theo doi 11-8-2010)_BIEU KE HOACH  2015 (KTN 6.11 sua)" xfId="1447"/>
    <cellStyle name="Dziesiętny [0]_Invoices2001Slovakia_01_Nha so 1_Dien_Book1_Ke hoach 2010 (theo doi 11-8-2010)_BIEU KE HOACH  2015 (KTN 6.11 sua)" xfId="1448"/>
    <cellStyle name="Dziesietny [0]_Invoices2001Slovakia_01_Nha so 1_Dien_Book1_ke hoach dau thau 30-6-2010" xfId="1449"/>
    <cellStyle name="Dziesiętny [0]_Invoices2001Slovakia_01_Nha so 1_Dien_Book1_ke hoach dau thau 30-6-2010" xfId="1450"/>
    <cellStyle name="Dziesietny [0]_Invoices2001Slovakia_01_Nha so 1_Dien_Book1_ke hoach dau thau 30-6-2010 2" xfId="1451"/>
    <cellStyle name="Dziesiętny [0]_Invoices2001Slovakia_01_Nha so 1_Dien_Book1_ke hoach dau thau 30-6-2010 2" xfId="1452"/>
    <cellStyle name="Dziesietny [0]_Invoices2001Slovakia_01_Nha so 1_Dien_Book1_ke hoach dau thau 30-6-2010 2 2" xfId="1453"/>
    <cellStyle name="Dziesiętny [0]_Invoices2001Slovakia_01_Nha so 1_Dien_Book1_ke hoach dau thau 30-6-2010 2 2" xfId="1454"/>
    <cellStyle name="Dziesietny [0]_Invoices2001Slovakia_01_Nha so 1_Dien_Book1_ke hoach dau thau 30-6-2010 3" xfId="1455"/>
    <cellStyle name="Dziesiętny [0]_Invoices2001Slovakia_01_Nha so 1_Dien_Book1_ke hoach dau thau 30-6-2010 3" xfId="1456"/>
    <cellStyle name="Dziesietny [0]_Invoices2001Slovakia_01_Nha so 1_Dien_Book1_ke hoach dau thau 30-6-2010 3 2" xfId="1457"/>
    <cellStyle name="Dziesiętny [0]_Invoices2001Slovakia_01_Nha so 1_Dien_Book1_ke hoach dau thau 30-6-2010 3 2" xfId="1458"/>
    <cellStyle name="Dziesietny [0]_Invoices2001Slovakia_01_Nha so 1_Dien_Book1_ke hoach dau thau 30-6-2010_BIEU KE HOACH  2015 (KTN 6.11 sua)" xfId="1459"/>
    <cellStyle name="Dziesiętny [0]_Invoices2001Slovakia_01_Nha so 1_Dien_Book1_ke hoach dau thau 30-6-2010_BIEU KE HOACH  2015 (KTN 6.11 sua)" xfId="1460"/>
    <cellStyle name="Dziesietny [0]_Invoices2001Slovakia_01_Nha so 1_Dien_Copy of KH PHAN BO VON ĐỐI ỨNG NAM 2011 (30 TY phuong án gop WB)" xfId="1461"/>
    <cellStyle name="Dziesiętny [0]_Invoices2001Slovakia_01_Nha so 1_Dien_Copy of KH PHAN BO VON ĐỐI ỨNG NAM 2011 (30 TY phuong án gop WB)" xfId="1462"/>
    <cellStyle name="Dziesietny [0]_Invoices2001Slovakia_01_Nha so 1_Dien_Copy of KH PHAN BO VON ĐỐI ỨNG NAM 2011 (30 TY phuong án gop WB) 2" xfId="1463"/>
    <cellStyle name="Dziesiętny [0]_Invoices2001Slovakia_01_Nha so 1_Dien_Copy of KH PHAN BO VON ĐỐI ỨNG NAM 2011 (30 TY phuong án gop WB) 2" xfId="1464"/>
    <cellStyle name="Dziesietny [0]_Invoices2001Slovakia_01_Nha so 1_Dien_Copy of KH PHAN BO VON ĐỐI ỨNG NAM 2011 (30 TY phuong án gop WB) 2 2" xfId="1465"/>
    <cellStyle name="Dziesiętny [0]_Invoices2001Slovakia_01_Nha so 1_Dien_Copy of KH PHAN BO VON ĐỐI ỨNG NAM 2011 (30 TY phuong án gop WB) 2 2" xfId="1466"/>
    <cellStyle name="Dziesietny [0]_Invoices2001Slovakia_01_Nha so 1_Dien_Copy of KH PHAN BO VON ĐỐI ỨNG NAM 2011 (30 TY phuong án gop WB) 3" xfId="1467"/>
    <cellStyle name="Dziesiętny [0]_Invoices2001Slovakia_01_Nha so 1_Dien_Copy of KH PHAN BO VON ĐỐI ỨNG NAM 2011 (30 TY phuong án gop WB) 3" xfId="1468"/>
    <cellStyle name="Dziesietny [0]_Invoices2001Slovakia_01_Nha so 1_Dien_Copy of KH PHAN BO VON ĐỐI ỨNG NAM 2011 (30 TY phuong án gop WB) 3 2" xfId="1469"/>
    <cellStyle name="Dziesiętny [0]_Invoices2001Slovakia_01_Nha so 1_Dien_Copy of KH PHAN BO VON ĐỐI ỨNG NAM 2011 (30 TY phuong án gop WB) 3 2" xfId="1470"/>
    <cellStyle name="Dziesietny [0]_Invoices2001Slovakia_01_Nha so 1_Dien_Copy of KH PHAN BO VON ĐỐI ỨNG NAM 2011 (30 TY phuong án gop WB)_BIEU KE HOACH  2015 (KTN 6.11 sua)" xfId="1471"/>
    <cellStyle name="Dziesiętny [0]_Invoices2001Slovakia_01_Nha so 1_Dien_Copy of KH PHAN BO VON ĐỐI ỨNG NAM 2011 (30 TY phuong án gop WB)_BIEU KE HOACH  2015 (KTN 6.11 sua)" xfId="1472"/>
    <cellStyle name="Dziesietny [0]_Invoices2001Slovakia_01_Nha so 1_Dien_DTTD chieng chan Tham lai 29-9-2009" xfId="1473"/>
    <cellStyle name="Dziesiętny [0]_Invoices2001Slovakia_01_Nha so 1_Dien_DTTD chieng chan Tham lai 29-9-2009" xfId="1474"/>
    <cellStyle name="Dziesietny [0]_Invoices2001Slovakia_01_Nha so 1_Dien_DTTD chieng chan Tham lai 29-9-2009 2" xfId="1475"/>
    <cellStyle name="Dziesiętny [0]_Invoices2001Slovakia_01_Nha so 1_Dien_DTTD chieng chan Tham lai 29-9-2009 2" xfId="1476"/>
    <cellStyle name="Dziesietny [0]_Invoices2001Slovakia_01_Nha so 1_Dien_DTTD chieng chan Tham lai 29-9-2009 2 2" xfId="1477"/>
    <cellStyle name="Dziesiętny [0]_Invoices2001Slovakia_01_Nha so 1_Dien_DTTD chieng chan Tham lai 29-9-2009 2 2" xfId="1478"/>
    <cellStyle name="Dziesietny [0]_Invoices2001Slovakia_01_Nha so 1_Dien_DTTD chieng chan Tham lai 29-9-2009 3" xfId="1479"/>
    <cellStyle name="Dziesiętny [0]_Invoices2001Slovakia_01_Nha so 1_Dien_DTTD chieng chan Tham lai 29-9-2009 3" xfId="1480"/>
    <cellStyle name="Dziesietny [0]_Invoices2001Slovakia_01_Nha so 1_Dien_DTTD chieng chan Tham lai 29-9-2009 3 2" xfId="1481"/>
    <cellStyle name="Dziesiętny [0]_Invoices2001Slovakia_01_Nha so 1_Dien_DTTD chieng chan Tham lai 29-9-2009 3 2" xfId="1482"/>
    <cellStyle name="Dziesietny [0]_Invoices2001Slovakia_01_Nha so 1_Dien_DTTD chieng chan Tham lai 29-9-2009_BIEU KE HOACH  2015 (KTN 6.11 sua)" xfId="1483"/>
    <cellStyle name="Dziesiętny [0]_Invoices2001Slovakia_01_Nha so 1_Dien_DTTD chieng chan Tham lai 29-9-2009_BIEU KE HOACH  2015 (KTN 6.11 sua)" xfId="1484"/>
    <cellStyle name="Dziesietny [0]_Invoices2001Slovakia_01_Nha so 1_Dien_Du toan nuoc San Thang (GD2)" xfId="1485"/>
    <cellStyle name="Dziesiętny [0]_Invoices2001Slovakia_01_Nha so 1_Dien_Du toan nuoc San Thang (GD2)" xfId="1486"/>
    <cellStyle name="Dziesietny [0]_Invoices2001Slovakia_01_Nha so 1_Dien_Du toan nuoc San Thang (GD2) 2" xfId="1487"/>
    <cellStyle name="Dziesiętny [0]_Invoices2001Slovakia_01_Nha so 1_Dien_Du toan nuoc San Thang (GD2) 2" xfId="1488"/>
    <cellStyle name="Dziesietny [0]_Invoices2001Slovakia_01_Nha so 1_Dien_Du toan nuoc San Thang (GD2) 2 2" xfId="1489"/>
    <cellStyle name="Dziesiętny [0]_Invoices2001Slovakia_01_Nha so 1_Dien_Du toan nuoc San Thang (GD2) 2 2" xfId="1490"/>
    <cellStyle name="Dziesietny [0]_Invoices2001Slovakia_01_Nha so 1_Dien_Du toan nuoc San Thang (GD2) 3" xfId="1491"/>
    <cellStyle name="Dziesiętny [0]_Invoices2001Slovakia_01_Nha so 1_Dien_Du toan nuoc San Thang (GD2) 3" xfId="1492"/>
    <cellStyle name="Dziesietny [0]_Invoices2001Slovakia_01_Nha so 1_Dien_Du toan nuoc San Thang (GD2) 3 2" xfId="1493"/>
    <cellStyle name="Dziesiętny [0]_Invoices2001Slovakia_01_Nha so 1_Dien_Du toan nuoc San Thang (GD2) 3 2" xfId="1494"/>
    <cellStyle name="Dziesietny [0]_Invoices2001Slovakia_01_Nha so 1_Dien_Du toan nuoc San Thang (GD2) 4" xfId="1495"/>
    <cellStyle name="Dziesiętny [0]_Invoices2001Slovakia_01_Nha so 1_Dien_Du toan nuoc San Thang (GD2) 4" xfId="1496"/>
    <cellStyle name="Dziesietny [0]_Invoices2001Slovakia_01_Nha so 1_Dien_Ke hoach 2010 (theo doi 11-8-2010)" xfId="1497"/>
    <cellStyle name="Dziesiętny [0]_Invoices2001Slovakia_01_Nha so 1_Dien_Ke hoach 2010 (theo doi 11-8-2010)" xfId="1498"/>
    <cellStyle name="Dziesietny [0]_Invoices2001Slovakia_01_Nha so 1_Dien_Ke hoach 2010 (theo doi 11-8-2010) 2" xfId="1499"/>
    <cellStyle name="Dziesiętny [0]_Invoices2001Slovakia_01_Nha so 1_Dien_Ke hoach 2010 (theo doi 11-8-2010) 2" xfId="1500"/>
    <cellStyle name="Dziesietny [0]_Invoices2001Slovakia_01_Nha so 1_Dien_Ke hoach 2010 (theo doi 11-8-2010) 2 2" xfId="1501"/>
    <cellStyle name="Dziesiętny [0]_Invoices2001Slovakia_01_Nha so 1_Dien_Ke hoach 2010 (theo doi 11-8-2010) 2 2" xfId="1502"/>
    <cellStyle name="Dziesietny [0]_Invoices2001Slovakia_01_Nha so 1_Dien_Ke hoach 2010 (theo doi 11-8-2010) 3" xfId="1503"/>
    <cellStyle name="Dziesiętny [0]_Invoices2001Slovakia_01_Nha so 1_Dien_Ke hoach 2010 (theo doi 11-8-2010) 3" xfId="1504"/>
    <cellStyle name="Dziesietny [0]_Invoices2001Slovakia_01_Nha so 1_Dien_Ke hoach 2010 (theo doi 11-8-2010) 3 2" xfId="1505"/>
    <cellStyle name="Dziesiętny [0]_Invoices2001Slovakia_01_Nha so 1_Dien_Ke hoach 2010 (theo doi 11-8-2010) 3 2" xfId="1506"/>
    <cellStyle name="Dziesietny [0]_Invoices2001Slovakia_01_Nha so 1_Dien_Ke hoach 2010 (theo doi 11-8-2010) 4" xfId="1507"/>
    <cellStyle name="Dziesiętny [0]_Invoices2001Slovakia_01_Nha so 1_Dien_Ke hoach 2010 (theo doi 11-8-2010) 4" xfId="1508"/>
    <cellStyle name="Dziesietny [0]_Invoices2001Slovakia_01_Nha so 1_Dien_ke hoach dau thau 30-6-2010" xfId="1509"/>
    <cellStyle name="Dziesiętny [0]_Invoices2001Slovakia_01_Nha so 1_Dien_ke hoach dau thau 30-6-2010" xfId="1510"/>
    <cellStyle name="Dziesietny [0]_Invoices2001Slovakia_01_Nha so 1_Dien_ke hoach dau thau 30-6-2010 2" xfId="1511"/>
    <cellStyle name="Dziesiętny [0]_Invoices2001Slovakia_01_Nha so 1_Dien_ke hoach dau thau 30-6-2010 2" xfId="1512"/>
    <cellStyle name="Dziesietny [0]_Invoices2001Slovakia_01_Nha so 1_Dien_ke hoach dau thau 30-6-2010 2 2" xfId="1513"/>
    <cellStyle name="Dziesiętny [0]_Invoices2001Slovakia_01_Nha so 1_Dien_ke hoach dau thau 30-6-2010 2 2" xfId="1514"/>
    <cellStyle name="Dziesietny [0]_Invoices2001Slovakia_01_Nha so 1_Dien_ke hoach dau thau 30-6-2010 3" xfId="1515"/>
    <cellStyle name="Dziesiętny [0]_Invoices2001Slovakia_01_Nha so 1_Dien_ke hoach dau thau 30-6-2010 3" xfId="1516"/>
    <cellStyle name="Dziesietny [0]_Invoices2001Slovakia_01_Nha so 1_Dien_ke hoach dau thau 30-6-2010 3 2" xfId="1517"/>
    <cellStyle name="Dziesiętny [0]_Invoices2001Slovakia_01_Nha so 1_Dien_ke hoach dau thau 30-6-2010 3 2" xfId="1518"/>
    <cellStyle name="Dziesietny [0]_Invoices2001Slovakia_01_Nha so 1_Dien_ke hoach dau thau 30-6-2010 4" xfId="1519"/>
    <cellStyle name="Dziesiętny [0]_Invoices2001Slovakia_01_Nha so 1_Dien_ke hoach dau thau 30-6-2010 4" xfId="1520"/>
    <cellStyle name="Dziesietny [0]_Invoices2001Slovakia_01_Nha so 1_Dien_KH Von 2012 gui BKH 1" xfId="1521"/>
    <cellStyle name="Dziesiętny [0]_Invoices2001Slovakia_01_Nha so 1_Dien_KH Von 2012 gui BKH 1" xfId="1522"/>
    <cellStyle name="Dziesietny [0]_Invoices2001Slovakia_01_Nha so 1_Dien_KH Von 2012 gui BKH 1 2" xfId="1523"/>
    <cellStyle name="Dziesiętny [0]_Invoices2001Slovakia_01_Nha so 1_Dien_KH Von 2012 gui BKH 1 2" xfId="1524"/>
    <cellStyle name="Dziesietny [0]_Invoices2001Slovakia_01_Nha so 1_Dien_KH Von 2012 gui BKH 1 2 2" xfId="1525"/>
    <cellStyle name="Dziesiętny [0]_Invoices2001Slovakia_01_Nha so 1_Dien_KH Von 2012 gui BKH 1 2 2" xfId="1526"/>
    <cellStyle name="Dziesietny [0]_Invoices2001Slovakia_01_Nha so 1_Dien_KH Von 2012 gui BKH 1 3" xfId="1527"/>
    <cellStyle name="Dziesiętny [0]_Invoices2001Slovakia_01_Nha so 1_Dien_KH Von 2012 gui BKH 1 3" xfId="1528"/>
    <cellStyle name="Dziesietny [0]_Invoices2001Slovakia_01_Nha so 1_Dien_KH Von 2012 gui BKH 1 3 2" xfId="1529"/>
    <cellStyle name="Dziesiętny [0]_Invoices2001Slovakia_01_Nha so 1_Dien_KH Von 2012 gui BKH 1 3 2" xfId="1530"/>
    <cellStyle name="Dziesietny [0]_Invoices2001Slovakia_01_Nha so 1_Dien_KH Von 2012 gui BKH 1_BIEU KE HOACH  2015 (KTN 6.11 sua)" xfId="1531"/>
    <cellStyle name="Dziesiętny [0]_Invoices2001Slovakia_01_Nha so 1_Dien_KH Von 2012 gui BKH 1_BIEU KE HOACH  2015 (KTN 6.11 sua)" xfId="1532"/>
    <cellStyle name="Dziesietny [0]_Invoices2001Slovakia_01_Nha so 1_Dien_QD ke hoach dau thau" xfId="1533"/>
    <cellStyle name="Dziesiętny [0]_Invoices2001Slovakia_01_Nha so 1_Dien_QD ke hoach dau thau" xfId="1534"/>
    <cellStyle name="Dziesietny [0]_Invoices2001Slovakia_01_Nha so 1_Dien_QD ke hoach dau thau 2" xfId="1535"/>
    <cellStyle name="Dziesiętny [0]_Invoices2001Slovakia_01_Nha so 1_Dien_QD ke hoach dau thau 2" xfId="1536"/>
    <cellStyle name="Dziesietny [0]_Invoices2001Slovakia_01_Nha so 1_Dien_QD ke hoach dau thau 2 2" xfId="1537"/>
    <cellStyle name="Dziesiętny [0]_Invoices2001Slovakia_01_Nha so 1_Dien_QD ke hoach dau thau 2 2" xfId="1538"/>
    <cellStyle name="Dziesietny [0]_Invoices2001Slovakia_01_Nha so 1_Dien_QD ke hoach dau thau 3" xfId="1539"/>
    <cellStyle name="Dziesiętny [0]_Invoices2001Slovakia_01_Nha so 1_Dien_QD ke hoach dau thau 3" xfId="1540"/>
    <cellStyle name="Dziesietny [0]_Invoices2001Slovakia_01_Nha so 1_Dien_QD ke hoach dau thau 3 2" xfId="1541"/>
    <cellStyle name="Dziesiętny [0]_Invoices2001Slovakia_01_Nha so 1_Dien_QD ke hoach dau thau 3 2" xfId="1542"/>
    <cellStyle name="Dziesietny [0]_Invoices2001Slovakia_01_Nha so 1_Dien_QD ke hoach dau thau 4" xfId="1543"/>
    <cellStyle name="Dziesiętny [0]_Invoices2001Slovakia_01_Nha so 1_Dien_QD ke hoach dau thau 4" xfId="1544"/>
    <cellStyle name="Dziesietny [0]_Invoices2001Slovakia_01_Nha so 1_Dien_tinh toan hoang ha" xfId="1545"/>
    <cellStyle name="Dziesiętny [0]_Invoices2001Slovakia_01_Nha so 1_Dien_tinh toan hoang ha" xfId="1546"/>
    <cellStyle name="Dziesietny [0]_Invoices2001Slovakia_01_Nha so 1_Dien_tinh toan hoang ha 2" xfId="1547"/>
    <cellStyle name="Dziesiętny [0]_Invoices2001Slovakia_01_Nha so 1_Dien_tinh toan hoang ha 2" xfId="1548"/>
    <cellStyle name="Dziesietny [0]_Invoices2001Slovakia_01_Nha so 1_Dien_tinh toan hoang ha 2 2" xfId="1549"/>
    <cellStyle name="Dziesiętny [0]_Invoices2001Slovakia_01_Nha so 1_Dien_tinh toan hoang ha 2 2" xfId="1550"/>
    <cellStyle name="Dziesietny [0]_Invoices2001Slovakia_01_Nha so 1_Dien_tinh toan hoang ha 3" xfId="1551"/>
    <cellStyle name="Dziesiętny [0]_Invoices2001Slovakia_01_Nha so 1_Dien_tinh toan hoang ha 3" xfId="1552"/>
    <cellStyle name="Dziesietny [0]_Invoices2001Slovakia_01_Nha so 1_Dien_tinh toan hoang ha 3 2" xfId="1553"/>
    <cellStyle name="Dziesiętny [0]_Invoices2001Slovakia_01_Nha so 1_Dien_tinh toan hoang ha 3 2" xfId="1554"/>
    <cellStyle name="Dziesietny [0]_Invoices2001Slovakia_01_Nha so 1_Dien_tinh toan hoang ha 4" xfId="1555"/>
    <cellStyle name="Dziesiętny [0]_Invoices2001Slovakia_01_Nha so 1_Dien_tinh toan hoang ha 4" xfId="1556"/>
    <cellStyle name="Dziesietny [0]_Invoices2001Slovakia_01_Nha so 1_Dien_Tong von ĐTPT" xfId="1557"/>
    <cellStyle name="Dziesiętny [0]_Invoices2001Slovakia_01_Nha so 1_Dien_Tong von ĐTPT" xfId="1558"/>
    <cellStyle name="Dziesietny [0]_Invoices2001Slovakia_01_Nha so 1_Dien_Tong von ĐTPT 2" xfId="1559"/>
    <cellStyle name="Dziesiętny [0]_Invoices2001Slovakia_01_Nha so 1_Dien_Tong von ĐTPT 2" xfId="1560"/>
    <cellStyle name="Dziesietny [0]_Invoices2001Slovakia_01_Nha so 1_Dien_Tong von ĐTPT 2 2" xfId="1561"/>
    <cellStyle name="Dziesiętny [0]_Invoices2001Slovakia_01_Nha so 1_Dien_Tong von ĐTPT 2 2" xfId="1562"/>
    <cellStyle name="Dziesietny [0]_Invoices2001Slovakia_01_Nha so 1_Dien_Tong von ĐTPT 3" xfId="1563"/>
    <cellStyle name="Dziesiętny [0]_Invoices2001Slovakia_01_Nha so 1_Dien_Tong von ĐTPT 3" xfId="1564"/>
    <cellStyle name="Dziesietny [0]_Invoices2001Slovakia_01_Nha so 1_Dien_Tong von ĐTPT 3 2" xfId="1565"/>
    <cellStyle name="Dziesiętny [0]_Invoices2001Slovakia_01_Nha so 1_Dien_Tong von ĐTPT 3 2" xfId="1566"/>
    <cellStyle name="Dziesietny [0]_Invoices2001Slovakia_01_Nha so 1_Dien_Tong von ĐTPT 4" xfId="1567"/>
    <cellStyle name="Dziesiętny [0]_Invoices2001Slovakia_01_Nha so 1_Dien_Tong von ĐTPT 4" xfId="1568"/>
    <cellStyle name="Dziesietny [0]_Invoices2001Slovakia_10_Nha so 10_Dien1" xfId="1569"/>
    <cellStyle name="Dziesiętny [0]_Invoices2001Slovakia_10_Nha so 10_Dien1" xfId="1570"/>
    <cellStyle name="Dziesietny [0]_Invoices2001Slovakia_10_Nha so 10_Dien1 2" xfId="1571"/>
    <cellStyle name="Dziesiętny [0]_Invoices2001Slovakia_10_Nha so 10_Dien1 2" xfId="1572"/>
    <cellStyle name="Dziesietny [0]_Invoices2001Slovakia_10_Nha so 10_Dien1 3" xfId="1573"/>
    <cellStyle name="Dziesiętny [0]_Invoices2001Slovakia_10_Nha so 10_Dien1 3" xfId="1574"/>
    <cellStyle name="Dziesietny [0]_Invoices2001Slovakia_10_Nha so 10_Dien1 4" xfId="1575"/>
    <cellStyle name="Dziesiętny [0]_Invoices2001Slovakia_10_Nha so 10_Dien1 4" xfId="1576"/>
    <cellStyle name="Dziesietny [0]_Invoices2001Slovakia_10_Nha so 10_Dien1_bieu ke hoach dau thau" xfId="1577"/>
    <cellStyle name="Dziesiętny [0]_Invoices2001Slovakia_10_Nha so 10_Dien1_bieu ke hoach dau thau" xfId="1578"/>
    <cellStyle name="Dziesietny [0]_Invoices2001Slovakia_10_Nha so 10_Dien1_bieu ke hoach dau thau 2" xfId="1579"/>
    <cellStyle name="Dziesiętny [0]_Invoices2001Slovakia_10_Nha so 10_Dien1_bieu ke hoach dau thau 2" xfId="1580"/>
    <cellStyle name="Dziesietny [0]_Invoices2001Slovakia_10_Nha so 10_Dien1_bieu ke hoach dau thau 2 2" xfId="1581"/>
    <cellStyle name="Dziesiętny [0]_Invoices2001Slovakia_10_Nha so 10_Dien1_bieu ke hoach dau thau 2 2" xfId="1582"/>
    <cellStyle name="Dziesietny [0]_Invoices2001Slovakia_10_Nha so 10_Dien1_bieu ke hoach dau thau 3" xfId="1583"/>
    <cellStyle name="Dziesiętny [0]_Invoices2001Slovakia_10_Nha so 10_Dien1_bieu ke hoach dau thau 3" xfId="1584"/>
    <cellStyle name="Dziesietny [0]_Invoices2001Slovakia_10_Nha so 10_Dien1_bieu ke hoach dau thau 3 2" xfId="1585"/>
    <cellStyle name="Dziesiętny [0]_Invoices2001Slovakia_10_Nha so 10_Dien1_bieu ke hoach dau thau 3 2" xfId="1586"/>
    <cellStyle name="Dziesietny [0]_Invoices2001Slovakia_10_Nha so 10_Dien1_bieu ke hoach dau thau 4" xfId="1587"/>
    <cellStyle name="Dziesiętny [0]_Invoices2001Slovakia_10_Nha so 10_Dien1_bieu ke hoach dau thau 4" xfId="1588"/>
    <cellStyle name="Dziesietny [0]_Invoices2001Slovakia_10_Nha so 10_Dien1_bieu ke hoach dau thau truong mam non SKH" xfId="1589"/>
    <cellStyle name="Dziesiętny [0]_Invoices2001Slovakia_10_Nha so 10_Dien1_bieu ke hoach dau thau truong mam non SKH" xfId="1590"/>
    <cellStyle name="Dziesietny [0]_Invoices2001Slovakia_10_Nha so 10_Dien1_bieu ke hoach dau thau truong mam non SKH 2" xfId="1591"/>
    <cellStyle name="Dziesiętny [0]_Invoices2001Slovakia_10_Nha so 10_Dien1_bieu ke hoach dau thau truong mam non SKH 2" xfId="1592"/>
    <cellStyle name="Dziesietny [0]_Invoices2001Slovakia_10_Nha so 10_Dien1_bieu ke hoach dau thau truong mam non SKH 2 2" xfId="1593"/>
    <cellStyle name="Dziesiętny [0]_Invoices2001Slovakia_10_Nha so 10_Dien1_bieu ke hoach dau thau truong mam non SKH 2 2" xfId="1594"/>
    <cellStyle name="Dziesietny [0]_Invoices2001Slovakia_10_Nha so 10_Dien1_bieu ke hoach dau thau truong mam non SKH 3" xfId="1595"/>
    <cellStyle name="Dziesiętny [0]_Invoices2001Slovakia_10_Nha so 10_Dien1_bieu ke hoach dau thau truong mam non SKH 3" xfId="1596"/>
    <cellStyle name="Dziesietny [0]_Invoices2001Slovakia_10_Nha so 10_Dien1_bieu ke hoach dau thau truong mam non SKH 3 2" xfId="1597"/>
    <cellStyle name="Dziesiętny [0]_Invoices2001Slovakia_10_Nha so 10_Dien1_bieu ke hoach dau thau truong mam non SKH 3 2" xfId="1598"/>
    <cellStyle name="Dziesietny [0]_Invoices2001Slovakia_10_Nha so 10_Dien1_bieu ke hoach dau thau truong mam non SKH 4" xfId="1599"/>
    <cellStyle name="Dziesiętny [0]_Invoices2001Slovakia_10_Nha so 10_Dien1_bieu ke hoach dau thau truong mam non SKH 4" xfId="1600"/>
    <cellStyle name="Dziesietny [0]_Invoices2001Slovakia_10_Nha so 10_Dien1_bieu tong hop lai kh von 2011 gui phong TH-KTDN" xfId="1601"/>
    <cellStyle name="Dziesiętny [0]_Invoices2001Slovakia_10_Nha so 10_Dien1_bieu tong hop lai kh von 2011 gui phong TH-KTDN" xfId="1602"/>
    <cellStyle name="Dziesietny [0]_Invoices2001Slovakia_10_Nha so 10_Dien1_bieu tong hop lai kh von 2011 gui phong TH-KTDN 2" xfId="1603"/>
    <cellStyle name="Dziesiętny [0]_Invoices2001Slovakia_10_Nha so 10_Dien1_bieu tong hop lai kh von 2011 gui phong TH-KTDN 2" xfId="1604"/>
    <cellStyle name="Dziesietny [0]_Invoices2001Slovakia_10_Nha so 10_Dien1_bieu tong hop lai kh von 2011 gui phong TH-KTDN 2 2" xfId="1605"/>
    <cellStyle name="Dziesiętny [0]_Invoices2001Slovakia_10_Nha so 10_Dien1_bieu tong hop lai kh von 2011 gui phong TH-KTDN 2 2" xfId="1606"/>
    <cellStyle name="Dziesietny [0]_Invoices2001Slovakia_10_Nha so 10_Dien1_bieu tong hop lai kh von 2011 gui phong TH-KTDN 3" xfId="1607"/>
    <cellStyle name="Dziesiętny [0]_Invoices2001Slovakia_10_Nha so 10_Dien1_bieu tong hop lai kh von 2011 gui phong TH-KTDN 3" xfId="1608"/>
    <cellStyle name="Dziesietny [0]_Invoices2001Slovakia_10_Nha so 10_Dien1_bieu tong hop lai kh von 2011 gui phong TH-KTDN 3 2" xfId="1609"/>
    <cellStyle name="Dziesiętny [0]_Invoices2001Slovakia_10_Nha so 10_Dien1_bieu tong hop lai kh von 2011 gui phong TH-KTDN 3 2" xfId="1610"/>
    <cellStyle name="Dziesietny [0]_Invoices2001Slovakia_10_Nha so 10_Dien1_bieu tong hop lai kh von 2011 gui phong TH-KTDN_BIEU KE HOACH  2015 (KTN 6.11 sua)" xfId="1611"/>
    <cellStyle name="Dziesiętny [0]_Invoices2001Slovakia_10_Nha so 10_Dien1_bieu tong hop lai kh von 2011 gui phong TH-KTDN_BIEU KE HOACH  2015 (KTN 6.11 sua)" xfId="1612"/>
    <cellStyle name="Dziesietny [0]_Invoices2001Slovakia_10_Nha so 10_Dien1_Book1" xfId="1613"/>
    <cellStyle name="Dziesiętny [0]_Invoices2001Slovakia_10_Nha so 10_Dien1_Book1" xfId="1614"/>
    <cellStyle name="Dziesietny [0]_Invoices2001Slovakia_10_Nha so 10_Dien1_Book1 2" xfId="1615"/>
    <cellStyle name="Dziesiętny [0]_Invoices2001Slovakia_10_Nha so 10_Dien1_Book1 2" xfId="1616"/>
    <cellStyle name="Dziesietny [0]_Invoices2001Slovakia_10_Nha so 10_Dien1_Book1 2 2" xfId="1617"/>
    <cellStyle name="Dziesiętny [0]_Invoices2001Slovakia_10_Nha so 10_Dien1_Book1 2 2" xfId="1618"/>
    <cellStyle name="Dziesietny [0]_Invoices2001Slovakia_10_Nha so 10_Dien1_Book1 3" xfId="1619"/>
    <cellStyle name="Dziesiętny [0]_Invoices2001Slovakia_10_Nha so 10_Dien1_Book1 3" xfId="1620"/>
    <cellStyle name="Dziesietny [0]_Invoices2001Slovakia_10_Nha so 10_Dien1_Book1 3 2" xfId="1621"/>
    <cellStyle name="Dziesiętny [0]_Invoices2001Slovakia_10_Nha so 10_Dien1_Book1 3 2" xfId="1622"/>
    <cellStyle name="Dziesietny [0]_Invoices2001Slovakia_10_Nha so 10_Dien1_Book1 4" xfId="1623"/>
    <cellStyle name="Dziesiętny [0]_Invoices2001Slovakia_10_Nha so 10_Dien1_Book1 4" xfId="1624"/>
    <cellStyle name="Dziesietny [0]_Invoices2001Slovakia_10_Nha so 10_Dien1_Book1_Ke hoach 2010 (theo doi 11-8-2010)" xfId="1625"/>
    <cellStyle name="Dziesiętny [0]_Invoices2001Slovakia_10_Nha so 10_Dien1_Book1_Ke hoach 2010 (theo doi 11-8-2010)" xfId="1626"/>
    <cellStyle name="Dziesietny [0]_Invoices2001Slovakia_10_Nha so 10_Dien1_Book1_Ke hoach 2010 (theo doi 11-8-2010) 2" xfId="1627"/>
    <cellStyle name="Dziesiętny [0]_Invoices2001Slovakia_10_Nha so 10_Dien1_Book1_Ke hoach 2010 (theo doi 11-8-2010) 2" xfId="1628"/>
    <cellStyle name="Dziesietny [0]_Invoices2001Slovakia_10_Nha so 10_Dien1_Book1_Ke hoach 2010 (theo doi 11-8-2010) 2 2" xfId="1629"/>
    <cellStyle name="Dziesiętny [0]_Invoices2001Slovakia_10_Nha so 10_Dien1_Book1_Ke hoach 2010 (theo doi 11-8-2010) 2 2" xfId="1630"/>
    <cellStyle name="Dziesietny [0]_Invoices2001Slovakia_10_Nha so 10_Dien1_Book1_Ke hoach 2010 (theo doi 11-8-2010) 3" xfId="1631"/>
    <cellStyle name="Dziesiętny [0]_Invoices2001Slovakia_10_Nha so 10_Dien1_Book1_Ke hoach 2010 (theo doi 11-8-2010) 3" xfId="1632"/>
    <cellStyle name="Dziesietny [0]_Invoices2001Slovakia_10_Nha so 10_Dien1_Book1_Ke hoach 2010 (theo doi 11-8-2010) 3 2" xfId="1633"/>
    <cellStyle name="Dziesiętny [0]_Invoices2001Slovakia_10_Nha so 10_Dien1_Book1_Ke hoach 2010 (theo doi 11-8-2010) 3 2" xfId="1634"/>
    <cellStyle name="Dziesietny [0]_Invoices2001Slovakia_10_Nha so 10_Dien1_Book1_Ke hoach 2010 (theo doi 11-8-2010)_BIEU KE HOACH  2015 (KTN 6.11 sua)" xfId="1635"/>
    <cellStyle name="Dziesiętny [0]_Invoices2001Slovakia_10_Nha so 10_Dien1_Book1_Ke hoach 2010 (theo doi 11-8-2010)_BIEU KE HOACH  2015 (KTN 6.11 sua)" xfId="1636"/>
    <cellStyle name="Dziesietny [0]_Invoices2001Slovakia_10_Nha so 10_Dien1_Book1_ke hoach dau thau 30-6-2010" xfId="1637"/>
    <cellStyle name="Dziesiętny [0]_Invoices2001Slovakia_10_Nha so 10_Dien1_Book1_ke hoach dau thau 30-6-2010" xfId="1638"/>
    <cellStyle name="Dziesietny [0]_Invoices2001Slovakia_10_Nha so 10_Dien1_Book1_ke hoach dau thau 30-6-2010 2" xfId="1639"/>
    <cellStyle name="Dziesiętny [0]_Invoices2001Slovakia_10_Nha so 10_Dien1_Book1_ke hoach dau thau 30-6-2010 2" xfId="1640"/>
    <cellStyle name="Dziesietny [0]_Invoices2001Slovakia_10_Nha so 10_Dien1_Book1_ke hoach dau thau 30-6-2010 2 2" xfId="1641"/>
    <cellStyle name="Dziesiętny [0]_Invoices2001Slovakia_10_Nha so 10_Dien1_Book1_ke hoach dau thau 30-6-2010 2 2" xfId="1642"/>
    <cellStyle name="Dziesietny [0]_Invoices2001Slovakia_10_Nha so 10_Dien1_Book1_ke hoach dau thau 30-6-2010 3" xfId="1643"/>
    <cellStyle name="Dziesiętny [0]_Invoices2001Slovakia_10_Nha so 10_Dien1_Book1_ke hoach dau thau 30-6-2010 3" xfId="1644"/>
    <cellStyle name="Dziesietny [0]_Invoices2001Slovakia_10_Nha so 10_Dien1_Book1_ke hoach dau thau 30-6-2010 3 2" xfId="1645"/>
    <cellStyle name="Dziesiętny [0]_Invoices2001Slovakia_10_Nha so 10_Dien1_Book1_ke hoach dau thau 30-6-2010 3 2" xfId="1646"/>
    <cellStyle name="Dziesietny [0]_Invoices2001Slovakia_10_Nha so 10_Dien1_Book1_ke hoach dau thau 30-6-2010_BIEU KE HOACH  2015 (KTN 6.11 sua)" xfId="1647"/>
    <cellStyle name="Dziesiętny [0]_Invoices2001Slovakia_10_Nha so 10_Dien1_Book1_ke hoach dau thau 30-6-2010_BIEU KE HOACH  2015 (KTN 6.11 sua)" xfId="1648"/>
    <cellStyle name="Dziesietny [0]_Invoices2001Slovakia_10_Nha so 10_Dien1_Copy of KH PHAN BO VON ĐỐI ỨNG NAM 2011 (30 TY phuong án gop WB)" xfId="1649"/>
    <cellStyle name="Dziesiętny [0]_Invoices2001Slovakia_10_Nha so 10_Dien1_Copy of KH PHAN BO VON ĐỐI ỨNG NAM 2011 (30 TY phuong án gop WB)" xfId="1650"/>
    <cellStyle name="Dziesietny [0]_Invoices2001Slovakia_10_Nha so 10_Dien1_Copy of KH PHAN BO VON ĐỐI ỨNG NAM 2011 (30 TY phuong án gop WB) 2" xfId="1651"/>
    <cellStyle name="Dziesiętny [0]_Invoices2001Slovakia_10_Nha so 10_Dien1_Copy of KH PHAN BO VON ĐỐI ỨNG NAM 2011 (30 TY phuong án gop WB) 2" xfId="1652"/>
    <cellStyle name="Dziesietny [0]_Invoices2001Slovakia_10_Nha so 10_Dien1_Copy of KH PHAN BO VON ĐỐI ỨNG NAM 2011 (30 TY phuong án gop WB) 2 2" xfId="1653"/>
    <cellStyle name="Dziesiętny [0]_Invoices2001Slovakia_10_Nha so 10_Dien1_Copy of KH PHAN BO VON ĐỐI ỨNG NAM 2011 (30 TY phuong án gop WB) 2 2" xfId="1654"/>
    <cellStyle name="Dziesietny [0]_Invoices2001Slovakia_10_Nha so 10_Dien1_Copy of KH PHAN BO VON ĐỐI ỨNG NAM 2011 (30 TY phuong án gop WB) 3" xfId="1655"/>
    <cellStyle name="Dziesiętny [0]_Invoices2001Slovakia_10_Nha so 10_Dien1_Copy of KH PHAN BO VON ĐỐI ỨNG NAM 2011 (30 TY phuong án gop WB) 3" xfId="1656"/>
    <cellStyle name="Dziesietny [0]_Invoices2001Slovakia_10_Nha so 10_Dien1_Copy of KH PHAN BO VON ĐỐI ỨNG NAM 2011 (30 TY phuong án gop WB) 3 2" xfId="1657"/>
    <cellStyle name="Dziesiętny [0]_Invoices2001Slovakia_10_Nha so 10_Dien1_Copy of KH PHAN BO VON ĐỐI ỨNG NAM 2011 (30 TY phuong án gop WB) 3 2" xfId="1658"/>
    <cellStyle name="Dziesietny [0]_Invoices2001Slovakia_10_Nha so 10_Dien1_Copy of KH PHAN BO VON ĐỐI ỨNG NAM 2011 (30 TY phuong án gop WB)_BIEU KE HOACH  2015 (KTN 6.11 sua)" xfId="1659"/>
    <cellStyle name="Dziesiętny [0]_Invoices2001Slovakia_10_Nha so 10_Dien1_Copy of KH PHAN BO VON ĐỐI ỨNG NAM 2011 (30 TY phuong án gop WB)_BIEU KE HOACH  2015 (KTN 6.11 sua)" xfId="1660"/>
    <cellStyle name="Dziesietny [0]_Invoices2001Slovakia_10_Nha so 10_Dien1_DTTD chieng chan Tham lai 29-9-2009" xfId="1661"/>
    <cellStyle name="Dziesiętny [0]_Invoices2001Slovakia_10_Nha so 10_Dien1_DTTD chieng chan Tham lai 29-9-2009" xfId="1662"/>
    <cellStyle name="Dziesietny [0]_Invoices2001Slovakia_10_Nha so 10_Dien1_DTTD chieng chan Tham lai 29-9-2009 2" xfId="1663"/>
    <cellStyle name="Dziesiętny [0]_Invoices2001Slovakia_10_Nha so 10_Dien1_DTTD chieng chan Tham lai 29-9-2009 2" xfId="1664"/>
    <cellStyle name="Dziesietny [0]_Invoices2001Slovakia_10_Nha so 10_Dien1_DTTD chieng chan Tham lai 29-9-2009 2 2" xfId="1665"/>
    <cellStyle name="Dziesiętny [0]_Invoices2001Slovakia_10_Nha so 10_Dien1_DTTD chieng chan Tham lai 29-9-2009 2 2" xfId="1666"/>
    <cellStyle name="Dziesietny [0]_Invoices2001Slovakia_10_Nha so 10_Dien1_DTTD chieng chan Tham lai 29-9-2009 3" xfId="1667"/>
    <cellStyle name="Dziesiętny [0]_Invoices2001Slovakia_10_Nha so 10_Dien1_DTTD chieng chan Tham lai 29-9-2009 3" xfId="1668"/>
    <cellStyle name="Dziesietny [0]_Invoices2001Slovakia_10_Nha so 10_Dien1_DTTD chieng chan Tham lai 29-9-2009 3 2" xfId="1669"/>
    <cellStyle name="Dziesiętny [0]_Invoices2001Slovakia_10_Nha so 10_Dien1_DTTD chieng chan Tham lai 29-9-2009 3 2" xfId="1670"/>
    <cellStyle name="Dziesietny [0]_Invoices2001Slovakia_10_Nha so 10_Dien1_DTTD chieng chan Tham lai 29-9-2009_BIEU KE HOACH  2015 (KTN 6.11 sua)" xfId="1671"/>
    <cellStyle name="Dziesiętny [0]_Invoices2001Slovakia_10_Nha so 10_Dien1_DTTD chieng chan Tham lai 29-9-2009_BIEU KE HOACH  2015 (KTN 6.11 sua)" xfId="1672"/>
    <cellStyle name="Dziesietny [0]_Invoices2001Slovakia_10_Nha so 10_Dien1_Du toan nuoc San Thang (GD2)" xfId="1673"/>
    <cellStyle name="Dziesiętny [0]_Invoices2001Slovakia_10_Nha so 10_Dien1_Du toan nuoc San Thang (GD2)" xfId="1674"/>
    <cellStyle name="Dziesietny [0]_Invoices2001Slovakia_10_Nha so 10_Dien1_Du toan nuoc San Thang (GD2) 2" xfId="1675"/>
    <cellStyle name="Dziesiętny [0]_Invoices2001Slovakia_10_Nha so 10_Dien1_Du toan nuoc San Thang (GD2) 2" xfId="1676"/>
    <cellStyle name="Dziesietny [0]_Invoices2001Slovakia_10_Nha so 10_Dien1_Du toan nuoc San Thang (GD2) 2 2" xfId="1677"/>
    <cellStyle name="Dziesiętny [0]_Invoices2001Slovakia_10_Nha so 10_Dien1_Du toan nuoc San Thang (GD2) 2 2" xfId="1678"/>
    <cellStyle name="Dziesietny [0]_Invoices2001Slovakia_10_Nha so 10_Dien1_Du toan nuoc San Thang (GD2) 3" xfId="1679"/>
    <cellStyle name="Dziesiętny [0]_Invoices2001Slovakia_10_Nha so 10_Dien1_Du toan nuoc San Thang (GD2) 3" xfId="1680"/>
    <cellStyle name="Dziesietny [0]_Invoices2001Slovakia_10_Nha so 10_Dien1_Du toan nuoc San Thang (GD2) 3 2" xfId="1681"/>
    <cellStyle name="Dziesiętny [0]_Invoices2001Slovakia_10_Nha so 10_Dien1_Du toan nuoc San Thang (GD2) 3 2" xfId="1682"/>
    <cellStyle name="Dziesietny [0]_Invoices2001Slovakia_10_Nha so 10_Dien1_Du toan nuoc San Thang (GD2) 4" xfId="1683"/>
    <cellStyle name="Dziesiętny [0]_Invoices2001Slovakia_10_Nha so 10_Dien1_Du toan nuoc San Thang (GD2) 4" xfId="1684"/>
    <cellStyle name="Dziesietny [0]_Invoices2001Slovakia_10_Nha so 10_Dien1_Ke hoach 2010 (theo doi 11-8-2010)" xfId="1685"/>
    <cellStyle name="Dziesiętny [0]_Invoices2001Slovakia_10_Nha so 10_Dien1_Ke hoach 2010 (theo doi 11-8-2010)" xfId="1686"/>
    <cellStyle name="Dziesietny [0]_Invoices2001Slovakia_10_Nha so 10_Dien1_Ke hoach 2010 (theo doi 11-8-2010) 2" xfId="1687"/>
    <cellStyle name="Dziesiętny [0]_Invoices2001Slovakia_10_Nha so 10_Dien1_Ke hoach 2010 (theo doi 11-8-2010) 2" xfId="1688"/>
    <cellStyle name="Dziesietny [0]_Invoices2001Slovakia_10_Nha so 10_Dien1_Ke hoach 2010 (theo doi 11-8-2010) 2 2" xfId="1689"/>
    <cellStyle name="Dziesiętny [0]_Invoices2001Slovakia_10_Nha so 10_Dien1_Ke hoach 2010 (theo doi 11-8-2010) 2 2" xfId="1690"/>
    <cellStyle name="Dziesietny [0]_Invoices2001Slovakia_10_Nha so 10_Dien1_Ke hoach 2010 (theo doi 11-8-2010) 3" xfId="1691"/>
    <cellStyle name="Dziesiętny [0]_Invoices2001Slovakia_10_Nha so 10_Dien1_Ke hoach 2010 (theo doi 11-8-2010) 3" xfId="1692"/>
    <cellStyle name="Dziesietny [0]_Invoices2001Slovakia_10_Nha so 10_Dien1_Ke hoach 2010 (theo doi 11-8-2010) 3 2" xfId="1693"/>
    <cellStyle name="Dziesiętny [0]_Invoices2001Slovakia_10_Nha so 10_Dien1_Ke hoach 2010 (theo doi 11-8-2010) 3 2" xfId="1694"/>
    <cellStyle name="Dziesietny [0]_Invoices2001Slovakia_10_Nha so 10_Dien1_Ke hoach 2010 (theo doi 11-8-2010) 4" xfId="1695"/>
    <cellStyle name="Dziesiętny [0]_Invoices2001Slovakia_10_Nha so 10_Dien1_Ke hoach 2010 (theo doi 11-8-2010) 4" xfId="1696"/>
    <cellStyle name="Dziesietny [0]_Invoices2001Slovakia_10_Nha so 10_Dien1_ke hoach dau thau 30-6-2010" xfId="1697"/>
    <cellStyle name="Dziesiętny [0]_Invoices2001Slovakia_10_Nha so 10_Dien1_ke hoach dau thau 30-6-2010" xfId="1698"/>
    <cellStyle name="Dziesietny [0]_Invoices2001Slovakia_10_Nha so 10_Dien1_ke hoach dau thau 30-6-2010 2" xfId="1699"/>
    <cellStyle name="Dziesiętny [0]_Invoices2001Slovakia_10_Nha so 10_Dien1_ke hoach dau thau 30-6-2010 2" xfId="1700"/>
    <cellStyle name="Dziesietny [0]_Invoices2001Slovakia_10_Nha so 10_Dien1_ke hoach dau thau 30-6-2010 2 2" xfId="1701"/>
    <cellStyle name="Dziesiętny [0]_Invoices2001Slovakia_10_Nha so 10_Dien1_ke hoach dau thau 30-6-2010 2 2" xfId="1702"/>
    <cellStyle name="Dziesietny [0]_Invoices2001Slovakia_10_Nha so 10_Dien1_ke hoach dau thau 30-6-2010 3" xfId="1703"/>
    <cellStyle name="Dziesiętny [0]_Invoices2001Slovakia_10_Nha so 10_Dien1_ke hoach dau thau 30-6-2010 3" xfId="1704"/>
    <cellStyle name="Dziesietny [0]_Invoices2001Slovakia_10_Nha so 10_Dien1_ke hoach dau thau 30-6-2010 3 2" xfId="1705"/>
    <cellStyle name="Dziesiętny [0]_Invoices2001Slovakia_10_Nha so 10_Dien1_ke hoach dau thau 30-6-2010 3 2" xfId="1706"/>
    <cellStyle name="Dziesietny [0]_Invoices2001Slovakia_10_Nha so 10_Dien1_ke hoach dau thau 30-6-2010 4" xfId="1707"/>
    <cellStyle name="Dziesiętny [0]_Invoices2001Slovakia_10_Nha so 10_Dien1_ke hoach dau thau 30-6-2010 4" xfId="1708"/>
    <cellStyle name="Dziesietny [0]_Invoices2001Slovakia_10_Nha so 10_Dien1_KH Von 2012 gui BKH 1" xfId="1709"/>
    <cellStyle name="Dziesiętny [0]_Invoices2001Slovakia_10_Nha so 10_Dien1_KH Von 2012 gui BKH 1" xfId="1710"/>
    <cellStyle name="Dziesietny [0]_Invoices2001Slovakia_10_Nha so 10_Dien1_KH Von 2012 gui BKH 1 2" xfId="1711"/>
    <cellStyle name="Dziesiętny [0]_Invoices2001Slovakia_10_Nha so 10_Dien1_KH Von 2012 gui BKH 1 2" xfId="1712"/>
    <cellStyle name="Dziesietny [0]_Invoices2001Slovakia_10_Nha so 10_Dien1_KH Von 2012 gui BKH 1 2 2" xfId="1713"/>
    <cellStyle name="Dziesiętny [0]_Invoices2001Slovakia_10_Nha so 10_Dien1_KH Von 2012 gui BKH 1 2 2" xfId="1714"/>
    <cellStyle name="Dziesietny [0]_Invoices2001Slovakia_10_Nha so 10_Dien1_KH Von 2012 gui BKH 1 3" xfId="1715"/>
    <cellStyle name="Dziesiętny [0]_Invoices2001Slovakia_10_Nha so 10_Dien1_KH Von 2012 gui BKH 1 3" xfId="1716"/>
    <cellStyle name="Dziesietny [0]_Invoices2001Slovakia_10_Nha so 10_Dien1_KH Von 2012 gui BKH 1 3 2" xfId="1717"/>
    <cellStyle name="Dziesiętny [0]_Invoices2001Slovakia_10_Nha so 10_Dien1_KH Von 2012 gui BKH 1 3 2" xfId="1718"/>
    <cellStyle name="Dziesietny [0]_Invoices2001Slovakia_10_Nha so 10_Dien1_KH Von 2012 gui BKH 1_BIEU KE HOACH  2015 (KTN 6.11 sua)" xfId="1719"/>
    <cellStyle name="Dziesiętny [0]_Invoices2001Slovakia_10_Nha so 10_Dien1_KH Von 2012 gui BKH 1_BIEU KE HOACH  2015 (KTN 6.11 sua)" xfId="1720"/>
    <cellStyle name="Dziesietny [0]_Invoices2001Slovakia_10_Nha so 10_Dien1_QD ke hoach dau thau" xfId="1721"/>
    <cellStyle name="Dziesiętny [0]_Invoices2001Slovakia_10_Nha so 10_Dien1_QD ke hoach dau thau" xfId="1722"/>
    <cellStyle name="Dziesietny [0]_Invoices2001Slovakia_10_Nha so 10_Dien1_QD ke hoach dau thau 2" xfId="1723"/>
    <cellStyle name="Dziesiętny [0]_Invoices2001Slovakia_10_Nha so 10_Dien1_QD ke hoach dau thau 2" xfId="1724"/>
    <cellStyle name="Dziesietny [0]_Invoices2001Slovakia_10_Nha so 10_Dien1_QD ke hoach dau thau 2 2" xfId="1725"/>
    <cellStyle name="Dziesiętny [0]_Invoices2001Slovakia_10_Nha so 10_Dien1_QD ke hoach dau thau 2 2" xfId="1726"/>
    <cellStyle name="Dziesietny [0]_Invoices2001Slovakia_10_Nha so 10_Dien1_QD ke hoach dau thau 3" xfId="1727"/>
    <cellStyle name="Dziesiętny [0]_Invoices2001Slovakia_10_Nha so 10_Dien1_QD ke hoach dau thau 3" xfId="1728"/>
    <cellStyle name="Dziesietny [0]_Invoices2001Slovakia_10_Nha so 10_Dien1_QD ke hoach dau thau 3 2" xfId="1729"/>
    <cellStyle name="Dziesiętny [0]_Invoices2001Slovakia_10_Nha so 10_Dien1_QD ke hoach dau thau 3 2" xfId="1730"/>
    <cellStyle name="Dziesietny [0]_Invoices2001Slovakia_10_Nha so 10_Dien1_QD ke hoach dau thau 4" xfId="1731"/>
    <cellStyle name="Dziesiętny [0]_Invoices2001Slovakia_10_Nha so 10_Dien1_QD ke hoach dau thau 4" xfId="1732"/>
    <cellStyle name="Dziesietny [0]_Invoices2001Slovakia_10_Nha so 10_Dien1_tinh toan hoang ha" xfId="1733"/>
    <cellStyle name="Dziesiętny [0]_Invoices2001Slovakia_10_Nha so 10_Dien1_tinh toan hoang ha" xfId="1734"/>
    <cellStyle name="Dziesietny [0]_Invoices2001Slovakia_10_Nha so 10_Dien1_tinh toan hoang ha 2" xfId="1735"/>
    <cellStyle name="Dziesiętny [0]_Invoices2001Slovakia_10_Nha so 10_Dien1_tinh toan hoang ha 2" xfId="1736"/>
    <cellStyle name="Dziesietny [0]_Invoices2001Slovakia_10_Nha so 10_Dien1_tinh toan hoang ha 2 2" xfId="1737"/>
    <cellStyle name="Dziesiętny [0]_Invoices2001Slovakia_10_Nha so 10_Dien1_tinh toan hoang ha 2 2" xfId="1738"/>
    <cellStyle name="Dziesietny [0]_Invoices2001Slovakia_10_Nha so 10_Dien1_tinh toan hoang ha 3" xfId="1739"/>
    <cellStyle name="Dziesiętny [0]_Invoices2001Slovakia_10_Nha so 10_Dien1_tinh toan hoang ha 3" xfId="1740"/>
    <cellStyle name="Dziesietny [0]_Invoices2001Slovakia_10_Nha so 10_Dien1_tinh toan hoang ha 3 2" xfId="1741"/>
    <cellStyle name="Dziesiętny [0]_Invoices2001Slovakia_10_Nha so 10_Dien1_tinh toan hoang ha 3 2" xfId="1742"/>
    <cellStyle name="Dziesietny [0]_Invoices2001Slovakia_10_Nha so 10_Dien1_tinh toan hoang ha 4" xfId="1743"/>
    <cellStyle name="Dziesiętny [0]_Invoices2001Slovakia_10_Nha so 10_Dien1_tinh toan hoang ha 4" xfId="1744"/>
    <cellStyle name="Dziesietny [0]_Invoices2001Slovakia_10_Nha so 10_Dien1_Tong von ĐTPT" xfId="1745"/>
    <cellStyle name="Dziesiętny [0]_Invoices2001Slovakia_10_Nha so 10_Dien1_Tong von ĐTPT" xfId="1746"/>
    <cellStyle name="Dziesietny [0]_Invoices2001Slovakia_10_Nha so 10_Dien1_Tong von ĐTPT 2" xfId="1747"/>
    <cellStyle name="Dziesiętny [0]_Invoices2001Slovakia_10_Nha so 10_Dien1_Tong von ĐTPT 2" xfId="1748"/>
    <cellStyle name="Dziesietny [0]_Invoices2001Slovakia_10_Nha so 10_Dien1_Tong von ĐTPT 2 2" xfId="1749"/>
    <cellStyle name="Dziesiętny [0]_Invoices2001Slovakia_10_Nha so 10_Dien1_Tong von ĐTPT 2 2" xfId="1750"/>
    <cellStyle name="Dziesietny [0]_Invoices2001Slovakia_10_Nha so 10_Dien1_Tong von ĐTPT 3" xfId="1751"/>
    <cellStyle name="Dziesiętny [0]_Invoices2001Slovakia_10_Nha so 10_Dien1_Tong von ĐTPT 3" xfId="1752"/>
    <cellStyle name="Dziesietny [0]_Invoices2001Slovakia_10_Nha so 10_Dien1_Tong von ĐTPT 3 2" xfId="1753"/>
    <cellStyle name="Dziesiętny [0]_Invoices2001Slovakia_10_Nha so 10_Dien1_Tong von ĐTPT 3 2" xfId="1754"/>
    <cellStyle name="Dziesietny [0]_Invoices2001Slovakia_10_Nha so 10_Dien1_Tong von ĐTPT 4" xfId="1755"/>
    <cellStyle name="Dziesiętny [0]_Invoices2001Slovakia_10_Nha so 10_Dien1_Tong von ĐTPT 4" xfId="1756"/>
    <cellStyle name="Dziesietny [0]_Invoices2001Slovakia_bang so sanh gia tri" xfId="1757"/>
    <cellStyle name="Dziesiętny [0]_Invoices2001Slovakia_bao_cao_TH_th_cong_tac_dau_thau_-_ngay251209" xfId="1758"/>
    <cellStyle name="Dziesietny [0]_Invoices2001Slovakia_bieu tong hop lai kh von 2011 gui phong TH-KTDN" xfId="1759"/>
    <cellStyle name="Dziesiętny [0]_Invoices2001Slovakia_bieu tong hop lai kh von 2011 gui phong TH-KTDN" xfId="1760"/>
    <cellStyle name="Dziesietny [0]_Invoices2001Slovakia_bieu tong hop lai kh von 2011 gui phong TH-KTDN 2" xfId="1761"/>
    <cellStyle name="Dziesiętny [0]_Invoices2001Slovakia_bieu tong hop lai kh von 2011 gui phong TH-KTDN 2" xfId="1762"/>
    <cellStyle name="Dziesietny [0]_Invoices2001Slovakia_bieu tong hop lai kh von 2011 gui phong TH-KTDN 2 2" xfId="1763"/>
    <cellStyle name="Dziesiętny [0]_Invoices2001Slovakia_bieu tong hop lai kh von 2011 gui phong TH-KTDN 2 2" xfId="1764"/>
    <cellStyle name="Dziesietny [0]_Invoices2001Slovakia_bieu tong hop lai kh von 2011 gui phong TH-KTDN 3" xfId="1765"/>
    <cellStyle name="Dziesiętny [0]_Invoices2001Slovakia_bieu tong hop lai kh von 2011 gui phong TH-KTDN 3" xfId="1766"/>
    <cellStyle name="Dziesietny [0]_Invoices2001Slovakia_bieu tong hop lai kh von 2011 gui phong TH-KTDN 3 2" xfId="1767"/>
    <cellStyle name="Dziesiętny [0]_Invoices2001Slovakia_bieu tong hop lai kh von 2011 gui phong TH-KTDN 3 2" xfId="1768"/>
    <cellStyle name="Dziesietny [0]_Invoices2001Slovakia_bieu tong hop lai kh von 2011 gui phong TH-KTDN_BIEU KE HOACH  2015 (KTN 6.11 sua)" xfId="1769"/>
    <cellStyle name="Dziesiętny [0]_Invoices2001Slovakia_bieu tong hop lai kh von 2011 gui phong TH-KTDN_BIEU KE HOACH  2015 (KTN 6.11 sua)" xfId="1770"/>
    <cellStyle name="Dziesietny [0]_Invoices2001Slovakia_BIỂU TỔNG HỢP LẦN CUỐI SỬA THEO NGHI QUYẾT SỐ 81" xfId="1771"/>
    <cellStyle name="Dziesiętny [0]_Invoices2001Slovakia_Book1" xfId="1772"/>
    <cellStyle name="Dziesietny [0]_Invoices2001Slovakia_Book1_1" xfId="1773"/>
    <cellStyle name="Dziesiętny [0]_Invoices2001Slovakia_Book1_1" xfId="1774"/>
    <cellStyle name="Dziesietny [0]_Invoices2001Slovakia_Book1_1 2" xfId="1775"/>
    <cellStyle name="Dziesiętny [0]_Invoices2001Slovakia_Book1_1 2" xfId="1776"/>
    <cellStyle name="Dziesietny [0]_Invoices2001Slovakia_Book1_1 3" xfId="1777"/>
    <cellStyle name="Dziesiętny [0]_Invoices2001Slovakia_Book1_1 3" xfId="1778"/>
    <cellStyle name="Dziesietny [0]_Invoices2001Slovakia_Book1_1 4" xfId="1779"/>
    <cellStyle name="Dziesiętny [0]_Invoices2001Slovakia_Book1_1 4" xfId="1780"/>
    <cellStyle name="Dziesietny [0]_Invoices2001Slovakia_Book1_1_bieu ke hoach dau thau" xfId="1781"/>
    <cellStyle name="Dziesiętny [0]_Invoices2001Slovakia_Book1_1_bieu ke hoach dau thau" xfId="1782"/>
    <cellStyle name="Dziesietny [0]_Invoices2001Slovakia_Book1_1_bieu ke hoach dau thau 2" xfId="1783"/>
    <cellStyle name="Dziesiętny [0]_Invoices2001Slovakia_Book1_1_bieu ke hoach dau thau 2" xfId="1784"/>
    <cellStyle name="Dziesietny [0]_Invoices2001Slovakia_Book1_1_bieu ke hoach dau thau 2 2" xfId="1785"/>
    <cellStyle name="Dziesiętny [0]_Invoices2001Slovakia_Book1_1_bieu ke hoach dau thau 2 2" xfId="1786"/>
    <cellStyle name="Dziesietny [0]_Invoices2001Slovakia_Book1_1_bieu ke hoach dau thau 3" xfId="1787"/>
    <cellStyle name="Dziesiętny [0]_Invoices2001Slovakia_Book1_1_bieu ke hoach dau thau 3" xfId="1788"/>
    <cellStyle name="Dziesietny [0]_Invoices2001Slovakia_Book1_1_bieu ke hoach dau thau 3 2" xfId="1789"/>
    <cellStyle name="Dziesiętny [0]_Invoices2001Slovakia_Book1_1_bieu ke hoach dau thau 3 2" xfId="1790"/>
    <cellStyle name="Dziesietny [0]_Invoices2001Slovakia_Book1_1_bieu ke hoach dau thau 4" xfId="1791"/>
    <cellStyle name="Dziesiętny [0]_Invoices2001Slovakia_Book1_1_bieu ke hoach dau thau 4" xfId="1792"/>
    <cellStyle name="Dziesietny [0]_Invoices2001Slovakia_Book1_1_bieu ke hoach dau thau truong mam non SKH" xfId="1793"/>
    <cellStyle name="Dziesiętny [0]_Invoices2001Slovakia_Book1_1_bieu ke hoach dau thau truong mam non SKH" xfId="1794"/>
    <cellStyle name="Dziesietny [0]_Invoices2001Slovakia_Book1_1_bieu ke hoach dau thau truong mam non SKH 2" xfId="1795"/>
    <cellStyle name="Dziesiętny [0]_Invoices2001Slovakia_Book1_1_bieu ke hoach dau thau truong mam non SKH 2" xfId="1796"/>
    <cellStyle name="Dziesietny [0]_Invoices2001Slovakia_Book1_1_bieu ke hoach dau thau truong mam non SKH 2 2" xfId="1797"/>
    <cellStyle name="Dziesiętny [0]_Invoices2001Slovakia_Book1_1_bieu ke hoach dau thau truong mam non SKH 2 2" xfId="1798"/>
    <cellStyle name="Dziesietny [0]_Invoices2001Slovakia_Book1_1_bieu ke hoach dau thau truong mam non SKH 3" xfId="1799"/>
    <cellStyle name="Dziesiętny [0]_Invoices2001Slovakia_Book1_1_bieu ke hoach dau thau truong mam non SKH 3" xfId="1800"/>
    <cellStyle name="Dziesietny [0]_Invoices2001Slovakia_Book1_1_bieu ke hoach dau thau truong mam non SKH 3 2" xfId="1801"/>
    <cellStyle name="Dziesiętny [0]_Invoices2001Slovakia_Book1_1_bieu ke hoach dau thau truong mam non SKH 3 2" xfId="1802"/>
    <cellStyle name="Dziesietny [0]_Invoices2001Slovakia_Book1_1_bieu ke hoach dau thau truong mam non SKH 4" xfId="1803"/>
    <cellStyle name="Dziesiętny [0]_Invoices2001Slovakia_Book1_1_bieu ke hoach dau thau truong mam non SKH 4" xfId="1804"/>
    <cellStyle name="Dziesietny [0]_Invoices2001Slovakia_Book1_1_bieu tong hop lai kh von 2011 gui phong TH-KTDN" xfId="1805"/>
    <cellStyle name="Dziesiętny [0]_Invoices2001Slovakia_Book1_1_bieu tong hop lai kh von 2011 gui phong TH-KTDN" xfId="1806"/>
    <cellStyle name="Dziesietny [0]_Invoices2001Slovakia_Book1_1_bieu tong hop lai kh von 2011 gui phong TH-KTDN 2" xfId="1807"/>
    <cellStyle name="Dziesiętny [0]_Invoices2001Slovakia_Book1_1_bieu tong hop lai kh von 2011 gui phong TH-KTDN 2" xfId="1808"/>
    <cellStyle name="Dziesietny [0]_Invoices2001Slovakia_Book1_1_bieu tong hop lai kh von 2011 gui phong TH-KTDN 2 2" xfId="1809"/>
    <cellStyle name="Dziesiętny [0]_Invoices2001Slovakia_Book1_1_bieu tong hop lai kh von 2011 gui phong TH-KTDN 2 2" xfId="1810"/>
    <cellStyle name="Dziesietny [0]_Invoices2001Slovakia_Book1_1_bieu tong hop lai kh von 2011 gui phong TH-KTDN 3" xfId="1811"/>
    <cellStyle name="Dziesiętny [0]_Invoices2001Slovakia_Book1_1_bieu tong hop lai kh von 2011 gui phong TH-KTDN 3" xfId="1812"/>
    <cellStyle name="Dziesietny [0]_Invoices2001Slovakia_Book1_1_bieu tong hop lai kh von 2011 gui phong TH-KTDN 3 2" xfId="1813"/>
    <cellStyle name="Dziesiętny [0]_Invoices2001Slovakia_Book1_1_bieu tong hop lai kh von 2011 gui phong TH-KTDN 3 2" xfId="1814"/>
    <cellStyle name="Dziesietny [0]_Invoices2001Slovakia_Book1_1_bieu tong hop lai kh von 2011 gui phong TH-KTDN_BIEU KE HOACH  2015 (KTN 6.11 sua)" xfId="1815"/>
    <cellStyle name="Dziesiętny [0]_Invoices2001Slovakia_Book1_1_bieu tong hop lai kh von 2011 gui phong TH-KTDN_BIEU KE HOACH  2015 (KTN 6.11 sua)" xfId="1816"/>
    <cellStyle name="Dziesietny [0]_Invoices2001Slovakia_Book1_1_Book1" xfId="1817"/>
    <cellStyle name="Dziesiętny [0]_Invoices2001Slovakia_Book1_1_Book1" xfId="1818"/>
    <cellStyle name="Dziesietny [0]_Invoices2001Slovakia_Book1_1_Book1_1" xfId="1819"/>
    <cellStyle name="Dziesiętny [0]_Invoices2001Slovakia_Book1_1_Book1_1" xfId="1820"/>
    <cellStyle name="Dziesietny [0]_Invoices2001Slovakia_Book1_1_Book1_1 2" xfId="1821"/>
    <cellStyle name="Dziesiętny [0]_Invoices2001Slovakia_Book1_1_Book1_1 2" xfId="1822"/>
    <cellStyle name="Dziesietny [0]_Invoices2001Slovakia_Book1_1_Book1_1 2 2" xfId="1823"/>
    <cellStyle name="Dziesiętny [0]_Invoices2001Slovakia_Book1_1_Book1_1 2 2" xfId="1824"/>
    <cellStyle name="Dziesietny [0]_Invoices2001Slovakia_Book1_1_Book1_1 3" xfId="1825"/>
    <cellStyle name="Dziesiętny [0]_Invoices2001Slovakia_Book1_1_Book1_1 3" xfId="1826"/>
    <cellStyle name="Dziesietny [0]_Invoices2001Slovakia_Book1_1_Book1_1 3 2" xfId="1827"/>
    <cellStyle name="Dziesiętny [0]_Invoices2001Slovakia_Book1_1_Book1_1 3 2" xfId="1828"/>
    <cellStyle name="Dziesietny [0]_Invoices2001Slovakia_Book1_1_Book1_1 4" xfId="1829"/>
    <cellStyle name="Dziesiętny [0]_Invoices2001Slovakia_Book1_1_Book1_1 4" xfId="1830"/>
    <cellStyle name="Dziesietny [0]_Invoices2001Slovakia_Book1_1_Book1_1_Ke hoach 2010 (theo doi 11-8-2010)" xfId="1831"/>
    <cellStyle name="Dziesiętny [0]_Invoices2001Slovakia_Book1_1_Book1_1_Ke hoach 2010 (theo doi 11-8-2010)" xfId="1832"/>
    <cellStyle name="Dziesietny [0]_Invoices2001Slovakia_Book1_1_Book1_1_Ke hoach 2010 (theo doi 11-8-2010) 2" xfId="1833"/>
    <cellStyle name="Dziesiętny [0]_Invoices2001Slovakia_Book1_1_Book1_1_Ke hoach 2010 (theo doi 11-8-2010) 2" xfId="1834"/>
    <cellStyle name="Dziesietny [0]_Invoices2001Slovakia_Book1_1_Book1_1_Ke hoach 2010 (theo doi 11-8-2010) 2 2" xfId="1835"/>
    <cellStyle name="Dziesiętny [0]_Invoices2001Slovakia_Book1_1_Book1_1_Ke hoach 2010 (theo doi 11-8-2010) 2 2" xfId="1836"/>
    <cellStyle name="Dziesietny [0]_Invoices2001Slovakia_Book1_1_Book1_1_Ke hoach 2010 (theo doi 11-8-2010) 3" xfId="1837"/>
    <cellStyle name="Dziesiętny [0]_Invoices2001Slovakia_Book1_1_Book1_1_Ke hoach 2010 (theo doi 11-8-2010) 3" xfId="1838"/>
    <cellStyle name="Dziesietny [0]_Invoices2001Slovakia_Book1_1_Book1_1_Ke hoach 2010 (theo doi 11-8-2010) 3 2" xfId="1839"/>
    <cellStyle name="Dziesiętny [0]_Invoices2001Slovakia_Book1_1_Book1_1_Ke hoach 2010 (theo doi 11-8-2010) 3 2" xfId="1840"/>
    <cellStyle name="Dziesietny [0]_Invoices2001Slovakia_Book1_1_Book1_1_Ke hoach 2010 (theo doi 11-8-2010)_BIEU KE HOACH  2015 (KTN 6.11 sua)" xfId="1841"/>
    <cellStyle name="Dziesiętny [0]_Invoices2001Slovakia_Book1_1_Book1_1_Ke hoach 2010 (theo doi 11-8-2010)_BIEU KE HOACH  2015 (KTN 6.11 sua)" xfId="1842"/>
    <cellStyle name="Dziesietny [0]_Invoices2001Slovakia_Book1_1_Book1_1_ke hoach dau thau 30-6-2010" xfId="1843"/>
    <cellStyle name="Dziesiętny [0]_Invoices2001Slovakia_Book1_1_Book1_1_ke hoach dau thau 30-6-2010" xfId="1844"/>
    <cellStyle name="Dziesietny [0]_Invoices2001Slovakia_Book1_1_Book1_1_ke hoach dau thau 30-6-2010 2" xfId="1845"/>
    <cellStyle name="Dziesiętny [0]_Invoices2001Slovakia_Book1_1_Book1_1_ke hoach dau thau 30-6-2010 2" xfId="1846"/>
    <cellStyle name="Dziesietny [0]_Invoices2001Slovakia_Book1_1_Book1_1_ke hoach dau thau 30-6-2010 2 2" xfId="1847"/>
    <cellStyle name="Dziesiętny [0]_Invoices2001Slovakia_Book1_1_Book1_1_ke hoach dau thau 30-6-2010 2 2" xfId="1848"/>
    <cellStyle name="Dziesietny [0]_Invoices2001Slovakia_Book1_1_Book1_1_ke hoach dau thau 30-6-2010 3" xfId="1849"/>
    <cellStyle name="Dziesiętny [0]_Invoices2001Slovakia_Book1_1_Book1_1_ke hoach dau thau 30-6-2010 3" xfId="1850"/>
    <cellStyle name="Dziesietny [0]_Invoices2001Slovakia_Book1_1_Book1_1_ke hoach dau thau 30-6-2010 3 2" xfId="1851"/>
    <cellStyle name="Dziesiętny [0]_Invoices2001Slovakia_Book1_1_Book1_1_ke hoach dau thau 30-6-2010 3 2" xfId="1852"/>
    <cellStyle name="Dziesietny [0]_Invoices2001Slovakia_Book1_1_Book1_1_ke hoach dau thau 30-6-2010_BIEU KE HOACH  2015 (KTN 6.11 sua)" xfId="1853"/>
    <cellStyle name="Dziesiętny [0]_Invoices2001Slovakia_Book1_1_Book1_1_ke hoach dau thau 30-6-2010_BIEU KE HOACH  2015 (KTN 6.11 sua)" xfId="1854"/>
    <cellStyle name="Dziesietny [0]_Invoices2001Slovakia_Book1_1_Book1_2" xfId="1855"/>
    <cellStyle name="Dziesiętny [0]_Invoices2001Slovakia_Book1_1_Book1_2" xfId="1856"/>
    <cellStyle name="Dziesietny [0]_Invoices2001Slovakia_Book1_1_Book1_bieu ke hoach dau thau" xfId="1857"/>
    <cellStyle name="Dziesiętny [0]_Invoices2001Slovakia_Book1_1_Book1_bieu ke hoach dau thau" xfId="1858"/>
    <cellStyle name="Dziesietny [0]_Invoices2001Slovakia_Book1_1_Book1_bieu ke hoach dau thau 2" xfId="1859"/>
    <cellStyle name="Dziesiętny [0]_Invoices2001Slovakia_Book1_1_Book1_bieu ke hoach dau thau 2" xfId="1860"/>
    <cellStyle name="Dziesietny [0]_Invoices2001Slovakia_Book1_1_Book1_bieu ke hoach dau thau 2 2" xfId="1861"/>
    <cellStyle name="Dziesiętny [0]_Invoices2001Slovakia_Book1_1_Book1_bieu ke hoach dau thau 2 2" xfId="1862"/>
    <cellStyle name="Dziesietny [0]_Invoices2001Slovakia_Book1_1_Book1_bieu ke hoach dau thau 3" xfId="1863"/>
    <cellStyle name="Dziesiętny [0]_Invoices2001Slovakia_Book1_1_Book1_bieu ke hoach dau thau 3" xfId="1864"/>
    <cellStyle name="Dziesietny [0]_Invoices2001Slovakia_Book1_1_Book1_bieu ke hoach dau thau 3 2" xfId="1865"/>
    <cellStyle name="Dziesiętny [0]_Invoices2001Slovakia_Book1_1_Book1_bieu ke hoach dau thau 3 2" xfId="1866"/>
    <cellStyle name="Dziesietny [0]_Invoices2001Slovakia_Book1_1_Book1_bieu ke hoach dau thau truong mam non SKH" xfId="1867"/>
    <cellStyle name="Dziesiętny [0]_Invoices2001Slovakia_Book1_1_Book1_bieu ke hoach dau thau truong mam non SKH" xfId="1868"/>
    <cellStyle name="Dziesietny [0]_Invoices2001Slovakia_Book1_1_Book1_bieu ke hoach dau thau truong mam non SKH 2" xfId="1869"/>
    <cellStyle name="Dziesiętny [0]_Invoices2001Slovakia_Book1_1_Book1_bieu ke hoach dau thau truong mam non SKH 2" xfId="1870"/>
    <cellStyle name="Dziesietny [0]_Invoices2001Slovakia_Book1_1_Book1_bieu ke hoach dau thau truong mam non SKH 2 2" xfId="1871"/>
    <cellStyle name="Dziesiętny [0]_Invoices2001Slovakia_Book1_1_Book1_bieu ke hoach dau thau truong mam non SKH 2 2" xfId="1872"/>
    <cellStyle name="Dziesietny [0]_Invoices2001Slovakia_Book1_1_Book1_bieu ke hoach dau thau truong mam non SKH 3" xfId="1873"/>
    <cellStyle name="Dziesiętny [0]_Invoices2001Slovakia_Book1_1_Book1_bieu ke hoach dau thau truong mam non SKH 3" xfId="1874"/>
    <cellStyle name="Dziesietny [0]_Invoices2001Slovakia_Book1_1_Book1_bieu ke hoach dau thau truong mam non SKH 3 2" xfId="1875"/>
    <cellStyle name="Dziesiętny [0]_Invoices2001Slovakia_Book1_1_Book1_bieu ke hoach dau thau truong mam non SKH 3 2" xfId="1876"/>
    <cellStyle name="Dziesietny [0]_Invoices2001Slovakia_Book1_1_Book1_bieu tong hop lai kh von 2011 gui phong TH-KTDN" xfId="1877"/>
    <cellStyle name="Dziesiętny [0]_Invoices2001Slovakia_Book1_1_Book1_bieu tong hop lai kh von 2011 gui phong TH-KTDN" xfId="1878"/>
    <cellStyle name="Dziesietny [0]_Invoices2001Slovakia_Book1_1_Book1_bieu tong hop lai kh von 2011 gui phong TH-KTDN 2" xfId="1879"/>
    <cellStyle name="Dziesiętny [0]_Invoices2001Slovakia_Book1_1_Book1_bieu tong hop lai kh von 2011 gui phong TH-KTDN 2" xfId="1880"/>
    <cellStyle name="Dziesietny [0]_Invoices2001Slovakia_Book1_1_Book1_bieu tong hop lai kh von 2011 gui phong TH-KTDN 2 2" xfId="1881"/>
    <cellStyle name="Dziesiętny [0]_Invoices2001Slovakia_Book1_1_Book1_bieu tong hop lai kh von 2011 gui phong TH-KTDN 2 2" xfId="1882"/>
    <cellStyle name="Dziesietny [0]_Invoices2001Slovakia_Book1_1_Book1_bieu tong hop lai kh von 2011 gui phong TH-KTDN 3" xfId="1883"/>
    <cellStyle name="Dziesiętny [0]_Invoices2001Slovakia_Book1_1_Book1_bieu tong hop lai kh von 2011 gui phong TH-KTDN 3" xfId="1884"/>
    <cellStyle name="Dziesietny [0]_Invoices2001Slovakia_Book1_1_Book1_bieu tong hop lai kh von 2011 gui phong TH-KTDN 3 2" xfId="1885"/>
    <cellStyle name="Dziesiętny [0]_Invoices2001Slovakia_Book1_1_Book1_bieu tong hop lai kh von 2011 gui phong TH-KTDN 3 2" xfId="1886"/>
    <cellStyle name="Dziesietny [0]_Invoices2001Slovakia_Book1_1_Book1_bieu tong hop lai kh von 2011 gui phong TH-KTDN_BIEU KE HOACH  2015 (KTN 6.11 sua)" xfId="1887"/>
    <cellStyle name="Dziesiętny [0]_Invoices2001Slovakia_Book1_1_Book1_bieu tong hop lai kh von 2011 gui phong TH-KTDN_BIEU KE HOACH  2015 (KTN 6.11 sua)" xfId="1888"/>
    <cellStyle name="Dziesietny [0]_Invoices2001Slovakia_Book1_1_Book1_Book1" xfId="1889"/>
    <cellStyle name="Dziesiętny [0]_Invoices2001Slovakia_Book1_1_Book1_Book1" xfId="1890"/>
    <cellStyle name="Dziesietny [0]_Invoices2001Slovakia_Book1_1_Book1_Book1 2" xfId="1891"/>
    <cellStyle name="Dziesiętny [0]_Invoices2001Slovakia_Book1_1_Book1_Book1 2" xfId="1892"/>
    <cellStyle name="Dziesietny [0]_Invoices2001Slovakia_Book1_1_Book1_Book1 2 2" xfId="1893"/>
    <cellStyle name="Dziesiętny [0]_Invoices2001Slovakia_Book1_1_Book1_Book1 2 2" xfId="1894"/>
    <cellStyle name="Dziesietny [0]_Invoices2001Slovakia_Book1_1_Book1_Book1 3" xfId="1895"/>
    <cellStyle name="Dziesiętny [0]_Invoices2001Slovakia_Book1_1_Book1_Book1 3" xfId="1896"/>
    <cellStyle name="Dziesietny [0]_Invoices2001Slovakia_Book1_1_Book1_Book1 3 2" xfId="1897"/>
    <cellStyle name="Dziesiętny [0]_Invoices2001Slovakia_Book1_1_Book1_Book1 3 2" xfId="1898"/>
    <cellStyle name="Dziesietny [0]_Invoices2001Slovakia_Book1_1_Book1_Book1_Ke hoach 2010 (theo doi 11-8-2010)" xfId="1899"/>
    <cellStyle name="Dziesiętny [0]_Invoices2001Slovakia_Book1_1_Book1_Book1_Ke hoach 2010 (theo doi 11-8-2010)" xfId="1900"/>
    <cellStyle name="Dziesietny [0]_Invoices2001Slovakia_Book1_1_Book1_Book1_Ke hoach 2010 (theo doi 11-8-2010) 2" xfId="1901"/>
    <cellStyle name="Dziesiętny [0]_Invoices2001Slovakia_Book1_1_Book1_Book1_Ke hoach 2010 (theo doi 11-8-2010) 2" xfId="1902"/>
    <cellStyle name="Dziesietny [0]_Invoices2001Slovakia_Book1_1_Book1_Book1_Ke hoach 2010 (theo doi 11-8-2010) 2 2" xfId="1903"/>
    <cellStyle name="Dziesiętny [0]_Invoices2001Slovakia_Book1_1_Book1_Book1_Ke hoach 2010 (theo doi 11-8-2010) 2 2" xfId="1904"/>
    <cellStyle name="Dziesietny [0]_Invoices2001Slovakia_Book1_1_Book1_Book1_Ke hoach 2010 (theo doi 11-8-2010) 3" xfId="1905"/>
    <cellStyle name="Dziesiętny [0]_Invoices2001Slovakia_Book1_1_Book1_Book1_Ke hoach 2010 (theo doi 11-8-2010) 3" xfId="1906"/>
    <cellStyle name="Dziesietny [0]_Invoices2001Slovakia_Book1_1_Book1_Book1_Ke hoach 2010 (theo doi 11-8-2010) 3 2" xfId="1907"/>
    <cellStyle name="Dziesiętny [0]_Invoices2001Slovakia_Book1_1_Book1_Book1_Ke hoach 2010 (theo doi 11-8-2010) 3 2" xfId="1908"/>
    <cellStyle name="Dziesietny [0]_Invoices2001Slovakia_Book1_1_Book1_Book1_Ke hoach 2010 (theo doi 11-8-2010)_BIEU KE HOACH  2015 (KTN 6.11 sua)" xfId="1909"/>
    <cellStyle name="Dziesiętny [0]_Invoices2001Slovakia_Book1_1_Book1_Book1_Ke hoach 2010 (theo doi 11-8-2010)_BIEU KE HOACH  2015 (KTN 6.11 sua)" xfId="1910"/>
    <cellStyle name="Dziesietny [0]_Invoices2001Slovakia_Book1_1_Book1_Book1_ke hoach dau thau 30-6-2010" xfId="1911"/>
    <cellStyle name="Dziesiętny [0]_Invoices2001Slovakia_Book1_1_Book1_Book1_ke hoach dau thau 30-6-2010" xfId="1912"/>
    <cellStyle name="Dziesietny [0]_Invoices2001Slovakia_Book1_1_Book1_Book1_ke hoach dau thau 30-6-2010 2" xfId="1913"/>
    <cellStyle name="Dziesiętny [0]_Invoices2001Slovakia_Book1_1_Book1_Book1_ke hoach dau thau 30-6-2010 2" xfId="1914"/>
    <cellStyle name="Dziesietny [0]_Invoices2001Slovakia_Book1_1_Book1_Book1_ke hoach dau thau 30-6-2010 2 2" xfId="1915"/>
    <cellStyle name="Dziesiętny [0]_Invoices2001Slovakia_Book1_1_Book1_Book1_ke hoach dau thau 30-6-2010 2 2" xfId="1916"/>
    <cellStyle name="Dziesietny [0]_Invoices2001Slovakia_Book1_1_Book1_Book1_ke hoach dau thau 30-6-2010 3" xfId="1917"/>
    <cellStyle name="Dziesiętny [0]_Invoices2001Slovakia_Book1_1_Book1_Book1_ke hoach dau thau 30-6-2010 3" xfId="1918"/>
    <cellStyle name="Dziesietny [0]_Invoices2001Slovakia_Book1_1_Book1_Book1_ke hoach dau thau 30-6-2010 3 2" xfId="1919"/>
    <cellStyle name="Dziesiętny [0]_Invoices2001Slovakia_Book1_1_Book1_Book1_ke hoach dau thau 30-6-2010 3 2" xfId="1920"/>
    <cellStyle name="Dziesietny [0]_Invoices2001Slovakia_Book1_1_Book1_Book1_ke hoach dau thau 30-6-2010_BIEU KE HOACH  2015 (KTN 6.11 sua)" xfId="1921"/>
    <cellStyle name="Dziesiętny [0]_Invoices2001Slovakia_Book1_1_Book1_Book1_ke hoach dau thau 30-6-2010_BIEU KE HOACH  2015 (KTN 6.11 sua)" xfId="1922"/>
    <cellStyle name="Dziesietny [0]_Invoices2001Slovakia_Book1_1_Book1_Copy of KH PHAN BO VON ĐỐI ỨNG NAM 2011 (30 TY phuong án gop WB)" xfId="1923"/>
    <cellStyle name="Dziesiętny [0]_Invoices2001Slovakia_Book1_1_Book1_Copy of KH PHAN BO VON ĐỐI ỨNG NAM 2011 (30 TY phuong án gop WB)" xfId="1924"/>
    <cellStyle name="Dziesietny [0]_Invoices2001Slovakia_Book1_1_Book1_Copy of KH PHAN BO VON ĐỐI ỨNG NAM 2011 (30 TY phuong án gop WB) 2" xfId="1925"/>
    <cellStyle name="Dziesiętny [0]_Invoices2001Slovakia_Book1_1_Book1_Copy of KH PHAN BO VON ĐỐI ỨNG NAM 2011 (30 TY phuong án gop WB) 2" xfId="1926"/>
    <cellStyle name="Dziesietny [0]_Invoices2001Slovakia_Book1_1_Book1_Copy of KH PHAN BO VON ĐỐI ỨNG NAM 2011 (30 TY phuong án gop WB) 2 2" xfId="1927"/>
    <cellStyle name="Dziesiętny [0]_Invoices2001Slovakia_Book1_1_Book1_Copy of KH PHAN BO VON ĐỐI ỨNG NAM 2011 (30 TY phuong án gop WB) 2 2" xfId="1928"/>
    <cellStyle name="Dziesietny [0]_Invoices2001Slovakia_Book1_1_Book1_Copy of KH PHAN BO VON ĐỐI ỨNG NAM 2011 (30 TY phuong án gop WB) 3" xfId="1929"/>
    <cellStyle name="Dziesiętny [0]_Invoices2001Slovakia_Book1_1_Book1_Copy of KH PHAN BO VON ĐỐI ỨNG NAM 2011 (30 TY phuong án gop WB) 3" xfId="1930"/>
    <cellStyle name="Dziesietny [0]_Invoices2001Slovakia_Book1_1_Book1_Copy of KH PHAN BO VON ĐỐI ỨNG NAM 2011 (30 TY phuong án gop WB) 3 2" xfId="1931"/>
    <cellStyle name="Dziesiętny [0]_Invoices2001Slovakia_Book1_1_Book1_Copy of KH PHAN BO VON ĐỐI ỨNG NAM 2011 (30 TY phuong án gop WB) 3 2" xfId="1932"/>
    <cellStyle name="Dziesietny [0]_Invoices2001Slovakia_Book1_1_Book1_Copy of KH PHAN BO VON ĐỐI ỨNG NAM 2011 (30 TY phuong án gop WB)_BIEU KE HOACH  2015 (KTN 6.11 sua)" xfId="1933"/>
    <cellStyle name="Dziesiętny [0]_Invoices2001Slovakia_Book1_1_Book1_Copy of KH PHAN BO VON ĐỐI ỨNG NAM 2011 (30 TY phuong án gop WB)_BIEU KE HOACH  2015 (KTN 6.11 sua)" xfId="1934"/>
    <cellStyle name="Dziesietny [0]_Invoices2001Slovakia_Book1_1_Book1_DTTD chieng chan Tham lai 29-9-2009" xfId="1935"/>
    <cellStyle name="Dziesiętny [0]_Invoices2001Slovakia_Book1_1_Book1_DTTD chieng chan Tham lai 29-9-2009" xfId="1936"/>
    <cellStyle name="Dziesietny [0]_Invoices2001Slovakia_Book1_1_Book1_DTTD chieng chan Tham lai 29-9-2009 2" xfId="1937"/>
    <cellStyle name="Dziesiętny [0]_Invoices2001Slovakia_Book1_1_Book1_DTTD chieng chan Tham lai 29-9-2009 2" xfId="1938"/>
    <cellStyle name="Dziesietny [0]_Invoices2001Slovakia_Book1_1_Book1_DTTD chieng chan Tham lai 29-9-2009 2 2" xfId="1939"/>
    <cellStyle name="Dziesiętny [0]_Invoices2001Slovakia_Book1_1_Book1_DTTD chieng chan Tham lai 29-9-2009 2 2" xfId="1940"/>
    <cellStyle name="Dziesietny [0]_Invoices2001Slovakia_Book1_1_Book1_DTTD chieng chan Tham lai 29-9-2009 3" xfId="1941"/>
    <cellStyle name="Dziesiętny [0]_Invoices2001Slovakia_Book1_1_Book1_DTTD chieng chan Tham lai 29-9-2009 3" xfId="1942"/>
    <cellStyle name="Dziesietny [0]_Invoices2001Slovakia_Book1_1_Book1_DTTD chieng chan Tham lai 29-9-2009 3 2" xfId="1943"/>
    <cellStyle name="Dziesiętny [0]_Invoices2001Slovakia_Book1_1_Book1_DTTD chieng chan Tham lai 29-9-2009 3 2" xfId="1944"/>
    <cellStyle name="Dziesietny [0]_Invoices2001Slovakia_Book1_1_Book1_DTTD chieng chan Tham lai 29-9-2009_BIEU KE HOACH  2015 (KTN 6.11 sua)" xfId="1945"/>
    <cellStyle name="Dziesiętny [0]_Invoices2001Slovakia_Book1_1_Book1_DTTD chieng chan Tham lai 29-9-2009_BIEU KE HOACH  2015 (KTN 6.11 sua)" xfId="1946"/>
    <cellStyle name="Dziesietny [0]_Invoices2001Slovakia_Book1_1_Book1_Du toan nuoc San Thang (GD2)" xfId="1947"/>
    <cellStyle name="Dziesiętny [0]_Invoices2001Slovakia_Book1_1_Book1_Du toan nuoc San Thang (GD2)" xfId="1948"/>
    <cellStyle name="Dziesietny [0]_Invoices2001Slovakia_Book1_1_Book1_Du toan nuoc San Thang (GD2) 2" xfId="1949"/>
    <cellStyle name="Dziesiętny [0]_Invoices2001Slovakia_Book1_1_Book1_Du toan nuoc San Thang (GD2) 2" xfId="1950"/>
    <cellStyle name="Dziesietny [0]_Invoices2001Slovakia_Book1_1_Book1_Du toan nuoc San Thang (GD2) 2 2" xfId="1951"/>
    <cellStyle name="Dziesiętny [0]_Invoices2001Slovakia_Book1_1_Book1_Du toan nuoc San Thang (GD2) 2 2" xfId="1952"/>
    <cellStyle name="Dziesietny [0]_Invoices2001Slovakia_Book1_1_Book1_Du toan nuoc San Thang (GD2) 3" xfId="1953"/>
    <cellStyle name="Dziesiętny [0]_Invoices2001Slovakia_Book1_1_Book1_Du toan nuoc San Thang (GD2) 3" xfId="1954"/>
    <cellStyle name="Dziesietny [0]_Invoices2001Slovakia_Book1_1_Book1_Du toan nuoc San Thang (GD2) 3 2" xfId="1955"/>
    <cellStyle name="Dziesiętny [0]_Invoices2001Slovakia_Book1_1_Book1_Du toan nuoc San Thang (GD2) 3 2" xfId="1956"/>
    <cellStyle name="Dziesietny [0]_Invoices2001Slovakia_Book1_1_Book1_Ke hoach 2010 (theo doi 11-8-2010)" xfId="1957"/>
    <cellStyle name="Dziesiętny [0]_Invoices2001Slovakia_Book1_1_Book1_Ke hoach 2010 (theo doi 11-8-2010)" xfId="1958"/>
    <cellStyle name="Dziesietny [0]_Invoices2001Slovakia_Book1_1_Book1_Ke hoach 2010 (theo doi 11-8-2010) 2" xfId="1959"/>
    <cellStyle name="Dziesiętny [0]_Invoices2001Slovakia_Book1_1_Book1_Ke hoach 2010 (theo doi 11-8-2010) 2" xfId="1960"/>
    <cellStyle name="Dziesietny [0]_Invoices2001Slovakia_Book1_1_Book1_Ke hoach 2010 (theo doi 11-8-2010) 2 2" xfId="1961"/>
    <cellStyle name="Dziesiętny [0]_Invoices2001Slovakia_Book1_1_Book1_Ke hoach 2010 (theo doi 11-8-2010) 2 2" xfId="1962"/>
    <cellStyle name="Dziesietny [0]_Invoices2001Slovakia_Book1_1_Book1_Ke hoach 2010 (theo doi 11-8-2010) 3" xfId="1963"/>
    <cellStyle name="Dziesiętny [0]_Invoices2001Slovakia_Book1_1_Book1_Ke hoach 2010 (theo doi 11-8-2010) 3" xfId="1964"/>
    <cellStyle name="Dziesietny [0]_Invoices2001Slovakia_Book1_1_Book1_Ke hoach 2010 (theo doi 11-8-2010) 3 2" xfId="1965"/>
    <cellStyle name="Dziesiętny [0]_Invoices2001Slovakia_Book1_1_Book1_Ke hoach 2010 (theo doi 11-8-2010) 3 2" xfId="1966"/>
    <cellStyle name="Dziesietny [0]_Invoices2001Slovakia_Book1_1_Book1_ke hoach dau thau 30-6-2010" xfId="1967"/>
    <cellStyle name="Dziesiętny [0]_Invoices2001Slovakia_Book1_1_Book1_ke hoach dau thau 30-6-2010" xfId="1968"/>
    <cellStyle name="Dziesietny [0]_Invoices2001Slovakia_Book1_1_Book1_ke hoach dau thau 30-6-2010 2" xfId="1969"/>
    <cellStyle name="Dziesiętny [0]_Invoices2001Slovakia_Book1_1_Book1_ke hoach dau thau 30-6-2010 2" xfId="1970"/>
    <cellStyle name="Dziesietny [0]_Invoices2001Slovakia_Book1_1_Book1_ke hoach dau thau 30-6-2010 2 2" xfId="1971"/>
    <cellStyle name="Dziesiętny [0]_Invoices2001Slovakia_Book1_1_Book1_ke hoach dau thau 30-6-2010 2 2" xfId="1972"/>
    <cellStyle name="Dziesietny [0]_Invoices2001Slovakia_Book1_1_Book1_ke hoach dau thau 30-6-2010 3" xfId="1973"/>
    <cellStyle name="Dziesiętny [0]_Invoices2001Slovakia_Book1_1_Book1_ke hoach dau thau 30-6-2010 3" xfId="1974"/>
    <cellStyle name="Dziesietny [0]_Invoices2001Slovakia_Book1_1_Book1_ke hoach dau thau 30-6-2010 3 2" xfId="1975"/>
    <cellStyle name="Dziesiętny [0]_Invoices2001Slovakia_Book1_1_Book1_ke hoach dau thau 30-6-2010 3 2" xfId="1976"/>
    <cellStyle name="Dziesietny [0]_Invoices2001Slovakia_Book1_1_Book1_KH Von 2012 gui BKH 1" xfId="1977"/>
    <cellStyle name="Dziesiętny [0]_Invoices2001Slovakia_Book1_1_Book1_KH Von 2012 gui BKH 1" xfId="1978"/>
    <cellStyle name="Dziesietny [0]_Invoices2001Slovakia_Book1_1_Book1_KH Von 2012 gui BKH 1 2" xfId="1979"/>
    <cellStyle name="Dziesiętny [0]_Invoices2001Slovakia_Book1_1_Book1_KH Von 2012 gui BKH 1 2" xfId="1980"/>
    <cellStyle name="Dziesietny [0]_Invoices2001Slovakia_Book1_1_Book1_KH Von 2012 gui BKH 1 2 2" xfId="1981"/>
    <cellStyle name="Dziesiętny [0]_Invoices2001Slovakia_Book1_1_Book1_KH Von 2012 gui BKH 1 2 2" xfId="1982"/>
    <cellStyle name="Dziesietny [0]_Invoices2001Slovakia_Book1_1_Book1_KH Von 2012 gui BKH 1 3" xfId="1983"/>
    <cellStyle name="Dziesiętny [0]_Invoices2001Slovakia_Book1_1_Book1_KH Von 2012 gui BKH 1 3" xfId="1984"/>
    <cellStyle name="Dziesietny [0]_Invoices2001Slovakia_Book1_1_Book1_KH Von 2012 gui BKH 1 3 2" xfId="1985"/>
    <cellStyle name="Dziesiętny [0]_Invoices2001Slovakia_Book1_1_Book1_KH Von 2012 gui BKH 1 3 2" xfId="1986"/>
    <cellStyle name="Dziesietny [0]_Invoices2001Slovakia_Book1_1_Book1_KH Von 2012 gui BKH 1_BIEU KE HOACH  2015 (KTN 6.11 sua)" xfId="1987"/>
    <cellStyle name="Dziesiętny [0]_Invoices2001Slovakia_Book1_1_Book1_KH Von 2012 gui BKH 1_BIEU KE HOACH  2015 (KTN 6.11 sua)" xfId="1988"/>
    <cellStyle name="Dziesietny [0]_Invoices2001Slovakia_Book1_1_Book1_QD ke hoach dau thau" xfId="1989"/>
    <cellStyle name="Dziesiętny [0]_Invoices2001Slovakia_Book1_1_Book1_QD ke hoach dau thau" xfId="1990"/>
    <cellStyle name="Dziesietny [0]_Invoices2001Slovakia_Book1_1_Book1_QD ke hoach dau thau 2" xfId="1991"/>
    <cellStyle name="Dziesiętny [0]_Invoices2001Slovakia_Book1_1_Book1_QD ke hoach dau thau 2" xfId="1992"/>
    <cellStyle name="Dziesietny [0]_Invoices2001Slovakia_Book1_1_Book1_QD ke hoach dau thau 2 2" xfId="1993"/>
    <cellStyle name="Dziesiętny [0]_Invoices2001Slovakia_Book1_1_Book1_QD ke hoach dau thau 2 2" xfId="1994"/>
    <cellStyle name="Dziesietny [0]_Invoices2001Slovakia_Book1_1_Book1_QD ke hoach dau thau 3" xfId="1995"/>
    <cellStyle name="Dziesiętny [0]_Invoices2001Slovakia_Book1_1_Book1_QD ke hoach dau thau 3" xfId="1996"/>
    <cellStyle name="Dziesietny [0]_Invoices2001Slovakia_Book1_1_Book1_QD ke hoach dau thau 3 2" xfId="1997"/>
    <cellStyle name="Dziesiętny [0]_Invoices2001Slovakia_Book1_1_Book1_QD ke hoach dau thau 3 2" xfId="1998"/>
    <cellStyle name="Dziesietny [0]_Invoices2001Slovakia_Book1_1_Book1_tinh toan hoang ha" xfId="1999"/>
    <cellStyle name="Dziesiętny [0]_Invoices2001Slovakia_Book1_1_Book1_tinh toan hoang ha" xfId="2000"/>
    <cellStyle name="Dziesietny [0]_Invoices2001Slovakia_Book1_1_Book1_tinh toan hoang ha 2" xfId="2001"/>
    <cellStyle name="Dziesiętny [0]_Invoices2001Slovakia_Book1_1_Book1_tinh toan hoang ha 2" xfId="2002"/>
    <cellStyle name="Dziesietny [0]_Invoices2001Slovakia_Book1_1_Book1_tinh toan hoang ha 2 2" xfId="2003"/>
    <cellStyle name="Dziesiętny [0]_Invoices2001Slovakia_Book1_1_Book1_tinh toan hoang ha 2 2" xfId="2004"/>
    <cellStyle name="Dziesietny [0]_Invoices2001Slovakia_Book1_1_Book1_tinh toan hoang ha 3" xfId="2005"/>
    <cellStyle name="Dziesiętny [0]_Invoices2001Slovakia_Book1_1_Book1_tinh toan hoang ha 3" xfId="2006"/>
    <cellStyle name="Dziesietny [0]_Invoices2001Slovakia_Book1_1_Book1_tinh toan hoang ha 3 2" xfId="2007"/>
    <cellStyle name="Dziesiętny [0]_Invoices2001Slovakia_Book1_1_Book1_tinh toan hoang ha 3 2" xfId="2008"/>
    <cellStyle name="Dziesietny [0]_Invoices2001Slovakia_Book1_1_Book1_Tong von ĐTPT" xfId="2009"/>
    <cellStyle name="Dziesiętny [0]_Invoices2001Slovakia_Book1_1_Book1_Tong von ĐTPT" xfId="2010"/>
    <cellStyle name="Dziesietny [0]_Invoices2001Slovakia_Book1_1_Book1_Tong von ĐTPT 2" xfId="2011"/>
    <cellStyle name="Dziesiętny [0]_Invoices2001Slovakia_Book1_1_Book1_Tong von ĐTPT 2" xfId="2012"/>
    <cellStyle name="Dziesietny [0]_Invoices2001Slovakia_Book1_1_Book1_Tong von ĐTPT 2 2" xfId="2013"/>
    <cellStyle name="Dziesiętny [0]_Invoices2001Slovakia_Book1_1_Book1_Tong von ĐTPT 2 2" xfId="2014"/>
    <cellStyle name="Dziesietny [0]_Invoices2001Slovakia_Book1_1_Book1_Tong von ĐTPT 3" xfId="2015"/>
    <cellStyle name="Dziesiętny [0]_Invoices2001Slovakia_Book1_1_Book1_Tong von ĐTPT 3" xfId="2016"/>
    <cellStyle name="Dziesietny [0]_Invoices2001Slovakia_Book1_1_Book1_Tong von ĐTPT 3 2" xfId="2017"/>
    <cellStyle name="Dziesiętny [0]_Invoices2001Slovakia_Book1_1_Book1_Tong von ĐTPT 3 2" xfId="2018"/>
    <cellStyle name="Dziesietny [0]_Invoices2001Slovakia_Book1_1_Copy of KH PHAN BO VON ĐỐI ỨNG NAM 2011 (30 TY phuong án gop WB)" xfId="2019"/>
    <cellStyle name="Dziesiętny [0]_Invoices2001Slovakia_Book1_1_Copy of KH PHAN BO VON ĐỐI ỨNG NAM 2011 (30 TY phuong án gop WB)" xfId="2020"/>
    <cellStyle name="Dziesietny [0]_Invoices2001Slovakia_Book1_1_Copy of KH PHAN BO VON ĐỐI ỨNG NAM 2011 (30 TY phuong án gop WB) 2" xfId="2021"/>
    <cellStyle name="Dziesiętny [0]_Invoices2001Slovakia_Book1_1_Copy of KH PHAN BO VON ĐỐI ỨNG NAM 2011 (30 TY phuong án gop WB) 2" xfId="2022"/>
    <cellStyle name="Dziesietny [0]_Invoices2001Slovakia_Book1_1_Copy of KH PHAN BO VON ĐỐI ỨNG NAM 2011 (30 TY phuong án gop WB) 2 2" xfId="2023"/>
    <cellStyle name="Dziesiętny [0]_Invoices2001Slovakia_Book1_1_Copy of KH PHAN BO VON ĐỐI ỨNG NAM 2011 (30 TY phuong án gop WB) 2 2" xfId="2024"/>
    <cellStyle name="Dziesietny [0]_Invoices2001Slovakia_Book1_1_Copy of KH PHAN BO VON ĐỐI ỨNG NAM 2011 (30 TY phuong án gop WB) 3" xfId="2025"/>
    <cellStyle name="Dziesiętny [0]_Invoices2001Slovakia_Book1_1_Copy of KH PHAN BO VON ĐỐI ỨNG NAM 2011 (30 TY phuong án gop WB) 3" xfId="2026"/>
    <cellStyle name="Dziesietny [0]_Invoices2001Slovakia_Book1_1_Copy of KH PHAN BO VON ĐỐI ỨNG NAM 2011 (30 TY phuong án gop WB) 3 2" xfId="2027"/>
    <cellStyle name="Dziesiętny [0]_Invoices2001Slovakia_Book1_1_Copy of KH PHAN BO VON ĐỐI ỨNG NAM 2011 (30 TY phuong án gop WB) 3 2" xfId="2028"/>
    <cellStyle name="Dziesietny [0]_Invoices2001Slovakia_Book1_1_Copy of KH PHAN BO VON ĐỐI ỨNG NAM 2011 (30 TY phuong án gop WB)_BIEU KE HOACH  2015 (KTN 6.11 sua)" xfId="2029"/>
    <cellStyle name="Dziesiętny [0]_Invoices2001Slovakia_Book1_1_Copy of KH PHAN BO VON ĐỐI ỨNG NAM 2011 (30 TY phuong án gop WB)_BIEU KE HOACH  2015 (KTN 6.11 sua)" xfId="2030"/>
    <cellStyle name="Dziesietny [0]_Invoices2001Slovakia_Book1_1_Danh Mục KCM trinh BKH 2011 (BS 30A)" xfId="2031"/>
    <cellStyle name="Dziesiętny [0]_Invoices2001Slovakia_Book1_1_Danh Mục KCM trinh BKH 2011 (BS 30A)" xfId="2032"/>
    <cellStyle name="Dziesietny [0]_Invoices2001Slovakia_Book1_1_DTTD chieng chan Tham lai 29-9-2009" xfId="2033"/>
    <cellStyle name="Dziesiętny [0]_Invoices2001Slovakia_Book1_1_DTTD chieng chan Tham lai 29-9-2009" xfId="2034"/>
    <cellStyle name="Dziesietny [0]_Invoices2001Slovakia_Book1_1_DTTD chieng chan Tham lai 29-9-2009 2" xfId="2035"/>
    <cellStyle name="Dziesiętny [0]_Invoices2001Slovakia_Book1_1_DTTD chieng chan Tham lai 29-9-2009 2" xfId="2036"/>
    <cellStyle name="Dziesietny [0]_Invoices2001Slovakia_Book1_1_DTTD chieng chan Tham lai 29-9-2009 2 2" xfId="2037"/>
    <cellStyle name="Dziesiętny [0]_Invoices2001Slovakia_Book1_1_DTTD chieng chan Tham lai 29-9-2009 2 2" xfId="2038"/>
    <cellStyle name="Dziesietny [0]_Invoices2001Slovakia_Book1_1_DTTD chieng chan Tham lai 29-9-2009 3" xfId="2039"/>
    <cellStyle name="Dziesiętny [0]_Invoices2001Slovakia_Book1_1_DTTD chieng chan Tham lai 29-9-2009 3" xfId="2040"/>
    <cellStyle name="Dziesietny [0]_Invoices2001Slovakia_Book1_1_DTTD chieng chan Tham lai 29-9-2009 3 2" xfId="2041"/>
    <cellStyle name="Dziesiętny [0]_Invoices2001Slovakia_Book1_1_DTTD chieng chan Tham lai 29-9-2009 3 2" xfId="2042"/>
    <cellStyle name="Dziesietny [0]_Invoices2001Slovakia_Book1_1_DTTD chieng chan Tham lai 29-9-2009_BIEU KE HOACH  2015 (KTN 6.11 sua)" xfId="2043"/>
    <cellStyle name="Dziesiętny [0]_Invoices2001Slovakia_Book1_1_DTTD chieng chan Tham lai 29-9-2009_BIEU KE HOACH  2015 (KTN 6.11 sua)" xfId="2044"/>
    <cellStyle name="Dziesietny [0]_Invoices2001Slovakia_Book1_1_Du toan nuoc San Thang (GD2)" xfId="2045"/>
    <cellStyle name="Dziesiętny [0]_Invoices2001Slovakia_Book1_1_Du toan nuoc San Thang (GD2)" xfId="2046"/>
    <cellStyle name="Dziesietny [0]_Invoices2001Slovakia_Book1_1_Du toan nuoc San Thang (GD2) 2" xfId="2047"/>
    <cellStyle name="Dziesiętny [0]_Invoices2001Slovakia_Book1_1_Du toan nuoc San Thang (GD2) 2" xfId="2048"/>
    <cellStyle name="Dziesietny [0]_Invoices2001Slovakia_Book1_1_Du toan nuoc San Thang (GD2) 2 2" xfId="2049"/>
    <cellStyle name="Dziesiętny [0]_Invoices2001Slovakia_Book1_1_Du toan nuoc San Thang (GD2) 2 2" xfId="2050"/>
    <cellStyle name="Dziesietny [0]_Invoices2001Slovakia_Book1_1_Du toan nuoc San Thang (GD2) 3" xfId="2051"/>
    <cellStyle name="Dziesiętny [0]_Invoices2001Slovakia_Book1_1_Du toan nuoc San Thang (GD2) 3" xfId="2052"/>
    <cellStyle name="Dziesietny [0]_Invoices2001Slovakia_Book1_1_Du toan nuoc San Thang (GD2) 3 2" xfId="2053"/>
    <cellStyle name="Dziesiętny [0]_Invoices2001Slovakia_Book1_1_Du toan nuoc San Thang (GD2) 3 2" xfId="2054"/>
    <cellStyle name="Dziesietny [0]_Invoices2001Slovakia_Book1_1_Du toan nuoc San Thang (GD2) 4" xfId="2055"/>
    <cellStyle name="Dziesiętny [0]_Invoices2001Slovakia_Book1_1_Du toan nuoc San Thang (GD2) 4" xfId="2056"/>
    <cellStyle name="Dziesietny [0]_Invoices2001Slovakia_Book1_1_Ke hoach 2010 (theo doi 11-8-2010)" xfId="2057"/>
    <cellStyle name="Dziesiętny [0]_Invoices2001Slovakia_Book1_1_Ke hoach 2010 (theo doi 11-8-2010)" xfId="2058"/>
    <cellStyle name="Dziesietny [0]_Invoices2001Slovakia_Book1_1_Ke hoach 2010 (theo doi 11-8-2010) 2" xfId="2059"/>
    <cellStyle name="Dziesiętny [0]_Invoices2001Slovakia_Book1_1_Ke hoach 2010 (theo doi 11-8-2010) 2" xfId="2060"/>
    <cellStyle name="Dziesietny [0]_Invoices2001Slovakia_Book1_1_Ke hoach 2010 (theo doi 11-8-2010) 2 2" xfId="2061"/>
    <cellStyle name="Dziesiętny [0]_Invoices2001Slovakia_Book1_1_Ke hoach 2010 (theo doi 11-8-2010) 2 2" xfId="2062"/>
    <cellStyle name="Dziesietny [0]_Invoices2001Slovakia_Book1_1_Ke hoach 2010 (theo doi 11-8-2010) 3" xfId="2063"/>
    <cellStyle name="Dziesiętny [0]_Invoices2001Slovakia_Book1_1_Ke hoach 2010 (theo doi 11-8-2010) 3" xfId="2064"/>
    <cellStyle name="Dziesietny [0]_Invoices2001Slovakia_Book1_1_Ke hoach 2010 (theo doi 11-8-2010) 3 2" xfId="2065"/>
    <cellStyle name="Dziesiętny [0]_Invoices2001Slovakia_Book1_1_Ke hoach 2010 (theo doi 11-8-2010) 3 2" xfId="2066"/>
    <cellStyle name="Dziesietny [0]_Invoices2001Slovakia_Book1_1_Ke hoach 2010 (theo doi 11-8-2010) 4" xfId="2067"/>
    <cellStyle name="Dziesiętny [0]_Invoices2001Slovakia_Book1_1_Ke hoach 2010 (theo doi 11-8-2010) 4" xfId="2068"/>
    <cellStyle name="Dziesietny [0]_Invoices2001Slovakia_Book1_1_Ke hoach 2010 ngay 31-01" xfId="2069"/>
    <cellStyle name="Dziesiętny [0]_Invoices2001Slovakia_Book1_1_Ke hoach 2010 ngay 31-01" xfId="2070"/>
    <cellStyle name="Dziesietny [0]_Invoices2001Slovakia_Book1_1_Ke hoach 2010 ngay 31-01 2" xfId="2071"/>
    <cellStyle name="Dziesiętny [0]_Invoices2001Slovakia_Book1_1_Ke hoach 2010 ngay 31-01 2" xfId="2072"/>
    <cellStyle name="Dziesietny [0]_Invoices2001Slovakia_Book1_1_Ke hoach 2010 ngay 31-01 2 2" xfId="2073"/>
    <cellStyle name="Dziesiętny [0]_Invoices2001Slovakia_Book1_1_Ke hoach 2010 ngay 31-01 2 2" xfId="2074"/>
    <cellStyle name="Dziesietny [0]_Invoices2001Slovakia_Book1_1_Ke hoach 2010 ngay 31-01 3" xfId="2075"/>
    <cellStyle name="Dziesiętny [0]_Invoices2001Slovakia_Book1_1_Ke hoach 2010 ngay 31-01 3" xfId="2076"/>
    <cellStyle name="Dziesietny [0]_Invoices2001Slovakia_Book1_1_Ke hoach 2010 ngay 31-01 3 2" xfId="2077"/>
    <cellStyle name="Dziesiętny [0]_Invoices2001Slovakia_Book1_1_Ke hoach 2010 ngay 31-01 3 2" xfId="2078"/>
    <cellStyle name="Dziesietny [0]_Invoices2001Slovakia_Book1_1_Ke hoach 2010 ngay 31-01 4" xfId="2079"/>
    <cellStyle name="Dziesiętny [0]_Invoices2001Slovakia_Book1_1_Ke hoach 2010 ngay 31-01 4" xfId="2080"/>
    <cellStyle name="Dziesietny [0]_Invoices2001Slovakia_Book1_1_ke hoach dau thau 30-6-2010" xfId="2081"/>
    <cellStyle name="Dziesiętny [0]_Invoices2001Slovakia_Book1_1_ke hoach dau thau 30-6-2010" xfId="2082"/>
    <cellStyle name="Dziesietny [0]_Invoices2001Slovakia_Book1_1_ke hoach dau thau 30-6-2010 2" xfId="2083"/>
    <cellStyle name="Dziesiętny [0]_Invoices2001Slovakia_Book1_1_ke hoach dau thau 30-6-2010 2" xfId="2084"/>
    <cellStyle name="Dziesietny [0]_Invoices2001Slovakia_Book1_1_ke hoach dau thau 30-6-2010 2 2" xfId="2085"/>
    <cellStyle name="Dziesiętny [0]_Invoices2001Slovakia_Book1_1_ke hoach dau thau 30-6-2010 2 2" xfId="2086"/>
    <cellStyle name="Dziesietny [0]_Invoices2001Slovakia_Book1_1_ke hoach dau thau 30-6-2010 3" xfId="2087"/>
    <cellStyle name="Dziesiętny [0]_Invoices2001Slovakia_Book1_1_ke hoach dau thau 30-6-2010 3" xfId="2088"/>
    <cellStyle name="Dziesietny [0]_Invoices2001Slovakia_Book1_1_ke hoach dau thau 30-6-2010 3 2" xfId="2089"/>
    <cellStyle name="Dziesiętny [0]_Invoices2001Slovakia_Book1_1_ke hoach dau thau 30-6-2010 3 2" xfId="2090"/>
    <cellStyle name="Dziesietny [0]_Invoices2001Slovakia_Book1_1_ke hoach dau thau 30-6-2010 4" xfId="2091"/>
    <cellStyle name="Dziesiętny [0]_Invoices2001Slovakia_Book1_1_ke hoach dau thau 30-6-2010 4" xfId="2092"/>
    <cellStyle name="Dziesietny [0]_Invoices2001Slovakia_Book1_1_KH Von 2012 gui BKH 1" xfId="2093"/>
    <cellStyle name="Dziesiętny [0]_Invoices2001Slovakia_Book1_1_KH Von 2012 gui BKH 1" xfId="2094"/>
    <cellStyle name="Dziesietny [0]_Invoices2001Slovakia_Book1_1_KH Von 2012 gui BKH 1 2" xfId="2095"/>
    <cellStyle name="Dziesiętny [0]_Invoices2001Slovakia_Book1_1_KH Von 2012 gui BKH 1 2" xfId="2096"/>
    <cellStyle name="Dziesietny [0]_Invoices2001Slovakia_Book1_1_KH Von 2012 gui BKH 1 2 2" xfId="2097"/>
    <cellStyle name="Dziesiętny [0]_Invoices2001Slovakia_Book1_1_KH Von 2012 gui BKH 1 2 2" xfId="2098"/>
    <cellStyle name="Dziesietny [0]_Invoices2001Slovakia_Book1_1_KH Von 2012 gui BKH 1 3" xfId="2099"/>
    <cellStyle name="Dziesiętny [0]_Invoices2001Slovakia_Book1_1_KH Von 2012 gui BKH 1 3" xfId="2100"/>
    <cellStyle name="Dziesietny [0]_Invoices2001Slovakia_Book1_1_KH Von 2012 gui BKH 1 3 2" xfId="2101"/>
    <cellStyle name="Dziesiętny [0]_Invoices2001Slovakia_Book1_1_KH Von 2012 gui BKH 1 3 2" xfId="2102"/>
    <cellStyle name="Dziesietny [0]_Invoices2001Slovakia_Book1_1_KH Von 2012 gui BKH 1_BIEU KE HOACH  2015 (KTN 6.11 sua)" xfId="2103"/>
    <cellStyle name="Dziesiętny [0]_Invoices2001Slovakia_Book1_1_KH Von 2012 gui BKH 1_BIEU KE HOACH  2015 (KTN 6.11 sua)" xfId="2104"/>
    <cellStyle name="Dziesietny [0]_Invoices2001Slovakia_Book1_1_KH Von 2012 gui BKH 2" xfId="2105"/>
    <cellStyle name="Dziesiętny [0]_Invoices2001Slovakia_Book1_1_KH Von 2012 gui BKH 2" xfId="2106"/>
    <cellStyle name="Dziesietny [0]_Invoices2001Slovakia_Book1_1_KH Von 2012 gui BKH 2 2" xfId="2107"/>
    <cellStyle name="Dziesiętny [0]_Invoices2001Slovakia_Book1_1_KH Von 2012 gui BKH 2 2" xfId="2108"/>
    <cellStyle name="Dziesietny [0]_Invoices2001Slovakia_Book1_1_KH Von 2012 gui BKH 2 2 2" xfId="2109"/>
    <cellStyle name="Dziesiętny [0]_Invoices2001Slovakia_Book1_1_KH Von 2012 gui BKH 2 2 2" xfId="2110"/>
    <cellStyle name="Dziesietny [0]_Invoices2001Slovakia_Book1_1_KH Von 2012 gui BKH 2 3" xfId="2111"/>
    <cellStyle name="Dziesiętny [0]_Invoices2001Slovakia_Book1_1_KH Von 2012 gui BKH 2 3" xfId="2112"/>
    <cellStyle name="Dziesietny [0]_Invoices2001Slovakia_Book1_1_KH Von 2012 gui BKH 2 3 2" xfId="2113"/>
    <cellStyle name="Dziesiętny [0]_Invoices2001Slovakia_Book1_1_KH Von 2012 gui BKH 2 3 2" xfId="2114"/>
    <cellStyle name="Dziesietny [0]_Invoices2001Slovakia_Book1_1_KH Von 2012 gui BKH 2 4" xfId="2115"/>
    <cellStyle name="Dziesiętny [0]_Invoices2001Slovakia_Book1_1_KH Von 2012 gui BKH 2 4" xfId="2116"/>
    <cellStyle name="Dziesietny [0]_Invoices2001Slovakia_Book1_1_QD ke hoach dau thau" xfId="2117"/>
    <cellStyle name="Dziesiętny [0]_Invoices2001Slovakia_Book1_1_QD ke hoach dau thau" xfId="2118"/>
    <cellStyle name="Dziesietny [0]_Invoices2001Slovakia_Book1_1_QD ke hoach dau thau 2" xfId="2119"/>
    <cellStyle name="Dziesiętny [0]_Invoices2001Slovakia_Book1_1_QD ke hoach dau thau 2" xfId="2120"/>
    <cellStyle name="Dziesietny [0]_Invoices2001Slovakia_Book1_1_QD ke hoach dau thau 2 2" xfId="2121"/>
    <cellStyle name="Dziesiętny [0]_Invoices2001Slovakia_Book1_1_QD ke hoach dau thau 2 2" xfId="2122"/>
    <cellStyle name="Dziesietny [0]_Invoices2001Slovakia_Book1_1_QD ke hoach dau thau 3" xfId="2123"/>
    <cellStyle name="Dziesiętny [0]_Invoices2001Slovakia_Book1_1_QD ke hoach dau thau 3" xfId="2124"/>
    <cellStyle name="Dziesietny [0]_Invoices2001Slovakia_Book1_1_QD ke hoach dau thau 3 2" xfId="2125"/>
    <cellStyle name="Dziesiętny [0]_Invoices2001Slovakia_Book1_1_QD ke hoach dau thau 3 2" xfId="2126"/>
    <cellStyle name="Dziesietny [0]_Invoices2001Slovakia_Book1_1_QD ke hoach dau thau 4" xfId="2127"/>
    <cellStyle name="Dziesiętny [0]_Invoices2001Slovakia_Book1_1_QD ke hoach dau thau 4" xfId="2128"/>
    <cellStyle name="Dziesietny [0]_Invoices2001Slovakia_Book1_1_Ra soat KH von 2011 (Huy-11-11-11)" xfId="2129"/>
    <cellStyle name="Dziesiętny [0]_Invoices2001Slovakia_Book1_1_Ra soat KH von 2011 (Huy-11-11-11)" xfId="2130"/>
    <cellStyle name="Dziesietny [0]_Invoices2001Slovakia_Book1_1_tinh toan hoang ha" xfId="2131"/>
    <cellStyle name="Dziesiętny [0]_Invoices2001Slovakia_Book1_1_tinh toan hoang ha" xfId="2132"/>
    <cellStyle name="Dziesietny [0]_Invoices2001Slovakia_Book1_1_tinh toan hoang ha 2" xfId="2133"/>
    <cellStyle name="Dziesiętny [0]_Invoices2001Slovakia_Book1_1_tinh toan hoang ha 2" xfId="2134"/>
    <cellStyle name="Dziesietny [0]_Invoices2001Slovakia_Book1_1_tinh toan hoang ha 2 2" xfId="2135"/>
    <cellStyle name="Dziesiętny [0]_Invoices2001Slovakia_Book1_1_tinh toan hoang ha 2 2" xfId="2136"/>
    <cellStyle name="Dziesietny [0]_Invoices2001Slovakia_Book1_1_tinh toan hoang ha 3" xfId="2137"/>
    <cellStyle name="Dziesiętny [0]_Invoices2001Slovakia_Book1_1_tinh toan hoang ha 3" xfId="2138"/>
    <cellStyle name="Dziesietny [0]_Invoices2001Slovakia_Book1_1_tinh toan hoang ha 3 2" xfId="2139"/>
    <cellStyle name="Dziesiętny [0]_Invoices2001Slovakia_Book1_1_tinh toan hoang ha 3 2" xfId="2140"/>
    <cellStyle name="Dziesietny [0]_Invoices2001Slovakia_Book1_1_tinh toan hoang ha 4" xfId="2141"/>
    <cellStyle name="Dziesiętny [0]_Invoices2001Slovakia_Book1_1_tinh toan hoang ha 4" xfId="2142"/>
    <cellStyle name="Dziesietny [0]_Invoices2001Slovakia_Book1_1_Tong von ĐTPT" xfId="2143"/>
    <cellStyle name="Dziesiętny [0]_Invoices2001Slovakia_Book1_1_Tong von ĐTPT" xfId="2144"/>
    <cellStyle name="Dziesietny [0]_Invoices2001Slovakia_Book1_1_Tong von ĐTPT 2" xfId="2145"/>
    <cellStyle name="Dziesiętny [0]_Invoices2001Slovakia_Book1_1_Tong von ĐTPT 2" xfId="2146"/>
    <cellStyle name="Dziesietny [0]_Invoices2001Slovakia_Book1_1_Tong von ĐTPT 2 2" xfId="2147"/>
    <cellStyle name="Dziesiętny [0]_Invoices2001Slovakia_Book1_1_Tong von ĐTPT 2 2" xfId="2148"/>
    <cellStyle name="Dziesietny [0]_Invoices2001Slovakia_Book1_1_Tong von ĐTPT 3" xfId="2149"/>
    <cellStyle name="Dziesiętny [0]_Invoices2001Slovakia_Book1_1_Tong von ĐTPT 3" xfId="2150"/>
    <cellStyle name="Dziesietny [0]_Invoices2001Slovakia_Book1_1_Tong von ĐTPT 3 2" xfId="2151"/>
    <cellStyle name="Dziesiętny [0]_Invoices2001Slovakia_Book1_1_Tong von ĐTPT 3 2" xfId="2152"/>
    <cellStyle name="Dziesietny [0]_Invoices2001Slovakia_Book1_1_Tong von ĐTPT 4" xfId="2153"/>
    <cellStyle name="Dziesiętny [0]_Invoices2001Slovakia_Book1_1_Tong von ĐTPT 4" xfId="2154"/>
    <cellStyle name="Dziesietny [0]_Invoices2001Slovakia_Book1_1_Viec Huy dang lam" xfId="2155"/>
    <cellStyle name="Dziesiętny [0]_Invoices2001Slovakia_Book1_1_Viec Huy dang lam" xfId="2156"/>
    <cellStyle name="Dziesietny [0]_Invoices2001Slovakia_Book1_2" xfId="2157"/>
    <cellStyle name="Dziesiętny [0]_Invoices2001Slovakia_Book1_2" xfId="2158"/>
    <cellStyle name="Dziesietny [0]_Invoices2001Slovakia_Book1_2 2" xfId="2159"/>
    <cellStyle name="Dziesiętny [0]_Invoices2001Slovakia_Book1_2 2" xfId="2160"/>
    <cellStyle name="Dziesietny [0]_Invoices2001Slovakia_Book1_2_bieu ke hoach dau thau" xfId="2161"/>
    <cellStyle name="Dziesiętny [0]_Invoices2001Slovakia_Book1_2_bieu ke hoach dau thau" xfId="2162"/>
    <cellStyle name="Dziesietny [0]_Invoices2001Slovakia_Book1_2_bieu ke hoach dau thau 2" xfId="2163"/>
    <cellStyle name="Dziesiętny [0]_Invoices2001Slovakia_Book1_2_bieu ke hoach dau thau 2" xfId="2164"/>
    <cellStyle name="Dziesietny [0]_Invoices2001Slovakia_Book1_2_bieu ke hoach dau thau 2 2" xfId="2165"/>
    <cellStyle name="Dziesiętny [0]_Invoices2001Slovakia_Book1_2_bieu ke hoach dau thau 2 2" xfId="2166"/>
    <cellStyle name="Dziesietny [0]_Invoices2001Slovakia_Book1_2_bieu ke hoach dau thau 3" xfId="2167"/>
    <cellStyle name="Dziesiętny [0]_Invoices2001Slovakia_Book1_2_bieu ke hoach dau thau 3" xfId="2168"/>
    <cellStyle name="Dziesietny [0]_Invoices2001Slovakia_Book1_2_bieu ke hoach dau thau 3 2" xfId="2169"/>
    <cellStyle name="Dziesiętny [0]_Invoices2001Slovakia_Book1_2_bieu ke hoach dau thau 3 2" xfId="2170"/>
    <cellStyle name="Dziesietny [0]_Invoices2001Slovakia_Book1_2_bieu ke hoach dau thau truong mam non SKH" xfId="2171"/>
    <cellStyle name="Dziesiętny [0]_Invoices2001Slovakia_Book1_2_bieu ke hoach dau thau truong mam non SKH" xfId="2172"/>
    <cellStyle name="Dziesietny [0]_Invoices2001Slovakia_Book1_2_bieu ke hoach dau thau truong mam non SKH 2" xfId="2173"/>
    <cellStyle name="Dziesiętny [0]_Invoices2001Slovakia_Book1_2_bieu ke hoach dau thau truong mam non SKH 2" xfId="2174"/>
    <cellStyle name="Dziesietny [0]_Invoices2001Slovakia_Book1_2_bieu ke hoach dau thau truong mam non SKH 2 2" xfId="2175"/>
    <cellStyle name="Dziesiętny [0]_Invoices2001Slovakia_Book1_2_bieu ke hoach dau thau truong mam non SKH 2 2" xfId="2176"/>
    <cellStyle name="Dziesietny [0]_Invoices2001Slovakia_Book1_2_bieu ke hoach dau thau truong mam non SKH 3" xfId="2177"/>
    <cellStyle name="Dziesiętny [0]_Invoices2001Slovakia_Book1_2_bieu ke hoach dau thau truong mam non SKH 3" xfId="2178"/>
    <cellStyle name="Dziesietny [0]_Invoices2001Slovakia_Book1_2_bieu ke hoach dau thau truong mam non SKH 3 2" xfId="2179"/>
    <cellStyle name="Dziesiętny [0]_Invoices2001Slovakia_Book1_2_bieu ke hoach dau thau truong mam non SKH 3 2" xfId="2180"/>
    <cellStyle name="Dziesietny [0]_Invoices2001Slovakia_Book1_2_bieu tong hop lai kh von 2011 gui phong TH-KTDN" xfId="2181"/>
    <cellStyle name="Dziesiętny [0]_Invoices2001Slovakia_Book1_2_bieu tong hop lai kh von 2011 gui phong TH-KTDN" xfId="2182"/>
    <cellStyle name="Dziesietny [0]_Invoices2001Slovakia_Book1_2_bieu tong hop lai kh von 2011 gui phong TH-KTDN 2" xfId="2183"/>
    <cellStyle name="Dziesiętny [0]_Invoices2001Slovakia_Book1_2_bieu tong hop lai kh von 2011 gui phong TH-KTDN 2" xfId="2184"/>
    <cellStyle name="Dziesietny [0]_Invoices2001Slovakia_Book1_2_bieu tong hop lai kh von 2011 gui phong TH-KTDN 2 2" xfId="2185"/>
    <cellStyle name="Dziesiętny [0]_Invoices2001Slovakia_Book1_2_bieu tong hop lai kh von 2011 gui phong TH-KTDN 2 2" xfId="2186"/>
    <cellStyle name="Dziesietny [0]_Invoices2001Slovakia_Book1_2_bieu tong hop lai kh von 2011 gui phong TH-KTDN 3" xfId="2187"/>
    <cellStyle name="Dziesiętny [0]_Invoices2001Slovakia_Book1_2_bieu tong hop lai kh von 2011 gui phong TH-KTDN 3" xfId="2188"/>
    <cellStyle name="Dziesietny [0]_Invoices2001Slovakia_Book1_2_bieu tong hop lai kh von 2011 gui phong TH-KTDN 3 2" xfId="2189"/>
    <cellStyle name="Dziesiętny [0]_Invoices2001Slovakia_Book1_2_bieu tong hop lai kh von 2011 gui phong TH-KTDN 3 2" xfId="2190"/>
    <cellStyle name="Dziesietny [0]_Invoices2001Slovakia_Book1_2_bieu tong hop lai kh von 2011 gui phong TH-KTDN_BIEU KE HOACH  2015 (KTN 6.11 sua)" xfId="2191"/>
    <cellStyle name="Dziesiętny [0]_Invoices2001Slovakia_Book1_2_bieu tong hop lai kh von 2011 gui phong TH-KTDN_BIEU KE HOACH  2015 (KTN 6.11 sua)" xfId="2192"/>
    <cellStyle name="Dziesietny [0]_Invoices2001Slovakia_Book1_2_Book1" xfId="2193"/>
    <cellStyle name="Dziesiętny [0]_Invoices2001Slovakia_Book1_2_Book1" xfId="2194"/>
    <cellStyle name="Dziesietny [0]_Invoices2001Slovakia_Book1_2_Book1 2" xfId="2195"/>
    <cellStyle name="Dziesiętny [0]_Invoices2001Slovakia_Book1_2_Book1 2" xfId="2196"/>
    <cellStyle name="Dziesietny [0]_Invoices2001Slovakia_Book1_2_Book1 2 2" xfId="2197"/>
    <cellStyle name="Dziesiętny [0]_Invoices2001Slovakia_Book1_2_Book1 2 2" xfId="2198"/>
    <cellStyle name="Dziesietny [0]_Invoices2001Slovakia_Book1_2_Book1 3" xfId="2199"/>
    <cellStyle name="Dziesiętny [0]_Invoices2001Slovakia_Book1_2_Book1 3" xfId="2200"/>
    <cellStyle name="Dziesietny [0]_Invoices2001Slovakia_Book1_2_Book1 3 2" xfId="2201"/>
    <cellStyle name="Dziesiętny [0]_Invoices2001Slovakia_Book1_2_Book1 3 2" xfId="2202"/>
    <cellStyle name="Dziesietny [0]_Invoices2001Slovakia_Book1_2_Book1_1" xfId="2203"/>
    <cellStyle name="Dziesiętny [0]_Invoices2001Slovakia_Book1_2_Book1_1" xfId="2204"/>
    <cellStyle name="Dziesietny [0]_Invoices2001Slovakia_Book1_2_Book1_1 2" xfId="2205"/>
    <cellStyle name="Dziesiętny [0]_Invoices2001Slovakia_Book1_2_Book1_1 2" xfId="2206"/>
    <cellStyle name="Dziesietny [0]_Invoices2001Slovakia_Book1_2_Book1_1 2 2" xfId="2207"/>
    <cellStyle name="Dziesiętny [0]_Invoices2001Slovakia_Book1_2_Book1_1 2 2" xfId="2208"/>
    <cellStyle name="Dziesietny [0]_Invoices2001Slovakia_Book1_2_Book1_1 3" xfId="2209"/>
    <cellStyle name="Dziesiętny [0]_Invoices2001Slovakia_Book1_2_Book1_1 3" xfId="2210"/>
    <cellStyle name="Dziesietny [0]_Invoices2001Slovakia_Book1_2_Book1_1 3 2" xfId="2211"/>
    <cellStyle name="Dziesiętny [0]_Invoices2001Slovakia_Book1_2_Book1_1 3 2" xfId="2212"/>
    <cellStyle name="Dziesietny [0]_Invoices2001Slovakia_Book1_2_Book1_1 4" xfId="2213"/>
    <cellStyle name="Dziesiętny [0]_Invoices2001Slovakia_Book1_2_Book1_1 4" xfId="2214"/>
    <cellStyle name="Dziesietny [0]_Invoices2001Slovakia_Book1_2_Book1_Ke hoach 2010 (theo doi 11-8-2010)" xfId="2215"/>
    <cellStyle name="Dziesiętny [0]_Invoices2001Slovakia_Book1_2_Book1_Ke hoach 2010 (theo doi 11-8-2010)" xfId="2216"/>
    <cellStyle name="Dziesietny [0]_Invoices2001Slovakia_Book1_2_Book1_Ke hoach 2010 (theo doi 11-8-2010) 2" xfId="2217"/>
    <cellStyle name="Dziesiętny [0]_Invoices2001Slovakia_Book1_2_Book1_Ke hoach 2010 (theo doi 11-8-2010) 2" xfId="2218"/>
    <cellStyle name="Dziesietny [0]_Invoices2001Slovakia_Book1_2_Book1_Ke hoach 2010 (theo doi 11-8-2010) 2 2" xfId="2219"/>
    <cellStyle name="Dziesiętny [0]_Invoices2001Slovakia_Book1_2_Book1_Ke hoach 2010 (theo doi 11-8-2010) 2 2" xfId="2220"/>
    <cellStyle name="Dziesietny [0]_Invoices2001Slovakia_Book1_2_Book1_Ke hoach 2010 (theo doi 11-8-2010) 3" xfId="2221"/>
    <cellStyle name="Dziesiętny [0]_Invoices2001Slovakia_Book1_2_Book1_Ke hoach 2010 (theo doi 11-8-2010) 3" xfId="2222"/>
    <cellStyle name="Dziesietny [0]_Invoices2001Slovakia_Book1_2_Book1_Ke hoach 2010 (theo doi 11-8-2010) 3 2" xfId="2223"/>
    <cellStyle name="Dziesiętny [0]_Invoices2001Slovakia_Book1_2_Book1_Ke hoach 2010 (theo doi 11-8-2010) 3 2" xfId="2224"/>
    <cellStyle name="Dziesietny [0]_Invoices2001Slovakia_Book1_2_Book1_Ke hoach 2010 (theo doi 11-8-2010)_BIEU KE HOACH  2015 (KTN 6.11 sua)" xfId="2225"/>
    <cellStyle name="Dziesiętny [0]_Invoices2001Slovakia_Book1_2_Book1_Ke hoach 2010 (theo doi 11-8-2010)_BIEU KE HOACH  2015 (KTN 6.11 sua)" xfId="2226"/>
    <cellStyle name="Dziesietny [0]_Invoices2001Slovakia_Book1_2_Book1_ke hoach dau thau 30-6-2010" xfId="2227"/>
    <cellStyle name="Dziesiętny [0]_Invoices2001Slovakia_Book1_2_Book1_ke hoach dau thau 30-6-2010" xfId="2228"/>
    <cellStyle name="Dziesietny [0]_Invoices2001Slovakia_Book1_2_Book1_ke hoach dau thau 30-6-2010 2" xfId="2229"/>
    <cellStyle name="Dziesiętny [0]_Invoices2001Slovakia_Book1_2_Book1_ke hoach dau thau 30-6-2010 2" xfId="2230"/>
    <cellStyle name="Dziesietny [0]_Invoices2001Slovakia_Book1_2_Book1_ke hoach dau thau 30-6-2010 2 2" xfId="2231"/>
    <cellStyle name="Dziesiętny [0]_Invoices2001Slovakia_Book1_2_Book1_ke hoach dau thau 30-6-2010 2 2" xfId="2232"/>
    <cellStyle name="Dziesietny [0]_Invoices2001Slovakia_Book1_2_Book1_ke hoach dau thau 30-6-2010 3" xfId="2233"/>
    <cellStyle name="Dziesiętny [0]_Invoices2001Slovakia_Book1_2_Book1_ke hoach dau thau 30-6-2010 3" xfId="2234"/>
    <cellStyle name="Dziesietny [0]_Invoices2001Slovakia_Book1_2_Book1_ke hoach dau thau 30-6-2010 3 2" xfId="2235"/>
    <cellStyle name="Dziesiętny [0]_Invoices2001Slovakia_Book1_2_Book1_ke hoach dau thau 30-6-2010 3 2" xfId="2236"/>
    <cellStyle name="Dziesietny [0]_Invoices2001Slovakia_Book1_2_Book1_ke hoach dau thau 30-6-2010_BIEU KE HOACH  2015 (KTN 6.11 sua)" xfId="2237"/>
    <cellStyle name="Dziesiętny [0]_Invoices2001Slovakia_Book1_2_Book1_ke hoach dau thau 30-6-2010_BIEU KE HOACH  2015 (KTN 6.11 sua)" xfId="2238"/>
    <cellStyle name="Dziesietny [0]_Invoices2001Slovakia_Book1_2_Copy of KH PHAN BO VON ĐỐI ỨNG NAM 2011 (30 TY phuong án gop WB)" xfId="2239"/>
    <cellStyle name="Dziesiętny [0]_Invoices2001Slovakia_Book1_2_Copy of KH PHAN BO VON ĐỐI ỨNG NAM 2011 (30 TY phuong án gop WB)" xfId="2240"/>
    <cellStyle name="Dziesietny [0]_Invoices2001Slovakia_Book1_2_Copy of KH PHAN BO VON ĐỐI ỨNG NAM 2011 (30 TY phuong án gop WB) 2" xfId="2241"/>
    <cellStyle name="Dziesiętny [0]_Invoices2001Slovakia_Book1_2_Copy of KH PHAN BO VON ĐỐI ỨNG NAM 2011 (30 TY phuong án gop WB) 2" xfId="2242"/>
    <cellStyle name="Dziesietny [0]_Invoices2001Slovakia_Book1_2_Copy of KH PHAN BO VON ĐỐI ỨNG NAM 2011 (30 TY phuong án gop WB) 2 2" xfId="2243"/>
    <cellStyle name="Dziesiętny [0]_Invoices2001Slovakia_Book1_2_Copy of KH PHAN BO VON ĐỐI ỨNG NAM 2011 (30 TY phuong án gop WB) 2 2" xfId="2244"/>
    <cellStyle name="Dziesietny [0]_Invoices2001Slovakia_Book1_2_Copy of KH PHAN BO VON ĐỐI ỨNG NAM 2011 (30 TY phuong án gop WB) 3" xfId="2245"/>
    <cellStyle name="Dziesiętny [0]_Invoices2001Slovakia_Book1_2_Copy of KH PHAN BO VON ĐỐI ỨNG NAM 2011 (30 TY phuong án gop WB) 3" xfId="2246"/>
    <cellStyle name="Dziesietny [0]_Invoices2001Slovakia_Book1_2_Copy of KH PHAN BO VON ĐỐI ỨNG NAM 2011 (30 TY phuong án gop WB) 3 2" xfId="2247"/>
    <cellStyle name="Dziesiętny [0]_Invoices2001Slovakia_Book1_2_Copy of KH PHAN BO VON ĐỐI ỨNG NAM 2011 (30 TY phuong án gop WB) 3 2" xfId="2248"/>
    <cellStyle name="Dziesietny [0]_Invoices2001Slovakia_Book1_2_Copy of KH PHAN BO VON ĐỐI ỨNG NAM 2011 (30 TY phuong án gop WB)_BIEU KE HOACH  2015 (KTN 6.11 sua)" xfId="2249"/>
    <cellStyle name="Dziesiętny [0]_Invoices2001Slovakia_Book1_2_Copy of KH PHAN BO VON ĐỐI ỨNG NAM 2011 (30 TY phuong án gop WB)_BIEU KE HOACH  2015 (KTN 6.11 sua)" xfId="2250"/>
    <cellStyle name="Dziesietny [0]_Invoices2001Slovakia_Book1_2_Danh Mục KCM trinh BKH 2011 (BS 30A)" xfId="2251"/>
    <cellStyle name="Dziesiętny [0]_Invoices2001Slovakia_Book1_2_Danh Mục KCM trinh BKH 2011 (BS 30A)" xfId="2252"/>
    <cellStyle name="Dziesietny [0]_Invoices2001Slovakia_Book1_2_DTTD chieng chan Tham lai 29-9-2009" xfId="2253"/>
    <cellStyle name="Dziesiętny [0]_Invoices2001Slovakia_Book1_2_DTTD chieng chan Tham lai 29-9-2009" xfId="2254"/>
    <cellStyle name="Dziesietny [0]_Invoices2001Slovakia_Book1_2_DTTD chieng chan Tham lai 29-9-2009 2" xfId="2255"/>
    <cellStyle name="Dziesiętny [0]_Invoices2001Slovakia_Book1_2_DTTD chieng chan Tham lai 29-9-2009 2" xfId="2256"/>
    <cellStyle name="Dziesietny [0]_Invoices2001Slovakia_Book1_2_DTTD chieng chan Tham lai 29-9-2009 2 2" xfId="2257"/>
    <cellStyle name="Dziesiętny [0]_Invoices2001Slovakia_Book1_2_DTTD chieng chan Tham lai 29-9-2009 2 2" xfId="2258"/>
    <cellStyle name="Dziesietny [0]_Invoices2001Slovakia_Book1_2_DTTD chieng chan Tham lai 29-9-2009 3" xfId="2259"/>
    <cellStyle name="Dziesiętny [0]_Invoices2001Slovakia_Book1_2_DTTD chieng chan Tham lai 29-9-2009 3" xfId="2260"/>
    <cellStyle name="Dziesietny [0]_Invoices2001Slovakia_Book1_2_DTTD chieng chan Tham lai 29-9-2009 3 2" xfId="2261"/>
    <cellStyle name="Dziesiętny [0]_Invoices2001Slovakia_Book1_2_DTTD chieng chan Tham lai 29-9-2009 3 2" xfId="2262"/>
    <cellStyle name="Dziesietny [0]_Invoices2001Slovakia_Book1_2_DTTD chieng chan Tham lai 29-9-2009_BIEU KE HOACH  2015 (KTN 6.11 sua)" xfId="2263"/>
    <cellStyle name="Dziesiętny [0]_Invoices2001Slovakia_Book1_2_DTTD chieng chan Tham lai 29-9-2009_BIEU KE HOACH  2015 (KTN 6.11 sua)" xfId="2264"/>
    <cellStyle name="Dziesietny [0]_Invoices2001Slovakia_Book1_2_Du toan nuoc San Thang (GD2)" xfId="2265"/>
    <cellStyle name="Dziesiętny [0]_Invoices2001Slovakia_Book1_2_Du toan nuoc San Thang (GD2)" xfId="2266"/>
    <cellStyle name="Dziesietny [0]_Invoices2001Slovakia_Book1_2_Du toan nuoc San Thang (GD2) 2" xfId="2267"/>
    <cellStyle name="Dziesiętny [0]_Invoices2001Slovakia_Book1_2_Du toan nuoc San Thang (GD2) 2" xfId="2268"/>
    <cellStyle name="Dziesietny [0]_Invoices2001Slovakia_Book1_2_Du toan nuoc San Thang (GD2) 2 2" xfId="2269"/>
    <cellStyle name="Dziesiętny [0]_Invoices2001Slovakia_Book1_2_Du toan nuoc San Thang (GD2) 2 2" xfId="2270"/>
    <cellStyle name="Dziesietny [0]_Invoices2001Slovakia_Book1_2_Du toan nuoc San Thang (GD2) 3" xfId="2271"/>
    <cellStyle name="Dziesiętny [0]_Invoices2001Slovakia_Book1_2_Du toan nuoc San Thang (GD2) 3" xfId="2272"/>
    <cellStyle name="Dziesietny [0]_Invoices2001Slovakia_Book1_2_Du toan nuoc San Thang (GD2) 3 2" xfId="2273"/>
    <cellStyle name="Dziesiętny [0]_Invoices2001Slovakia_Book1_2_Du toan nuoc San Thang (GD2) 3 2" xfId="2274"/>
    <cellStyle name="Dziesietny [0]_Invoices2001Slovakia_Book1_2_Ke hoach 2010 (theo doi 11-8-2010)" xfId="2275"/>
    <cellStyle name="Dziesiętny [0]_Invoices2001Slovakia_Book1_2_Ke hoach 2010 (theo doi 11-8-2010)" xfId="2276"/>
    <cellStyle name="Dziesietny [0]_Invoices2001Slovakia_Book1_2_Ke hoach 2010 (theo doi 11-8-2010) 2" xfId="2277"/>
    <cellStyle name="Dziesiętny [0]_Invoices2001Slovakia_Book1_2_Ke hoach 2010 (theo doi 11-8-2010) 2" xfId="2278"/>
    <cellStyle name="Dziesietny [0]_Invoices2001Slovakia_Book1_2_Ke hoach 2010 (theo doi 11-8-2010) 2 2" xfId="2279"/>
    <cellStyle name="Dziesiętny [0]_Invoices2001Slovakia_Book1_2_Ke hoach 2010 (theo doi 11-8-2010) 2 2" xfId="2280"/>
    <cellStyle name="Dziesietny [0]_Invoices2001Slovakia_Book1_2_Ke hoach 2010 (theo doi 11-8-2010) 3" xfId="2281"/>
    <cellStyle name="Dziesiętny [0]_Invoices2001Slovakia_Book1_2_Ke hoach 2010 (theo doi 11-8-2010) 3" xfId="2282"/>
    <cellStyle name="Dziesietny [0]_Invoices2001Slovakia_Book1_2_Ke hoach 2010 (theo doi 11-8-2010) 3 2" xfId="2283"/>
    <cellStyle name="Dziesiętny [0]_Invoices2001Slovakia_Book1_2_Ke hoach 2010 (theo doi 11-8-2010) 3 2" xfId="2284"/>
    <cellStyle name="Dziesietny [0]_Invoices2001Slovakia_Book1_2_Ke hoach 2010 ngay 31-01" xfId="2285"/>
    <cellStyle name="Dziesiętny [0]_Invoices2001Slovakia_Book1_2_Ke hoach 2010 ngay 31-01" xfId="2286"/>
    <cellStyle name="Dziesietny [0]_Invoices2001Slovakia_Book1_2_Ke hoach 2010 ngay 31-01 2" xfId="2287"/>
    <cellStyle name="Dziesiętny [0]_Invoices2001Slovakia_Book1_2_Ke hoach 2010 ngay 31-01 2" xfId="2288"/>
    <cellStyle name="Dziesietny [0]_Invoices2001Slovakia_Book1_2_Ke hoach 2010 ngay 31-01 2 2" xfId="2289"/>
    <cellStyle name="Dziesiętny [0]_Invoices2001Slovakia_Book1_2_Ke hoach 2010 ngay 31-01 2 2" xfId="2290"/>
    <cellStyle name="Dziesietny [0]_Invoices2001Slovakia_Book1_2_Ke hoach 2010 ngay 31-01 3" xfId="2291"/>
    <cellStyle name="Dziesiętny [0]_Invoices2001Slovakia_Book1_2_Ke hoach 2010 ngay 31-01 3" xfId="2292"/>
    <cellStyle name="Dziesietny [0]_Invoices2001Slovakia_Book1_2_Ke hoach 2010 ngay 31-01 3 2" xfId="2293"/>
    <cellStyle name="Dziesiętny [0]_Invoices2001Slovakia_Book1_2_Ke hoach 2010 ngay 31-01 3 2" xfId="2294"/>
    <cellStyle name="Dziesietny [0]_Invoices2001Slovakia_Book1_2_ke hoach dau thau 30-6-2010" xfId="2295"/>
    <cellStyle name="Dziesiętny [0]_Invoices2001Slovakia_Book1_2_ke hoach dau thau 30-6-2010" xfId="2296"/>
    <cellStyle name="Dziesietny [0]_Invoices2001Slovakia_Book1_2_ke hoach dau thau 30-6-2010 2" xfId="2297"/>
    <cellStyle name="Dziesiętny [0]_Invoices2001Slovakia_Book1_2_ke hoach dau thau 30-6-2010 2" xfId="2298"/>
    <cellStyle name="Dziesietny [0]_Invoices2001Slovakia_Book1_2_ke hoach dau thau 30-6-2010 2 2" xfId="2299"/>
    <cellStyle name="Dziesiętny [0]_Invoices2001Slovakia_Book1_2_ke hoach dau thau 30-6-2010 2 2" xfId="2300"/>
    <cellStyle name="Dziesietny [0]_Invoices2001Slovakia_Book1_2_ke hoach dau thau 30-6-2010 3" xfId="2301"/>
    <cellStyle name="Dziesiętny [0]_Invoices2001Slovakia_Book1_2_ke hoach dau thau 30-6-2010 3" xfId="2302"/>
    <cellStyle name="Dziesietny [0]_Invoices2001Slovakia_Book1_2_ke hoach dau thau 30-6-2010 3 2" xfId="2303"/>
    <cellStyle name="Dziesiętny [0]_Invoices2001Slovakia_Book1_2_ke hoach dau thau 30-6-2010 3 2" xfId="2304"/>
    <cellStyle name="Dziesietny [0]_Invoices2001Slovakia_Book1_2_KH Von 2012 gui BKH 1" xfId="2305"/>
    <cellStyle name="Dziesiętny [0]_Invoices2001Slovakia_Book1_2_KH Von 2012 gui BKH 1" xfId="2306"/>
    <cellStyle name="Dziesietny [0]_Invoices2001Slovakia_Book1_2_KH Von 2012 gui BKH 1 2" xfId="2307"/>
    <cellStyle name="Dziesiętny [0]_Invoices2001Slovakia_Book1_2_KH Von 2012 gui BKH 1 2" xfId="2308"/>
    <cellStyle name="Dziesietny [0]_Invoices2001Slovakia_Book1_2_KH Von 2012 gui BKH 1 2 2" xfId="2309"/>
    <cellStyle name="Dziesiętny [0]_Invoices2001Slovakia_Book1_2_KH Von 2012 gui BKH 1 2 2" xfId="2310"/>
    <cellStyle name="Dziesietny [0]_Invoices2001Slovakia_Book1_2_KH Von 2012 gui BKH 1 3" xfId="2311"/>
    <cellStyle name="Dziesiętny [0]_Invoices2001Slovakia_Book1_2_KH Von 2012 gui BKH 1 3" xfId="2312"/>
    <cellStyle name="Dziesietny [0]_Invoices2001Slovakia_Book1_2_KH Von 2012 gui BKH 1 3 2" xfId="2313"/>
    <cellStyle name="Dziesiętny [0]_Invoices2001Slovakia_Book1_2_KH Von 2012 gui BKH 1 3 2" xfId="2314"/>
    <cellStyle name="Dziesietny [0]_Invoices2001Slovakia_Book1_2_KH Von 2012 gui BKH 1_BIEU KE HOACH  2015 (KTN 6.11 sua)" xfId="2315"/>
    <cellStyle name="Dziesiętny [0]_Invoices2001Slovakia_Book1_2_KH Von 2012 gui BKH 1_BIEU KE HOACH  2015 (KTN 6.11 sua)" xfId="2316"/>
    <cellStyle name="Dziesietny [0]_Invoices2001Slovakia_Book1_2_KH Von 2012 gui BKH 2" xfId="2317"/>
    <cellStyle name="Dziesiętny [0]_Invoices2001Slovakia_Book1_2_KH Von 2012 gui BKH 2" xfId="2318"/>
    <cellStyle name="Dziesietny [0]_Invoices2001Slovakia_Book1_2_KH Von 2012 gui BKH 2 2" xfId="2319"/>
    <cellStyle name="Dziesiętny [0]_Invoices2001Slovakia_Book1_2_KH Von 2012 gui BKH 2 2" xfId="2320"/>
    <cellStyle name="Dziesietny [0]_Invoices2001Slovakia_Book1_2_KH Von 2012 gui BKH 2 2 2" xfId="2321"/>
    <cellStyle name="Dziesiętny [0]_Invoices2001Slovakia_Book1_2_KH Von 2012 gui BKH 2 2 2" xfId="2322"/>
    <cellStyle name="Dziesietny [0]_Invoices2001Slovakia_Book1_2_KH Von 2012 gui BKH 2 3" xfId="2323"/>
    <cellStyle name="Dziesiętny [0]_Invoices2001Slovakia_Book1_2_KH Von 2012 gui BKH 2 3" xfId="2324"/>
    <cellStyle name="Dziesietny [0]_Invoices2001Slovakia_Book1_2_KH Von 2012 gui BKH 2 3 2" xfId="2325"/>
    <cellStyle name="Dziesiętny [0]_Invoices2001Slovakia_Book1_2_KH Von 2012 gui BKH 2 3 2" xfId="2326"/>
    <cellStyle name="Dziesietny [0]_Invoices2001Slovakia_Book1_2_QD ke hoach dau thau" xfId="2327"/>
    <cellStyle name="Dziesiętny [0]_Invoices2001Slovakia_Book1_2_QD ke hoach dau thau" xfId="2328"/>
    <cellStyle name="Dziesietny [0]_Invoices2001Slovakia_Book1_2_QD ke hoach dau thau 2" xfId="2329"/>
    <cellStyle name="Dziesiętny [0]_Invoices2001Slovakia_Book1_2_QD ke hoach dau thau 2" xfId="2330"/>
    <cellStyle name="Dziesietny [0]_Invoices2001Slovakia_Book1_2_QD ke hoach dau thau 2 2" xfId="2331"/>
    <cellStyle name="Dziesiętny [0]_Invoices2001Slovakia_Book1_2_QD ke hoach dau thau 2 2" xfId="2332"/>
    <cellStyle name="Dziesietny [0]_Invoices2001Slovakia_Book1_2_QD ke hoach dau thau 3" xfId="2333"/>
    <cellStyle name="Dziesiętny [0]_Invoices2001Slovakia_Book1_2_QD ke hoach dau thau 3" xfId="2334"/>
    <cellStyle name="Dziesietny [0]_Invoices2001Slovakia_Book1_2_QD ke hoach dau thau 3 2" xfId="2335"/>
    <cellStyle name="Dziesiętny [0]_Invoices2001Slovakia_Book1_2_QD ke hoach dau thau 3 2" xfId="2336"/>
    <cellStyle name="Dziesietny [0]_Invoices2001Slovakia_Book1_2_Ra soat KH von 2011 (Huy-11-11-11)" xfId="2337"/>
    <cellStyle name="Dziesiętny [0]_Invoices2001Slovakia_Book1_2_Ra soat KH von 2011 (Huy-11-11-11)" xfId="2338"/>
    <cellStyle name="Dziesietny [0]_Invoices2001Slovakia_Book1_2_Ra soat KH von 2011 (Huy-11-11-11) 2" xfId="2339"/>
    <cellStyle name="Dziesiętny [0]_Invoices2001Slovakia_Book1_2_Ra soat KH von 2011 (Huy-11-11-11) 2" xfId="2340"/>
    <cellStyle name="Dziesietny [0]_Invoices2001Slovakia_Book1_2_Ra soat KH von 2011 (Huy-11-11-11) 2 2" xfId="2341"/>
    <cellStyle name="Dziesiętny [0]_Invoices2001Slovakia_Book1_2_Ra soat KH von 2011 (Huy-11-11-11) 2 2" xfId="2342"/>
    <cellStyle name="Dziesietny [0]_Invoices2001Slovakia_Book1_2_Ra soat KH von 2011 (Huy-11-11-11) 3" xfId="2343"/>
    <cellStyle name="Dziesiętny [0]_Invoices2001Slovakia_Book1_2_Ra soat KH von 2011 (Huy-11-11-11) 3" xfId="2344"/>
    <cellStyle name="Dziesietny [0]_Invoices2001Slovakia_Book1_2_Ra soat KH von 2011 (Huy-11-11-11) 3 2" xfId="2345"/>
    <cellStyle name="Dziesiętny [0]_Invoices2001Slovakia_Book1_2_Ra soat KH von 2011 (Huy-11-11-11) 3 2" xfId="2346"/>
    <cellStyle name="Dziesietny [0]_Invoices2001Slovakia_Book1_2_Ra soat KH von 2011 (Huy-11-11-11) 4" xfId="2347"/>
    <cellStyle name="Dziesiętny [0]_Invoices2001Slovakia_Book1_2_Ra soat KH von 2011 (Huy-11-11-11) 4" xfId="2348"/>
    <cellStyle name="Dziesietny [0]_Invoices2001Slovakia_Book1_2_tinh toan hoang ha" xfId="2349"/>
    <cellStyle name="Dziesiętny [0]_Invoices2001Slovakia_Book1_2_tinh toan hoang ha" xfId="2350"/>
    <cellStyle name="Dziesietny [0]_Invoices2001Slovakia_Book1_2_tinh toan hoang ha 2" xfId="2351"/>
    <cellStyle name="Dziesiętny [0]_Invoices2001Slovakia_Book1_2_tinh toan hoang ha 2" xfId="2352"/>
    <cellStyle name="Dziesietny [0]_Invoices2001Slovakia_Book1_2_tinh toan hoang ha 2 2" xfId="2353"/>
    <cellStyle name="Dziesiętny [0]_Invoices2001Slovakia_Book1_2_tinh toan hoang ha 2 2" xfId="2354"/>
    <cellStyle name="Dziesietny [0]_Invoices2001Slovakia_Book1_2_tinh toan hoang ha 3" xfId="2355"/>
    <cellStyle name="Dziesiętny [0]_Invoices2001Slovakia_Book1_2_tinh toan hoang ha 3" xfId="2356"/>
    <cellStyle name="Dziesietny [0]_Invoices2001Slovakia_Book1_2_tinh toan hoang ha 3 2" xfId="2357"/>
    <cellStyle name="Dziesiętny [0]_Invoices2001Slovakia_Book1_2_tinh toan hoang ha 3 2" xfId="2358"/>
    <cellStyle name="Dziesietny [0]_Invoices2001Slovakia_Book1_2_Tong von ĐTPT" xfId="2359"/>
    <cellStyle name="Dziesiętny [0]_Invoices2001Slovakia_Book1_2_Tong von ĐTPT" xfId="2360"/>
    <cellStyle name="Dziesietny [0]_Invoices2001Slovakia_Book1_2_Tong von ĐTPT 2" xfId="2361"/>
    <cellStyle name="Dziesiętny [0]_Invoices2001Slovakia_Book1_2_Tong von ĐTPT 2" xfId="2362"/>
    <cellStyle name="Dziesietny [0]_Invoices2001Slovakia_Book1_2_Tong von ĐTPT 2 2" xfId="2363"/>
    <cellStyle name="Dziesiętny [0]_Invoices2001Slovakia_Book1_2_Tong von ĐTPT 2 2" xfId="2364"/>
    <cellStyle name="Dziesietny [0]_Invoices2001Slovakia_Book1_2_Tong von ĐTPT 3" xfId="2365"/>
    <cellStyle name="Dziesiętny [0]_Invoices2001Slovakia_Book1_2_Tong von ĐTPT 3" xfId="2366"/>
    <cellStyle name="Dziesietny [0]_Invoices2001Slovakia_Book1_2_Tong von ĐTPT 3 2" xfId="2367"/>
    <cellStyle name="Dziesiętny [0]_Invoices2001Slovakia_Book1_2_Tong von ĐTPT 3 2" xfId="2368"/>
    <cellStyle name="Dziesietny [0]_Invoices2001Slovakia_Book1_2_Viec Huy dang lam" xfId="2369"/>
    <cellStyle name="Dziesiętny [0]_Invoices2001Slovakia_Book1_2_Viec Huy dang lam" xfId="2370"/>
    <cellStyle name="Dziesietny [0]_Invoices2001Slovakia_Book1_3" xfId="2371"/>
    <cellStyle name="Dziesiętny [0]_Invoices2001Slovakia_Book1_3" xfId="2372"/>
    <cellStyle name="Dziesietny [0]_Invoices2001Slovakia_Book1_3 2" xfId="2373"/>
    <cellStyle name="Dziesiętny [0]_Invoices2001Slovakia_Book1_3 2" xfId="2374"/>
    <cellStyle name="Dziesietny [0]_Invoices2001Slovakia_Book1_3 2 2" xfId="2375"/>
    <cellStyle name="Dziesiętny [0]_Invoices2001Slovakia_Book1_3 2 2" xfId="2376"/>
    <cellStyle name="Dziesietny [0]_Invoices2001Slovakia_Book1_3 3" xfId="2377"/>
    <cellStyle name="Dziesiętny [0]_Invoices2001Slovakia_Book1_3 3" xfId="2378"/>
    <cellStyle name="Dziesietny [0]_Invoices2001Slovakia_Book1_3 3 2" xfId="2379"/>
    <cellStyle name="Dziesiętny [0]_Invoices2001Slovakia_Book1_3 3 2" xfId="2380"/>
    <cellStyle name="Dziesietny [0]_Invoices2001Slovakia_Book1_Bao cao 9 thang  XDCB" xfId="2381"/>
    <cellStyle name="Dziesiętny [0]_Invoices2001Slovakia_Book1_Book1" xfId="2382"/>
    <cellStyle name="Dziesietny [0]_Invoices2001Slovakia_Book1_dự toán 30a 2013" xfId="2383"/>
    <cellStyle name="Dziesiętny [0]_Invoices2001Slovakia_Book1_Nhu cau von ung truoc 2011 Tha h Hoa + Nge An gui TW" xfId="2384"/>
    <cellStyle name="Dziesietny [0]_Invoices2001Slovakia_Book1_Tong hop Cac tuyen(9-1-06)" xfId="2385"/>
    <cellStyle name="Dziesiętny [0]_Invoices2001Slovakia_Book1_Tong hop Cac tuyen(9-1-06)" xfId="2386"/>
    <cellStyle name="Dziesietny [0]_Invoices2001Slovakia_Book1_Tong hop Cac tuyen(9-1-06)_bieu tong hop lai kh von 2011 gui phong TH-KTDN" xfId="2387"/>
    <cellStyle name="Dziesiętny [0]_Invoices2001Slovakia_Book1_Tong hop Cac tuyen(9-1-06)_bieu tong hop lai kh von 2011 gui phong TH-KTDN" xfId="2388"/>
    <cellStyle name="Dziesietny [0]_Invoices2001Slovakia_Book1_Tong hop Cac tuyen(9-1-06)_Copy of KH PHAN BO VON ĐỐI ỨNG NAM 2011 (30 TY phuong án gop WB)" xfId="2389"/>
    <cellStyle name="Dziesiętny [0]_Invoices2001Slovakia_Book1_Tong hop Cac tuyen(9-1-06)_Copy of KH PHAN BO VON ĐỐI ỨNG NAM 2011 (30 TY phuong án gop WB)" xfId="2390"/>
    <cellStyle name="Dziesietny [0]_Invoices2001Slovakia_Book1_Tong hop Cac tuyen(9-1-06)_Ke hoach 2010 (theo doi 11-8-2010)" xfId="2391"/>
    <cellStyle name="Dziesiętny [0]_Invoices2001Slovakia_Book1_Tong hop Cac tuyen(9-1-06)_Ke hoach 2010 (theo doi 11-8-2010)" xfId="2392"/>
    <cellStyle name="Dziesietny [0]_Invoices2001Slovakia_Book1_Tong hop Cac tuyen(9-1-06)_KH Von 2012 gui BKH 1" xfId="2393"/>
    <cellStyle name="Dziesiętny [0]_Invoices2001Slovakia_Book1_Tong hop Cac tuyen(9-1-06)_KH Von 2012 gui BKH 1" xfId="2394"/>
    <cellStyle name="Dziesietny [0]_Invoices2001Slovakia_Book1_Tong hop Cac tuyen(9-1-06)_QD ke hoach dau thau" xfId="2395"/>
    <cellStyle name="Dziesiętny [0]_Invoices2001Slovakia_Book1_Tong hop Cac tuyen(9-1-06)_QD ke hoach dau thau" xfId="2396"/>
    <cellStyle name="Dziesietny [0]_Invoices2001Slovakia_Book1_Tong hop Cac tuyen(9-1-06)_Tong von ĐTPT" xfId="2397"/>
    <cellStyle name="Dziesiętny [0]_Invoices2001Slovakia_Book1_Tong hop Cac tuyen(9-1-06)_Tong von ĐTPT" xfId="2398"/>
    <cellStyle name="Dziesietny [0]_Invoices2001Slovakia_Book1_ung truoc 2011 NSTW Thanh Hoa + Nge An gui Thu 12-5" xfId="2399"/>
    <cellStyle name="Dziesiętny [0]_Invoices2001Slovakia_Book1_ung truoc 2011 NSTW Thanh Hoa + Nge An gui Thu 12-5" xfId="2400"/>
    <cellStyle name="Dziesietny [0]_Invoices2001Slovakia_Copy of KH PHAN BO VON ĐỐI ỨNG NAM 2011 (30 TY phuong án gop WB)" xfId="2401"/>
    <cellStyle name="Dziesiętny [0]_Invoices2001Slovakia_Copy of KH PHAN BO VON ĐỐI ỨNG NAM 2011 (30 TY phuong án gop WB)" xfId="2402"/>
    <cellStyle name="Dziesietny [0]_Invoices2001Slovakia_Copy of KH PHAN BO VON ĐỐI ỨNG NAM 2011 (30 TY phuong án gop WB) 2" xfId="2403"/>
    <cellStyle name="Dziesiętny [0]_Invoices2001Slovakia_Copy of KH PHAN BO VON ĐỐI ỨNG NAM 2011 (30 TY phuong án gop WB) 2" xfId="2404"/>
    <cellStyle name="Dziesietny [0]_Invoices2001Slovakia_Copy of KH PHAN BO VON ĐỐI ỨNG NAM 2011 (30 TY phuong án gop WB) 2 2" xfId="2405"/>
    <cellStyle name="Dziesiętny [0]_Invoices2001Slovakia_Copy of KH PHAN BO VON ĐỐI ỨNG NAM 2011 (30 TY phuong án gop WB) 2 2" xfId="2406"/>
    <cellStyle name="Dziesietny [0]_Invoices2001Slovakia_Copy of KH PHAN BO VON ĐỐI ỨNG NAM 2011 (30 TY phuong án gop WB) 3" xfId="2407"/>
    <cellStyle name="Dziesiętny [0]_Invoices2001Slovakia_Copy of KH PHAN BO VON ĐỐI ỨNG NAM 2011 (30 TY phuong án gop WB) 3" xfId="2408"/>
    <cellStyle name="Dziesietny [0]_Invoices2001Slovakia_Copy of KH PHAN BO VON ĐỐI ỨNG NAM 2011 (30 TY phuong án gop WB) 3 2" xfId="2409"/>
    <cellStyle name="Dziesiętny [0]_Invoices2001Slovakia_Copy of KH PHAN BO VON ĐỐI ỨNG NAM 2011 (30 TY phuong án gop WB) 3 2" xfId="2410"/>
    <cellStyle name="Dziesietny [0]_Invoices2001Slovakia_Copy of KH PHAN BO VON ĐỐI ỨNG NAM 2011 (30 TY phuong án gop WB)_BIEU KE HOACH  2015 (KTN 6.11 sua)" xfId="2411"/>
    <cellStyle name="Dziesiętny [0]_Invoices2001Slovakia_Copy of KH PHAN BO VON ĐỐI ỨNG NAM 2011 (30 TY phuong án gop WB)_BIEU KE HOACH  2015 (KTN 6.11 sua)" xfId="2412"/>
    <cellStyle name="Dziesietny [0]_Invoices2001Slovakia_Chi tieu KH nam 2009" xfId="2413"/>
    <cellStyle name="Dziesiętny [0]_Invoices2001Slovakia_Chi tieu KH nam 2009" xfId="2414"/>
    <cellStyle name="Dziesietny [0]_Invoices2001Slovakia_Danh Mục KCM trinh BKH 2011 (BS 30A)" xfId="2415"/>
    <cellStyle name="Dziesiętny [0]_Invoices2001Slovakia_Danh Mục KCM trinh BKH 2011 (BS 30A)" xfId="2416"/>
    <cellStyle name="Dziesietny [0]_Invoices2001Slovakia_DT 1751 Muong Khoa" xfId="2417"/>
    <cellStyle name="Dziesiętny [0]_Invoices2001Slovakia_DT 1751 Muong Khoa" xfId="2418"/>
    <cellStyle name="Dziesietny [0]_Invoices2001Slovakia_DT Nam vai" xfId="2419"/>
    <cellStyle name="Dziesiętny [0]_Invoices2001Slovakia_DT tieu hoc diem TDC ban Cho 28-02-09" xfId="2420"/>
    <cellStyle name="Dziesietny [0]_Invoices2001Slovakia_DT truong THPT  quyet thang tinh 04-3-09" xfId="2421"/>
    <cellStyle name="Dziesiętny [0]_Invoices2001Slovakia_DT truong THPT  quyet thang tinh 04-3-09" xfId="2422"/>
    <cellStyle name="Dziesietny [0]_Invoices2001Slovakia_DTTD chieng chan Tham lai 29-9-2009" xfId="2423"/>
    <cellStyle name="Dziesiętny [0]_Invoices2001Slovakia_DTTD chieng chan Tham lai 29-9-2009" xfId="2424"/>
    <cellStyle name="Dziesietny [0]_Invoices2001Slovakia_DTTD chieng chan Tham lai 29-9-2009 2" xfId="2425"/>
    <cellStyle name="Dziesiętny [0]_Invoices2001Slovakia_DTTD chieng chan Tham lai 29-9-2009 2" xfId="2426"/>
    <cellStyle name="Dziesietny [0]_Invoices2001Slovakia_DTTD chieng chan Tham lai 29-9-2009 2 2" xfId="2427"/>
    <cellStyle name="Dziesiętny [0]_Invoices2001Slovakia_DTTD chieng chan Tham lai 29-9-2009 2 2" xfId="2428"/>
    <cellStyle name="Dziesietny [0]_Invoices2001Slovakia_DTTD chieng chan Tham lai 29-9-2009 3" xfId="2429"/>
    <cellStyle name="Dziesiętny [0]_Invoices2001Slovakia_DTTD chieng chan Tham lai 29-9-2009 3" xfId="2430"/>
    <cellStyle name="Dziesietny [0]_Invoices2001Slovakia_DTTD chieng chan Tham lai 29-9-2009 3 2" xfId="2431"/>
    <cellStyle name="Dziesiętny [0]_Invoices2001Slovakia_DTTD chieng chan Tham lai 29-9-2009 3 2" xfId="2432"/>
    <cellStyle name="Dziesietny [0]_Invoices2001Slovakia_DTTD chieng chan Tham lai 29-9-2009_BIEU KE HOACH  2015 (KTN 6.11 sua)" xfId="2433"/>
    <cellStyle name="Dziesiętny [0]_Invoices2001Slovakia_DTTD chieng chan Tham lai 29-9-2009_BIEU KE HOACH  2015 (KTN 6.11 sua)" xfId="2434"/>
    <cellStyle name="Dziesietny [0]_Invoices2001Slovakia_d-uong+TDT" xfId="2435"/>
    <cellStyle name="Dziesiętny [0]_Invoices2001Slovakia_GVL" xfId="2436"/>
    <cellStyle name="Dziesietny [0]_Invoices2001Slovakia_Ke hoach 2010 (theo doi 11-8-2010)" xfId="2437"/>
    <cellStyle name="Dziesiętny [0]_Invoices2001Slovakia_Ke hoach 2010 (theo doi 11-8-2010)" xfId="2438"/>
    <cellStyle name="Dziesietny [0]_Invoices2001Slovakia_ke hoach dau thau 30-6-2010" xfId="2439"/>
    <cellStyle name="Dziesiętny [0]_Invoices2001Slovakia_ke hoach dau thau 30-6-2010" xfId="2440"/>
    <cellStyle name="Dziesietny [0]_Invoices2001Slovakia_KL K.C mat duong" xfId="2441"/>
    <cellStyle name="Dziesiętny [0]_Invoices2001Slovakia_Ra soat KH von 2011 (Huy-11-11-11)" xfId="2442"/>
    <cellStyle name="Dziesietny [0]_Invoices2001Slovakia_Sheet2" xfId="2443"/>
    <cellStyle name="Dziesiętny [0]_Invoices2001Slovakia_Sheet2" xfId="2444"/>
    <cellStyle name="Dziesietny [0]_Invoices2001Slovakia_TDT KHANH HOA" xfId="2445"/>
    <cellStyle name="Dziesiętny [0]_Invoices2001Slovakia_TDT KHANH HOA" xfId="2446"/>
    <cellStyle name="Dziesietny [0]_Invoices2001Slovakia_TDT KHANH HOA 2" xfId="2447"/>
    <cellStyle name="Dziesiętny [0]_Invoices2001Slovakia_TDT KHANH HOA 2" xfId="2448"/>
    <cellStyle name="Dziesietny [0]_Invoices2001Slovakia_TDT KHANH HOA 3" xfId="2449"/>
    <cellStyle name="Dziesiętny [0]_Invoices2001Slovakia_TDT KHANH HOA 3" xfId="2450"/>
    <cellStyle name="Dziesietny [0]_Invoices2001Slovakia_TDT KHANH HOA 4" xfId="2451"/>
    <cellStyle name="Dziesiętny [0]_Invoices2001Slovakia_TDT KHANH HOA 4" xfId="2452"/>
    <cellStyle name="Dziesietny [0]_Invoices2001Slovakia_TDT KHANH HOA_bao_cao_TH_th_cong_tac_dau_thau_-_ngay251209" xfId="2453"/>
    <cellStyle name="Dziesiętny [0]_Invoices2001Slovakia_TDT KHANH HOA_bao_cao_TH_th_cong_tac_dau_thau_-_ngay251209" xfId="2454"/>
    <cellStyle name="Dziesietny [0]_Invoices2001Slovakia_TDT KHANH HOA_Bieu chi tieu KH 2014 (Huy-04-11)" xfId="2455"/>
    <cellStyle name="Dziesiętny [0]_Invoices2001Slovakia_TDT KHANH HOA_Bieu chi tieu KH 2014 (Huy-04-11)" xfId="2456"/>
    <cellStyle name="Dziesietny [0]_Invoices2001Slovakia_TDT KHANH HOA_bieu ke hoach dau thau" xfId="2457"/>
    <cellStyle name="Dziesiętny [0]_Invoices2001Slovakia_TDT KHANH HOA_bieu ke hoach dau thau" xfId="2458"/>
    <cellStyle name="Dziesietny [0]_Invoices2001Slovakia_TDT KHANH HOA_bieu ke hoach dau thau truong mam non SKH" xfId="2459"/>
    <cellStyle name="Dziesiętny [0]_Invoices2001Slovakia_TDT KHANH HOA_bieu ke hoach dau thau truong mam non SKH" xfId="2460"/>
    <cellStyle name="Dziesietny [0]_Invoices2001Slovakia_TDT KHANH HOA_bieu tong hop lai kh von 2011 gui phong TH-KTDN" xfId="2461"/>
    <cellStyle name="Dziesiętny [0]_Invoices2001Slovakia_TDT KHANH HOA_bieu tong hop lai kh von 2011 gui phong TH-KTDN" xfId="2462"/>
    <cellStyle name="Dziesietny [0]_Invoices2001Slovakia_TDT KHANH HOA_bieu tong hop lai kh von 2011 gui phong TH-KTDN 2" xfId="2463"/>
    <cellStyle name="Dziesiętny [0]_Invoices2001Slovakia_TDT KHANH HOA_bieu tong hop lai kh von 2011 gui phong TH-KTDN 2" xfId="2464"/>
    <cellStyle name="Dziesietny [0]_Invoices2001Slovakia_TDT KHANH HOA_bieu tong hop lai kh von 2011 gui phong TH-KTDN 2 2" xfId="2465"/>
    <cellStyle name="Dziesiętny [0]_Invoices2001Slovakia_TDT KHANH HOA_bieu tong hop lai kh von 2011 gui phong TH-KTDN 2 2" xfId="2466"/>
    <cellStyle name="Dziesietny [0]_Invoices2001Slovakia_TDT KHANH HOA_bieu tong hop lai kh von 2011 gui phong TH-KTDN 3" xfId="2467"/>
    <cellStyle name="Dziesiętny [0]_Invoices2001Slovakia_TDT KHANH HOA_bieu tong hop lai kh von 2011 gui phong TH-KTDN 3" xfId="2468"/>
    <cellStyle name="Dziesietny [0]_Invoices2001Slovakia_TDT KHANH HOA_bieu tong hop lai kh von 2011 gui phong TH-KTDN 3 2" xfId="2469"/>
    <cellStyle name="Dziesiętny [0]_Invoices2001Slovakia_TDT KHANH HOA_bieu tong hop lai kh von 2011 gui phong TH-KTDN 3 2" xfId="2470"/>
    <cellStyle name="Dziesietny [0]_Invoices2001Slovakia_TDT KHANH HOA_bieu tong hop lai kh von 2011 gui phong TH-KTDN_BIEU KE HOACH  2015 (KTN 6.11 sua)" xfId="2471"/>
    <cellStyle name="Dziesiętny [0]_Invoices2001Slovakia_TDT KHANH HOA_bieu tong hop lai kh von 2011 gui phong TH-KTDN_BIEU KE HOACH  2015 (KTN 6.11 sua)" xfId="2472"/>
    <cellStyle name="Dziesietny [0]_Invoices2001Slovakia_TDT KHANH HOA_Book1" xfId="2473"/>
    <cellStyle name="Dziesiętny [0]_Invoices2001Slovakia_TDT KHANH HOA_Book1" xfId="2474"/>
    <cellStyle name="Dziesietny [0]_Invoices2001Slovakia_TDT KHANH HOA_Book1_1" xfId="2475"/>
    <cellStyle name="Dziesiętny [0]_Invoices2001Slovakia_TDT KHANH HOA_Book1_1" xfId="2476"/>
    <cellStyle name="Dziesietny [0]_Invoices2001Slovakia_TDT KHANH HOA_Book1_1_ke hoach dau thau 30-6-2010" xfId="2477"/>
    <cellStyle name="Dziesiętny [0]_Invoices2001Slovakia_TDT KHANH HOA_Book1_1_ke hoach dau thau 30-6-2010" xfId="2478"/>
    <cellStyle name="Dziesietny [0]_Invoices2001Slovakia_TDT KHANH HOA_Book1_2" xfId="2479"/>
    <cellStyle name="Dziesiętny [0]_Invoices2001Slovakia_TDT KHANH HOA_Book1_2" xfId="2480"/>
    <cellStyle name="Dziesietny [0]_Invoices2001Slovakia_TDT KHANH HOA_Book1_Book1" xfId="2481"/>
    <cellStyle name="Dziesiętny [0]_Invoices2001Slovakia_TDT KHANH HOA_Book1_Book1" xfId="2482"/>
    <cellStyle name="Dziesietny [0]_Invoices2001Slovakia_TDT KHANH HOA_Book1_DTTD chieng chan Tham lai 29-9-2009" xfId="2483"/>
    <cellStyle name="Dziesiętny [0]_Invoices2001Slovakia_TDT KHANH HOA_Book1_DTTD chieng chan Tham lai 29-9-2009" xfId="2484"/>
    <cellStyle name="Dziesietny [0]_Invoices2001Slovakia_TDT KHANH HOA_Book1_Ke hoach 2010 (theo doi 11-8-2010)" xfId="2485"/>
    <cellStyle name="Dziesiętny [0]_Invoices2001Slovakia_TDT KHANH HOA_Book1_Ke hoach 2010 (theo doi 11-8-2010)" xfId="2486"/>
    <cellStyle name="Dziesietny [0]_Invoices2001Slovakia_TDT KHANH HOA_Book1_ke hoach dau thau 30-6-2010" xfId="2487"/>
    <cellStyle name="Dziesiętny [0]_Invoices2001Slovakia_TDT KHANH HOA_Book1_ke hoach dau thau 30-6-2010" xfId="2488"/>
    <cellStyle name="Dziesietny [0]_Invoices2001Slovakia_TDT KHANH HOA_Book1_ke hoach dau thau 30-6-2010 2" xfId="2489"/>
    <cellStyle name="Dziesiętny [0]_Invoices2001Slovakia_TDT KHANH HOA_Book1_ke hoach dau thau 30-6-2010 2" xfId="2490"/>
    <cellStyle name="Dziesietny [0]_Invoices2001Slovakia_TDT KHANH HOA_Book1_ke hoach dau thau 30-6-2010 2 2" xfId="2491"/>
    <cellStyle name="Dziesiętny [0]_Invoices2001Slovakia_TDT KHANH HOA_Book1_ke hoach dau thau 30-6-2010 2 2" xfId="2492"/>
    <cellStyle name="Dziesietny [0]_Invoices2001Slovakia_TDT KHANH HOA_Book1_ke hoach dau thau 30-6-2010 3" xfId="2493"/>
    <cellStyle name="Dziesiętny [0]_Invoices2001Slovakia_TDT KHANH HOA_Book1_ke hoach dau thau 30-6-2010 3" xfId="2494"/>
    <cellStyle name="Dziesietny [0]_Invoices2001Slovakia_TDT KHANH HOA_Book1_ke hoach dau thau 30-6-2010 3 2" xfId="2495"/>
    <cellStyle name="Dziesiętny [0]_Invoices2001Slovakia_TDT KHANH HOA_Book1_ke hoach dau thau 30-6-2010 3 2" xfId="2496"/>
    <cellStyle name="Dziesietny [0]_Invoices2001Slovakia_TDT KHANH HOA_Book1_ke hoach dau thau 30-6-2010_BIEU KE HOACH  2015 (KTN 6.11 sua)" xfId="2497"/>
    <cellStyle name="Dziesiętny [0]_Invoices2001Slovakia_TDT KHANH HOA_Book1_ke hoach dau thau 30-6-2010_BIEU KE HOACH  2015 (KTN 6.11 sua)" xfId="2498"/>
    <cellStyle name="Dziesietny [0]_Invoices2001Slovakia_TDT KHANH HOA_Book1_KH Von 2012 gui BKH 1" xfId="2499"/>
    <cellStyle name="Dziesiętny [0]_Invoices2001Slovakia_TDT KHANH HOA_Book1_KH Von 2012 gui BKH 1" xfId="2500"/>
    <cellStyle name="Dziesietny [0]_Invoices2001Slovakia_TDT KHANH HOA_Book1_KH Von 2012 gui BKH 2" xfId="2501"/>
    <cellStyle name="Dziesiętny [0]_Invoices2001Slovakia_TDT KHANH HOA_Book1_KH Von 2012 gui BKH 2" xfId="2502"/>
    <cellStyle name="Dziesietny [0]_Invoices2001Slovakia_TDT KHANH HOA_Copy of KH PHAN BO VON ĐỐI ỨNG NAM 2011 (30 TY phuong án gop WB)" xfId="2503"/>
    <cellStyle name="Dziesiętny [0]_Invoices2001Slovakia_TDT KHANH HOA_Copy of KH PHAN BO VON ĐỐI ỨNG NAM 2011 (30 TY phuong án gop WB)" xfId="2504"/>
    <cellStyle name="Dziesietny [0]_Invoices2001Slovakia_TDT KHANH HOA_Copy of KH PHAN BO VON ĐỐI ỨNG NAM 2011 (30 TY phuong án gop WB) 2" xfId="2505"/>
    <cellStyle name="Dziesiętny [0]_Invoices2001Slovakia_TDT KHANH HOA_Copy of KH PHAN BO VON ĐỐI ỨNG NAM 2011 (30 TY phuong án gop WB) 2" xfId="2506"/>
    <cellStyle name="Dziesietny [0]_Invoices2001Slovakia_TDT KHANH HOA_Copy of KH PHAN BO VON ĐỐI ỨNG NAM 2011 (30 TY phuong án gop WB) 2 2" xfId="2507"/>
    <cellStyle name="Dziesiętny [0]_Invoices2001Slovakia_TDT KHANH HOA_Copy of KH PHAN BO VON ĐỐI ỨNG NAM 2011 (30 TY phuong án gop WB) 2 2" xfId="2508"/>
    <cellStyle name="Dziesietny [0]_Invoices2001Slovakia_TDT KHANH HOA_Copy of KH PHAN BO VON ĐỐI ỨNG NAM 2011 (30 TY phuong án gop WB) 3" xfId="2509"/>
    <cellStyle name="Dziesiętny [0]_Invoices2001Slovakia_TDT KHANH HOA_Copy of KH PHAN BO VON ĐỐI ỨNG NAM 2011 (30 TY phuong án gop WB) 3" xfId="2510"/>
    <cellStyle name="Dziesietny [0]_Invoices2001Slovakia_TDT KHANH HOA_Copy of KH PHAN BO VON ĐỐI ỨNG NAM 2011 (30 TY phuong án gop WB) 3 2" xfId="2511"/>
    <cellStyle name="Dziesiętny [0]_Invoices2001Slovakia_TDT KHANH HOA_Copy of KH PHAN BO VON ĐỐI ỨNG NAM 2011 (30 TY phuong án gop WB) 3 2" xfId="2512"/>
    <cellStyle name="Dziesietny [0]_Invoices2001Slovakia_TDT KHANH HOA_Copy of KH PHAN BO VON ĐỐI ỨNG NAM 2011 (30 TY phuong án gop WB)_BIEU KE HOACH  2015 (KTN 6.11 sua)" xfId="2513"/>
    <cellStyle name="Dziesiętny [0]_Invoices2001Slovakia_TDT KHANH HOA_Copy of KH PHAN BO VON ĐỐI ỨNG NAM 2011 (30 TY phuong án gop WB)_BIEU KE HOACH  2015 (KTN 6.11 sua)" xfId="2514"/>
    <cellStyle name="Dziesietny [0]_Invoices2001Slovakia_TDT KHANH HOA_Chi tieu KH nam 2009" xfId="2515"/>
    <cellStyle name="Dziesiętny [0]_Invoices2001Slovakia_TDT KHANH HOA_Chi tieu KH nam 2009" xfId="2516"/>
    <cellStyle name="Dziesietny [0]_Invoices2001Slovakia_TDT KHANH HOA_Danh Mục KCM trinh BKH 2011 (BS 30A)" xfId="2517"/>
    <cellStyle name="Dziesiętny [0]_Invoices2001Slovakia_TDT KHANH HOA_Danh Mục KCM trinh BKH 2011 (BS 30A)" xfId="2518"/>
    <cellStyle name="Dziesietny [0]_Invoices2001Slovakia_TDT KHANH HOA_DT 1751 Muong Khoa" xfId="2519"/>
    <cellStyle name="Dziesiętny [0]_Invoices2001Slovakia_TDT KHANH HOA_DT 1751 Muong Khoa" xfId="2520"/>
    <cellStyle name="Dziesietny [0]_Invoices2001Slovakia_TDT KHANH HOA_DT tieu hoc diem TDC ban Cho 28-02-09" xfId="2521"/>
    <cellStyle name="Dziesiętny [0]_Invoices2001Slovakia_TDT KHANH HOA_DT tieu hoc diem TDC ban Cho 28-02-09" xfId="2522"/>
    <cellStyle name="Dziesietny [0]_Invoices2001Slovakia_TDT KHANH HOA_DTTD chieng chan Tham lai 29-9-2009" xfId="2523"/>
    <cellStyle name="Dziesiętny [0]_Invoices2001Slovakia_TDT KHANH HOA_DTTD chieng chan Tham lai 29-9-2009" xfId="2524"/>
    <cellStyle name="Dziesietny [0]_Invoices2001Slovakia_TDT KHANH HOA_DTTD chieng chan Tham lai 29-9-2009 2" xfId="2525"/>
    <cellStyle name="Dziesiętny [0]_Invoices2001Slovakia_TDT KHANH HOA_DTTD chieng chan Tham lai 29-9-2009 2" xfId="2526"/>
    <cellStyle name="Dziesietny [0]_Invoices2001Slovakia_TDT KHANH HOA_DTTD chieng chan Tham lai 29-9-2009 2 2" xfId="2527"/>
    <cellStyle name="Dziesiętny [0]_Invoices2001Slovakia_TDT KHANH HOA_DTTD chieng chan Tham lai 29-9-2009 2 2" xfId="2528"/>
    <cellStyle name="Dziesietny [0]_Invoices2001Slovakia_TDT KHANH HOA_DTTD chieng chan Tham lai 29-9-2009 3" xfId="2529"/>
    <cellStyle name="Dziesiętny [0]_Invoices2001Slovakia_TDT KHANH HOA_DTTD chieng chan Tham lai 29-9-2009 3" xfId="2530"/>
    <cellStyle name="Dziesietny [0]_Invoices2001Slovakia_TDT KHANH HOA_DTTD chieng chan Tham lai 29-9-2009 3 2" xfId="2531"/>
    <cellStyle name="Dziesiętny [0]_Invoices2001Slovakia_TDT KHANH HOA_DTTD chieng chan Tham lai 29-9-2009 3 2" xfId="2532"/>
    <cellStyle name="Dziesietny [0]_Invoices2001Slovakia_TDT KHANH HOA_DTTD chieng chan Tham lai 29-9-2009_BIEU KE HOACH  2015 (KTN 6.11 sua)" xfId="2533"/>
    <cellStyle name="Dziesiętny [0]_Invoices2001Slovakia_TDT KHANH HOA_DTTD chieng chan Tham lai 29-9-2009_BIEU KE HOACH  2015 (KTN 6.11 sua)" xfId="2534"/>
    <cellStyle name="Dziesietny [0]_Invoices2001Slovakia_TDT KHANH HOA_Du toan nuoc San Thang (GD2)" xfId="2535"/>
    <cellStyle name="Dziesiętny [0]_Invoices2001Slovakia_TDT KHANH HOA_Du toan nuoc San Thang (GD2)" xfId="2536"/>
    <cellStyle name="Dziesietny [0]_Invoices2001Slovakia_TDT KHANH HOA_GVL" xfId="2537"/>
    <cellStyle name="Dziesiętny [0]_Invoices2001Slovakia_TDT KHANH HOA_GVL" xfId="2538"/>
    <cellStyle name="Dziesietny [0]_Invoices2001Slovakia_TDT KHANH HOA_GVL 2" xfId="2539"/>
    <cellStyle name="Dziesiętny [0]_Invoices2001Slovakia_TDT KHANH HOA_GVL 2" xfId="2540"/>
    <cellStyle name="Dziesietny [0]_Invoices2001Slovakia_TDT KHANH HOA_GVL 2 2" xfId="2541"/>
    <cellStyle name="Dziesiętny [0]_Invoices2001Slovakia_TDT KHANH HOA_GVL 2 2" xfId="2542"/>
    <cellStyle name="Dziesietny [0]_Invoices2001Slovakia_TDT KHANH HOA_GVL 3" xfId="2543"/>
    <cellStyle name="Dziesiętny [0]_Invoices2001Slovakia_TDT KHANH HOA_GVL 3" xfId="2544"/>
    <cellStyle name="Dziesietny [0]_Invoices2001Slovakia_TDT KHANH HOA_GVL 3 2" xfId="2545"/>
    <cellStyle name="Dziesiętny [0]_Invoices2001Slovakia_TDT KHANH HOA_GVL 3 2" xfId="2546"/>
    <cellStyle name="Dziesietny [0]_Invoices2001Slovakia_TDT KHANH HOA_GVL_BIEU KE HOACH  2015 (KTN 6.11 sua)" xfId="2547"/>
    <cellStyle name="Dziesiętny [0]_Invoices2001Slovakia_TDT KHANH HOA_GVL_BIEU KE HOACH  2015 (KTN 6.11 sua)" xfId="2548"/>
    <cellStyle name="Dziesietny [0]_Invoices2001Slovakia_TDT KHANH HOA_ke hoach dau thau 30-6-2010" xfId="2549"/>
    <cellStyle name="Dziesiętny [0]_Invoices2001Slovakia_TDT KHANH HOA_ke hoach dau thau 30-6-2010" xfId="2550"/>
    <cellStyle name="Dziesietny [0]_Invoices2001Slovakia_TDT KHANH HOA_KH Von 2012 gui BKH 1" xfId="2551"/>
    <cellStyle name="Dziesiętny [0]_Invoices2001Slovakia_TDT KHANH HOA_KH Von 2012 gui BKH 1" xfId="2552"/>
    <cellStyle name="Dziesietny [0]_Invoices2001Slovakia_TDT KHANH HOA_KH Von 2012 gui BKH 1 2" xfId="2553"/>
    <cellStyle name="Dziesiętny [0]_Invoices2001Slovakia_TDT KHANH HOA_KH Von 2012 gui BKH 1 2" xfId="2554"/>
    <cellStyle name="Dziesietny [0]_Invoices2001Slovakia_TDT KHANH HOA_KH Von 2012 gui BKH 1 2 2" xfId="2555"/>
    <cellStyle name="Dziesiętny [0]_Invoices2001Slovakia_TDT KHANH HOA_KH Von 2012 gui BKH 1 2 2" xfId="2556"/>
    <cellStyle name="Dziesietny [0]_Invoices2001Slovakia_TDT KHANH HOA_KH Von 2012 gui BKH 1 3" xfId="2557"/>
    <cellStyle name="Dziesiętny [0]_Invoices2001Slovakia_TDT KHANH HOA_KH Von 2012 gui BKH 1 3" xfId="2558"/>
    <cellStyle name="Dziesietny [0]_Invoices2001Slovakia_TDT KHANH HOA_KH Von 2012 gui BKH 1 3 2" xfId="2559"/>
    <cellStyle name="Dziesiętny [0]_Invoices2001Slovakia_TDT KHANH HOA_KH Von 2012 gui BKH 1 3 2" xfId="2560"/>
    <cellStyle name="Dziesietny [0]_Invoices2001Slovakia_TDT KHANH HOA_KH Von 2012 gui BKH 1_BIEU KE HOACH  2015 (KTN 6.11 sua)" xfId="2561"/>
    <cellStyle name="Dziesiętny [0]_Invoices2001Slovakia_TDT KHANH HOA_KH Von 2012 gui BKH 1_BIEU KE HOACH  2015 (KTN 6.11 sua)" xfId="2562"/>
    <cellStyle name="Dziesietny [0]_Invoices2001Slovakia_TDT KHANH HOA_Phan pha do" xfId="2563"/>
    <cellStyle name="Dziesiętny [0]_Invoices2001Slovakia_TDT KHANH HOA_Phan pha do" xfId="2564"/>
    <cellStyle name="Dziesietny [0]_Invoices2001Slovakia_TDT KHANH HOA_QD ke hoach dau thau" xfId="2565"/>
    <cellStyle name="Dziesiętny [0]_Invoices2001Slovakia_TDT KHANH HOA_QD ke hoach dau thau" xfId="2566"/>
    <cellStyle name="Dziesietny [0]_Invoices2001Slovakia_TDT KHANH HOA_Ra soat KH von 2011 (Huy-11-11-11)" xfId="2567"/>
    <cellStyle name="Dziesiętny [0]_Invoices2001Slovakia_TDT KHANH HOA_Ra soat KH von 2011 (Huy-11-11-11)" xfId="2568"/>
    <cellStyle name="Dziesietny [0]_Invoices2001Slovakia_TDT KHANH HOA_Sheet2" xfId="2569"/>
    <cellStyle name="Dziesiętny [0]_Invoices2001Slovakia_TDT KHANH HOA_Sheet2" xfId="2570"/>
    <cellStyle name="Dziesietny [0]_Invoices2001Slovakia_TDT KHANH HOA_Tienluong" xfId="2571"/>
    <cellStyle name="Dziesiętny [0]_Invoices2001Slovakia_TDT KHANH HOA_Tienluong" xfId="2572"/>
    <cellStyle name="Dziesietny [0]_Invoices2001Slovakia_TDT KHANH HOA_tinh toan hoang ha" xfId="2573"/>
    <cellStyle name="Dziesiętny [0]_Invoices2001Slovakia_TDT KHANH HOA_tinh toan hoang ha" xfId="2574"/>
    <cellStyle name="Dziesietny [0]_Invoices2001Slovakia_TDT KHANH HOA_Tong hop Cac tuyen(9-1-06)" xfId="2575"/>
    <cellStyle name="Dziesiętny [0]_Invoices2001Slovakia_TDT KHANH HOA_Tong hop Cac tuyen(9-1-06)" xfId="2576"/>
    <cellStyle name="Dziesietny [0]_Invoices2001Slovakia_TDT KHANH HOA_Tong hop Cac tuyen(9-1-06)_bieu tong hop lai kh von 2011 gui phong TH-KTDN" xfId="2577"/>
    <cellStyle name="Dziesiętny [0]_Invoices2001Slovakia_TDT KHANH HOA_Tong hop Cac tuyen(9-1-06)_bieu tong hop lai kh von 2011 gui phong TH-KTDN" xfId="2578"/>
    <cellStyle name="Dziesietny [0]_Invoices2001Slovakia_TDT KHANH HOA_Tong hop Cac tuyen(9-1-06)_Copy of KH PHAN BO VON ĐỐI ỨNG NAM 2011 (30 TY phuong án gop WB)" xfId="2579"/>
    <cellStyle name="Dziesiętny [0]_Invoices2001Slovakia_TDT KHANH HOA_Tong hop Cac tuyen(9-1-06)_Copy of KH PHAN BO VON ĐỐI ỨNG NAM 2011 (30 TY phuong án gop WB)" xfId="2580"/>
    <cellStyle name="Dziesietny [0]_Invoices2001Slovakia_TDT KHANH HOA_Tong hop Cac tuyen(9-1-06)_Ke hoach 2010 (theo doi 11-8-2010)" xfId="2581"/>
    <cellStyle name="Dziesiętny [0]_Invoices2001Slovakia_TDT KHANH HOA_Tong hop Cac tuyen(9-1-06)_Ke hoach 2010 (theo doi 11-8-2010)" xfId="2582"/>
    <cellStyle name="Dziesietny [0]_Invoices2001Slovakia_TDT KHANH HOA_Tong hop Cac tuyen(9-1-06)_KH Von 2012 gui BKH 1" xfId="2583"/>
    <cellStyle name="Dziesiętny [0]_Invoices2001Slovakia_TDT KHANH HOA_Tong hop Cac tuyen(9-1-06)_KH Von 2012 gui BKH 1" xfId="2584"/>
    <cellStyle name="Dziesietny [0]_Invoices2001Slovakia_TDT KHANH HOA_Tong hop Cac tuyen(9-1-06)_QD ke hoach dau thau" xfId="2585"/>
    <cellStyle name="Dziesiętny [0]_Invoices2001Slovakia_TDT KHANH HOA_Tong hop Cac tuyen(9-1-06)_QD ke hoach dau thau" xfId="2586"/>
    <cellStyle name="Dziesietny [0]_Invoices2001Slovakia_TDT KHANH HOA_Tong hop Cac tuyen(9-1-06)_Tong von ĐTPT" xfId="2587"/>
    <cellStyle name="Dziesiętny [0]_Invoices2001Slovakia_TDT KHANH HOA_Tong hop Cac tuyen(9-1-06)_Tong von ĐTPT" xfId="2588"/>
    <cellStyle name="Dziesietny [0]_Invoices2001Slovakia_TDT KHANH HOA_Tong von ĐTPT" xfId="2589"/>
    <cellStyle name="Dziesiętny [0]_Invoices2001Slovakia_TDT KHANH HOA_Tong von ĐTPT" xfId="2590"/>
    <cellStyle name="Dziesietny [0]_Invoices2001Slovakia_TDT KHANH HOA_TU VAN THUY LOI THAM  PHE" xfId="2591"/>
    <cellStyle name="Dziesiętny [0]_Invoices2001Slovakia_TDT KHANH HOA_TU VAN THUY LOI THAM  PHE" xfId="2592"/>
    <cellStyle name="Dziesietny [0]_Invoices2001Slovakia_TDT KHANH HOA_TH danh muc 08-09 den ngay 30-8-09" xfId="2593"/>
    <cellStyle name="Dziesiętny [0]_Invoices2001Slovakia_TDT KHANH HOA_TH danh muc 08-09 den ngay 30-8-09" xfId="2594"/>
    <cellStyle name="Dziesietny [0]_Invoices2001Slovakia_TDT KHANH HOA_Viec Huy dang lam" xfId="2595"/>
    <cellStyle name="Dziesiętny [0]_Invoices2001Slovakia_TDT KHANH HOA_Viec Huy dang lam" xfId="2596"/>
    <cellStyle name="Dziesietny [0]_Invoices2001Slovakia_TDT quangngai" xfId="2597"/>
    <cellStyle name="Dziesiętny [0]_Invoices2001Slovakia_TDT quangngai" xfId="2598"/>
    <cellStyle name="Dziesietny [0]_Invoices2001Slovakia_Tienluong" xfId="2599"/>
    <cellStyle name="Dziesiętny [0]_Invoices2001Slovakia_Tienluong" xfId="2600"/>
    <cellStyle name="Dziesietny [0]_Invoices2001Slovakia_TMDT(10-5-06)" xfId="2601"/>
    <cellStyle name="Dziesiętny [0]_Invoices2001Slovakia_Tong von ĐTPT" xfId="2602"/>
    <cellStyle name="Dziesietny [0]_Invoices2001Slovakia_TH danh muc 08-09 den ngay 30-8-09" xfId="2603"/>
    <cellStyle name="Dziesiętny [0]_Invoices2001Slovakia_TH danh muc 08-09 den ngay 30-8-09" xfId="2604"/>
    <cellStyle name="Dziesietny [0]_Invoices2001Slovakia_Tham dinh du toan mat doong - Ban cho moi21-5" xfId="2605"/>
    <cellStyle name="Dziesiętny [0]_Invoices2001Slovakia_Tham dinh du toan mat doong - Ban cho moi21-5" xfId="2606"/>
    <cellStyle name="Dziesietny [0]_Invoices2001Slovakia_Viec Huy dang lam" xfId="2607"/>
    <cellStyle name="Dziesiętny [0]_Invoices2001Slovakia_Viec Huy dang lam" xfId="2608"/>
    <cellStyle name="Dziesietny_Invoices2001Slovakia" xfId="2609"/>
    <cellStyle name="Dziesiętny_Invoices2001Slovakia" xfId="2610"/>
    <cellStyle name="Dziesietny_Invoices2001Slovakia 2" xfId="2611"/>
    <cellStyle name="Dziesiętny_Invoices2001Slovakia 2" xfId="2612"/>
    <cellStyle name="Dziesietny_Invoices2001Slovakia 3" xfId="2613"/>
    <cellStyle name="Dziesiętny_Invoices2001Slovakia 3" xfId="2614"/>
    <cellStyle name="Dziesietny_Invoices2001Slovakia 4" xfId="2615"/>
    <cellStyle name="Dziesiętny_Invoices2001Slovakia 4" xfId="2616"/>
    <cellStyle name="Dziesietny_Invoices2001Slovakia_01_Nha so 1_Dien" xfId="2617"/>
    <cellStyle name="Dziesiętny_Invoices2001Slovakia_01_Nha so 1_Dien" xfId="2618"/>
    <cellStyle name="Dziesietny_Invoices2001Slovakia_01_Nha so 1_Dien 2" xfId="2619"/>
    <cellStyle name="Dziesiętny_Invoices2001Slovakia_01_Nha so 1_Dien 2" xfId="2620"/>
    <cellStyle name="Dziesietny_Invoices2001Slovakia_01_Nha so 1_Dien 3" xfId="2621"/>
    <cellStyle name="Dziesiętny_Invoices2001Slovakia_01_Nha so 1_Dien 3" xfId="2622"/>
    <cellStyle name="Dziesietny_Invoices2001Slovakia_01_Nha so 1_Dien 4" xfId="2623"/>
    <cellStyle name="Dziesiętny_Invoices2001Slovakia_01_Nha so 1_Dien 4" xfId="2624"/>
    <cellStyle name="Dziesietny_Invoices2001Slovakia_01_Nha so 1_Dien_Bao cao danh muc cac cong trinh tren dia ban huyen 4-2010" xfId="2625"/>
    <cellStyle name="Dziesiętny_Invoices2001Slovakia_01_Nha so 1_Dien_Bao cao danh muc cac cong trinh tren dia ban huyen 4-2010" xfId="2626"/>
    <cellStyle name="Dziesietny_Invoices2001Slovakia_01_Nha so 1_Dien_bieu ke hoach dau thau" xfId="2627"/>
    <cellStyle name="Dziesiętny_Invoices2001Slovakia_01_Nha so 1_Dien_bieu ke hoach dau thau" xfId="2628"/>
    <cellStyle name="Dziesietny_Invoices2001Slovakia_01_Nha so 1_Dien_bieu ke hoach dau thau 2" xfId="2629"/>
    <cellStyle name="Dziesiętny_Invoices2001Slovakia_01_Nha so 1_Dien_bieu ke hoach dau thau 2" xfId="2630"/>
    <cellStyle name="Dziesietny_Invoices2001Slovakia_01_Nha so 1_Dien_bieu ke hoach dau thau 2 2" xfId="2631"/>
    <cellStyle name="Dziesiętny_Invoices2001Slovakia_01_Nha so 1_Dien_bieu ke hoach dau thau 2 2" xfId="2632"/>
    <cellStyle name="Dziesietny_Invoices2001Slovakia_01_Nha so 1_Dien_bieu ke hoach dau thau 3" xfId="2633"/>
    <cellStyle name="Dziesiętny_Invoices2001Slovakia_01_Nha so 1_Dien_bieu ke hoach dau thau 3" xfId="2634"/>
    <cellStyle name="Dziesietny_Invoices2001Slovakia_01_Nha so 1_Dien_bieu ke hoach dau thau 3 2" xfId="2635"/>
    <cellStyle name="Dziesiętny_Invoices2001Slovakia_01_Nha so 1_Dien_bieu ke hoach dau thau 3 2" xfId="2636"/>
    <cellStyle name="Dziesietny_Invoices2001Slovakia_01_Nha so 1_Dien_bieu ke hoach dau thau 4" xfId="2637"/>
    <cellStyle name="Dziesiętny_Invoices2001Slovakia_01_Nha so 1_Dien_bieu ke hoach dau thau 4" xfId="2638"/>
    <cellStyle name="Dziesietny_Invoices2001Slovakia_01_Nha so 1_Dien_bieu ke hoach dau thau truong mam non SKH" xfId="2639"/>
    <cellStyle name="Dziesiętny_Invoices2001Slovakia_01_Nha so 1_Dien_bieu ke hoach dau thau truong mam non SKH" xfId="2640"/>
    <cellStyle name="Dziesietny_Invoices2001Slovakia_01_Nha so 1_Dien_bieu ke hoach dau thau truong mam non SKH 2" xfId="2641"/>
    <cellStyle name="Dziesiętny_Invoices2001Slovakia_01_Nha so 1_Dien_bieu ke hoach dau thau truong mam non SKH 2" xfId="2642"/>
    <cellStyle name="Dziesietny_Invoices2001Slovakia_01_Nha so 1_Dien_bieu ke hoach dau thau truong mam non SKH 2 2" xfId="2643"/>
    <cellStyle name="Dziesiętny_Invoices2001Slovakia_01_Nha so 1_Dien_bieu ke hoach dau thau truong mam non SKH 2 2" xfId="2644"/>
    <cellStyle name="Dziesietny_Invoices2001Slovakia_01_Nha so 1_Dien_bieu ke hoach dau thau truong mam non SKH 3" xfId="2645"/>
    <cellStyle name="Dziesiętny_Invoices2001Slovakia_01_Nha so 1_Dien_bieu ke hoach dau thau truong mam non SKH 3" xfId="2646"/>
    <cellStyle name="Dziesietny_Invoices2001Slovakia_01_Nha so 1_Dien_bieu ke hoach dau thau truong mam non SKH 3 2" xfId="2647"/>
    <cellStyle name="Dziesiętny_Invoices2001Slovakia_01_Nha so 1_Dien_bieu ke hoach dau thau truong mam non SKH 3 2" xfId="2648"/>
    <cellStyle name="Dziesietny_Invoices2001Slovakia_01_Nha so 1_Dien_bieu ke hoach dau thau truong mam non SKH 4" xfId="2649"/>
    <cellStyle name="Dziesiętny_Invoices2001Slovakia_01_Nha so 1_Dien_bieu ke hoach dau thau truong mam non SKH 4" xfId="2650"/>
    <cellStyle name="Dziesietny_Invoices2001Slovakia_01_Nha so 1_Dien_bieu tong hop lai kh von 2011 gui phong TH-KTDN" xfId="2651"/>
    <cellStyle name="Dziesiętny_Invoices2001Slovakia_01_Nha so 1_Dien_bieu tong hop lai kh von 2011 gui phong TH-KTDN" xfId="2652"/>
    <cellStyle name="Dziesietny_Invoices2001Slovakia_01_Nha so 1_Dien_bieu tong hop lai kh von 2011 gui phong TH-KTDN 2" xfId="2653"/>
    <cellStyle name="Dziesiętny_Invoices2001Slovakia_01_Nha so 1_Dien_bieu tong hop lai kh von 2011 gui phong TH-KTDN 2" xfId="2654"/>
    <cellStyle name="Dziesietny_Invoices2001Slovakia_01_Nha so 1_Dien_bieu tong hop lai kh von 2011 gui phong TH-KTDN 2 2" xfId="2655"/>
    <cellStyle name="Dziesiętny_Invoices2001Slovakia_01_Nha so 1_Dien_bieu tong hop lai kh von 2011 gui phong TH-KTDN 2 2" xfId="2656"/>
    <cellStyle name="Dziesietny_Invoices2001Slovakia_01_Nha so 1_Dien_bieu tong hop lai kh von 2011 gui phong TH-KTDN 3" xfId="2657"/>
    <cellStyle name="Dziesiętny_Invoices2001Slovakia_01_Nha so 1_Dien_bieu tong hop lai kh von 2011 gui phong TH-KTDN 3" xfId="2658"/>
    <cellStyle name="Dziesietny_Invoices2001Slovakia_01_Nha so 1_Dien_bieu tong hop lai kh von 2011 gui phong TH-KTDN 3 2" xfId="2659"/>
    <cellStyle name="Dziesiętny_Invoices2001Slovakia_01_Nha so 1_Dien_bieu tong hop lai kh von 2011 gui phong TH-KTDN 3 2" xfId="2660"/>
    <cellStyle name="Dziesietny_Invoices2001Slovakia_01_Nha so 1_Dien_bieu tong hop lai kh von 2011 gui phong TH-KTDN_BIEU KE HOACH  2015 (KTN 6.11 sua)" xfId="2661"/>
    <cellStyle name="Dziesiętny_Invoices2001Slovakia_01_Nha so 1_Dien_bieu tong hop lai kh von 2011 gui phong TH-KTDN_BIEU KE HOACH  2015 (KTN 6.11 sua)" xfId="2662"/>
    <cellStyle name="Dziesietny_Invoices2001Slovakia_01_Nha so 1_Dien_Book1" xfId="2663"/>
    <cellStyle name="Dziesiętny_Invoices2001Slovakia_01_Nha so 1_Dien_Book1" xfId="2664"/>
    <cellStyle name="Dziesietny_Invoices2001Slovakia_01_Nha so 1_Dien_Book1 2" xfId="2665"/>
    <cellStyle name="Dziesiętny_Invoices2001Slovakia_01_Nha so 1_Dien_Book1 2" xfId="2666"/>
    <cellStyle name="Dziesietny_Invoices2001Slovakia_01_Nha so 1_Dien_Book1 2 2" xfId="2667"/>
    <cellStyle name="Dziesiętny_Invoices2001Slovakia_01_Nha so 1_Dien_Book1 2 2" xfId="2668"/>
    <cellStyle name="Dziesietny_Invoices2001Slovakia_01_Nha so 1_Dien_Book1 3" xfId="2669"/>
    <cellStyle name="Dziesiętny_Invoices2001Slovakia_01_Nha so 1_Dien_Book1 3" xfId="2670"/>
    <cellStyle name="Dziesietny_Invoices2001Slovakia_01_Nha so 1_Dien_Book1 3 2" xfId="2671"/>
    <cellStyle name="Dziesiętny_Invoices2001Slovakia_01_Nha so 1_Dien_Book1 3 2" xfId="2672"/>
    <cellStyle name="Dziesietny_Invoices2001Slovakia_01_Nha so 1_Dien_Book1 4" xfId="2673"/>
    <cellStyle name="Dziesiętny_Invoices2001Slovakia_01_Nha so 1_Dien_Book1 4" xfId="2674"/>
    <cellStyle name="Dziesietny_Invoices2001Slovakia_01_Nha so 1_Dien_Book1_1" xfId="2675"/>
    <cellStyle name="Dziesiętny_Invoices2001Slovakia_01_Nha so 1_Dien_Book1_1" xfId="2676"/>
    <cellStyle name="Dziesietny_Invoices2001Slovakia_01_Nha so 1_Dien_Book1_1 2" xfId="2677"/>
    <cellStyle name="Dziesiętny_Invoices2001Slovakia_01_Nha so 1_Dien_Book1_1 2" xfId="2678"/>
    <cellStyle name="Dziesietny_Invoices2001Slovakia_01_Nha so 1_Dien_Book1_1 2 2" xfId="2679"/>
    <cellStyle name="Dziesiętny_Invoices2001Slovakia_01_Nha so 1_Dien_Book1_1 2 2" xfId="2680"/>
    <cellStyle name="Dziesietny_Invoices2001Slovakia_01_Nha so 1_Dien_Book1_1 3" xfId="2681"/>
    <cellStyle name="Dziesiętny_Invoices2001Slovakia_01_Nha so 1_Dien_Book1_1 3" xfId="2682"/>
    <cellStyle name="Dziesietny_Invoices2001Slovakia_01_Nha so 1_Dien_Book1_1 3 2" xfId="2683"/>
    <cellStyle name="Dziesiętny_Invoices2001Slovakia_01_Nha so 1_Dien_Book1_1 3 2" xfId="2684"/>
    <cellStyle name="Dziesietny_Invoices2001Slovakia_01_Nha so 1_Dien_Book1_1 4" xfId="2685"/>
    <cellStyle name="Dziesiętny_Invoices2001Slovakia_01_Nha so 1_Dien_Book1_1 4" xfId="2686"/>
    <cellStyle name="Dziesietny_Invoices2001Slovakia_01_Nha so 1_Dien_Book1_DTTD chieng chan Tham lai 29-9-2009" xfId="2687"/>
    <cellStyle name="Dziesiętny_Invoices2001Slovakia_01_Nha so 1_Dien_Book1_DTTD chieng chan Tham lai 29-9-2009" xfId="2688"/>
    <cellStyle name="Dziesietny_Invoices2001Slovakia_01_Nha so 1_Dien_Book1_DTTD chieng chan Tham lai 29-9-2009 2" xfId="2689"/>
    <cellStyle name="Dziesiętny_Invoices2001Slovakia_01_Nha so 1_Dien_Book1_DTTD chieng chan Tham lai 29-9-2009 2" xfId="2690"/>
    <cellStyle name="Dziesietny_Invoices2001Slovakia_01_Nha so 1_Dien_Book1_DTTD chieng chan Tham lai 29-9-2009 2 2" xfId="2691"/>
    <cellStyle name="Dziesiętny_Invoices2001Slovakia_01_Nha so 1_Dien_Book1_DTTD chieng chan Tham lai 29-9-2009 2 2" xfId="2692"/>
    <cellStyle name="Dziesietny_Invoices2001Slovakia_01_Nha so 1_Dien_Book1_DTTD chieng chan Tham lai 29-9-2009 3" xfId="2693"/>
    <cellStyle name="Dziesiętny_Invoices2001Slovakia_01_Nha so 1_Dien_Book1_DTTD chieng chan Tham lai 29-9-2009 3" xfId="2694"/>
    <cellStyle name="Dziesietny_Invoices2001Slovakia_01_Nha so 1_Dien_Book1_DTTD chieng chan Tham lai 29-9-2009 3 2" xfId="2695"/>
    <cellStyle name="Dziesiętny_Invoices2001Slovakia_01_Nha so 1_Dien_Book1_DTTD chieng chan Tham lai 29-9-2009 3 2" xfId="2696"/>
    <cellStyle name="Dziesietny_Invoices2001Slovakia_01_Nha so 1_Dien_Book1_DTTD chieng chan Tham lai 29-9-2009 4" xfId="2697"/>
    <cellStyle name="Dziesiętny_Invoices2001Slovakia_01_Nha so 1_Dien_Book1_DTTD chieng chan Tham lai 29-9-2009 4" xfId="2698"/>
    <cellStyle name="Dziesietny_Invoices2001Slovakia_01_Nha so 1_Dien_Book1_Ke hoach 2010 (theo doi 11-8-2010)" xfId="2699"/>
    <cellStyle name="Dziesiętny_Invoices2001Slovakia_01_Nha so 1_Dien_Book1_Ke hoach 2010 (theo doi 11-8-2010)" xfId="2700"/>
    <cellStyle name="Dziesietny_Invoices2001Slovakia_01_Nha so 1_Dien_Book1_Ke hoach 2010 (theo doi 11-8-2010) 2" xfId="2701"/>
    <cellStyle name="Dziesiętny_Invoices2001Slovakia_01_Nha so 1_Dien_Book1_Ke hoach 2010 (theo doi 11-8-2010) 2" xfId="2702"/>
    <cellStyle name="Dziesietny_Invoices2001Slovakia_01_Nha so 1_Dien_Book1_Ke hoach 2010 (theo doi 11-8-2010) 2 2" xfId="2703"/>
    <cellStyle name="Dziesiętny_Invoices2001Slovakia_01_Nha so 1_Dien_Book1_Ke hoach 2010 (theo doi 11-8-2010) 2 2" xfId="2704"/>
    <cellStyle name="Dziesietny_Invoices2001Slovakia_01_Nha so 1_Dien_Book1_Ke hoach 2010 (theo doi 11-8-2010) 3" xfId="2705"/>
    <cellStyle name="Dziesiętny_Invoices2001Slovakia_01_Nha so 1_Dien_Book1_Ke hoach 2010 (theo doi 11-8-2010) 3" xfId="2706"/>
    <cellStyle name="Dziesietny_Invoices2001Slovakia_01_Nha so 1_Dien_Book1_Ke hoach 2010 (theo doi 11-8-2010) 3 2" xfId="2707"/>
    <cellStyle name="Dziesiętny_Invoices2001Slovakia_01_Nha so 1_Dien_Book1_Ke hoach 2010 (theo doi 11-8-2010) 3 2" xfId="2708"/>
    <cellStyle name="Dziesietny_Invoices2001Slovakia_01_Nha so 1_Dien_Book1_Ke hoach 2010 (theo doi 11-8-2010)_BIEU KE HOACH  2015 (KTN 6.11 sua)" xfId="2709"/>
    <cellStyle name="Dziesiętny_Invoices2001Slovakia_01_Nha so 1_Dien_Book1_Ke hoach 2010 (theo doi 11-8-2010)_BIEU KE HOACH  2015 (KTN 6.11 sua)" xfId="2710"/>
    <cellStyle name="Dziesietny_Invoices2001Slovakia_01_Nha so 1_Dien_Book1_ke hoach dau thau 30-6-2010" xfId="2711"/>
    <cellStyle name="Dziesiętny_Invoices2001Slovakia_01_Nha so 1_Dien_Book1_ke hoach dau thau 30-6-2010" xfId="2712"/>
    <cellStyle name="Dziesietny_Invoices2001Slovakia_01_Nha so 1_Dien_Book1_ke hoach dau thau 30-6-2010 2" xfId="2713"/>
    <cellStyle name="Dziesiętny_Invoices2001Slovakia_01_Nha so 1_Dien_Book1_ke hoach dau thau 30-6-2010 2" xfId="2714"/>
    <cellStyle name="Dziesietny_Invoices2001Slovakia_01_Nha so 1_Dien_Book1_ke hoach dau thau 30-6-2010 2 2" xfId="2715"/>
    <cellStyle name="Dziesiętny_Invoices2001Slovakia_01_Nha so 1_Dien_Book1_ke hoach dau thau 30-6-2010 2 2" xfId="2716"/>
    <cellStyle name="Dziesietny_Invoices2001Slovakia_01_Nha so 1_Dien_Book1_ke hoach dau thau 30-6-2010 3" xfId="2717"/>
    <cellStyle name="Dziesiętny_Invoices2001Slovakia_01_Nha so 1_Dien_Book1_ke hoach dau thau 30-6-2010 3" xfId="2718"/>
    <cellStyle name="Dziesietny_Invoices2001Slovakia_01_Nha so 1_Dien_Book1_ke hoach dau thau 30-6-2010 3 2" xfId="2719"/>
    <cellStyle name="Dziesiętny_Invoices2001Slovakia_01_Nha so 1_Dien_Book1_ke hoach dau thau 30-6-2010 3 2" xfId="2720"/>
    <cellStyle name="Dziesietny_Invoices2001Slovakia_01_Nha so 1_Dien_Book1_ke hoach dau thau 30-6-2010_BIEU KE HOACH  2015 (KTN 6.11 sua)" xfId="2721"/>
    <cellStyle name="Dziesiętny_Invoices2001Slovakia_01_Nha so 1_Dien_Book1_ke hoach dau thau 30-6-2010_BIEU KE HOACH  2015 (KTN 6.11 sua)" xfId="2722"/>
    <cellStyle name="Dziesietny_Invoices2001Slovakia_01_Nha so 1_Dien_Copy of KH PHAN BO VON ĐỐI ỨNG NAM 2011 (30 TY phuong án gop WB)" xfId="2723"/>
    <cellStyle name="Dziesiętny_Invoices2001Slovakia_01_Nha so 1_Dien_Copy of KH PHAN BO VON ĐỐI ỨNG NAM 2011 (30 TY phuong án gop WB)" xfId="2724"/>
    <cellStyle name="Dziesietny_Invoices2001Slovakia_01_Nha so 1_Dien_Copy of KH PHAN BO VON ĐỐI ỨNG NAM 2011 (30 TY phuong án gop WB) 2" xfId="2725"/>
    <cellStyle name="Dziesiętny_Invoices2001Slovakia_01_Nha so 1_Dien_Copy of KH PHAN BO VON ĐỐI ỨNG NAM 2011 (30 TY phuong án gop WB) 2" xfId="2726"/>
    <cellStyle name="Dziesietny_Invoices2001Slovakia_01_Nha so 1_Dien_Copy of KH PHAN BO VON ĐỐI ỨNG NAM 2011 (30 TY phuong án gop WB) 2 2" xfId="2727"/>
    <cellStyle name="Dziesiętny_Invoices2001Slovakia_01_Nha so 1_Dien_Copy of KH PHAN BO VON ĐỐI ỨNG NAM 2011 (30 TY phuong án gop WB) 2 2" xfId="2728"/>
    <cellStyle name="Dziesietny_Invoices2001Slovakia_01_Nha so 1_Dien_Copy of KH PHAN BO VON ĐỐI ỨNG NAM 2011 (30 TY phuong án gop WB) 3" xfId="2729"/>
    <cellStyle name="Dziesiętny_Invoices2001Slovakia_01_Nha so 1_Dien_Copy of KH PHAN BO VON ĐỐI ỨNG NAM 2011 (30 TY phuong án gop WB) 3" xfId="2730"/>
    <cellStyle name="Dziesietny_Invoices2001Slovakia_01_Nha so 1_Dien_Copy of KH PHAN BO VON ĐỐI ỨNG NAM 2011 (30 TY phuong án gop WB) 3 2" xfId="2731"/>
    <cellStyle name="Dziesiętny_Invoices2001Slovakia_01_Nha so 1_Dien_Copy of KH PHAN BO VON ĐỐI ỨNG NAM 2011 (30 TY phuong án gop WB) 3 2" xfId="2732"/>
    <cellStyle name="Dziesietny_Invoices2001Slovakia_01_Nha so 1_Dien_Copy of KH PHAN BO VON ĐỐI ỨNG NAM 2011 (30 TY phuong án gop WB)_BIEU KE HOACH  2015 (KTN 6.11 sua)" xfId="2733"/>
    <cellStyle name="Dziesiętny_Invoices2001Slovakia_01_Nha so 1_Dien_Copy of KH PHAN BO VON ĐỐI ỨNG NAM 2011 (30 TY phuong án gop WB)_BIEU KE HOACH  2015 (KTN 6.11 sua)" xfId="2734"/>
    <cellStyle name="Dziesietny_Invoices2001Slovakia_01_Nha so 1_Dien_DTTD chieng chan Tham lai 29-9-2009" xfId="2735"/>
    <cellStyle name="Dziesiętny_Invoices2001Slovakia_01_Nha so 1_Dien_DTTD chieng chan Tham lai 29-9-2009" xfId="2736"/>
    <cellStyle name="Dziesietny_Invoices2001Slovakia_01_Nha so 1_Dien_DTTD chieng chan Tham lai 29-9-2009 2" xfId="2737"/>
    <cellStyle name="Dziesiętny_Invoices2001Slovakia_01_Nha so 1_Dien_DTTD chieng chan Tham lai 29-9-2009 2" xfId="2738"/>
    <cellStyle name="Dziesietny_Invoices2001Slovakia_01_Nha so 1_Dien_DTTD chieng chan Tham lai 29-9-2009 2 2" xfId="2739"/>
    <cellStyle name="Dziesiętny_Invoices2001Slovakia_01_Nha so 1_Dien_DTTD chieng chan Tham lai 29-9-2009 2 2" xfId="2740"/>
    <cellStyle name="Dziesietny_Invoices2001Slovakia_01_Nha so 1_Dien_DTTD chieng chan Tham lai 29-9-2009 3" xfId="2741"/>
    <cellStyle name="Dziesiętny_Invoices2001Slovakia_01_Nha so 1_Dien_DTTD chieng chan Tham lai 29-9-2009 3" xfId="2742"/>
    <cellStyle name="Dziesietny_Invoices2001Slovakia_01_Nha so 1_Dien_DTTD chieng chan Tham lai 29-9-2009 3 2" xfId="2743"/>
    <cellStyle name="Dziesiętny_Invoices2001Slovakia_01_Nha so 1_Dien_DTTD chieng chan Tham lai 29-9-2009 3 2" xfId="2744"/>
    <cellStyle name="Dziesietny_Invoices2001Slovakia_01_Nha so 1_Dien_DTTD chieng chan Tham lai 29-9-2009_BIEU KE HOACH  2015 (KTN 6.11 sua)" xfId="2745"/>
    <cellStyle name="Dziesiętny_Invoices2001Slovakia_01_Nha so 1_Dien_DTTD chieng chan Tham lai 29-9-2009_BIEU KE HOACH  2015 (KTN 6.11 sua)" xfId="2746"/>
    <cellStyle name="Dziesietny_Invoices2001Slovakia_01_Nha so 1_Dien_Du toan nuoc San Thang (GD2)" xfId="2747"/>
    <cellStyle name="Dziesiętny_Invoices2001Slovakia_01_Nha so 1_Dien_Du toan nuoc San Thang (GD2)" xfId="2748"/>
    <cellStyle name="Dziesietny_Invoices2001Slovakia_01_Nha so 1_Dien_Du toan nuoc San Thang (GD2) 2" xfId="2749"/>
    <cellStyle name="Dziesiętny_Invoices2001Slovakia_01_Nha so 1_Dien_Du toan nuoc San Thang (GD2) 2" xfId="2750"/>
    <cellStyle name="Dziesietny_Invoices2001Slovakia_01_Nha so 1_Dien_Du toan nuoc San Thang (GD2) 2 2" xfId="2751"/>
    <cellStyle name="Dziesiętny_Invoices2001Slovakia_01_Nha so 1_Dien_Du toan nuoc San Thang (GD2) 2 2" xfId="2752"/>
    <cellStyle name="Dziesietny_Invoices2001Slovakia_01_Nha so 1_Dien_Du toan nuoc San Thang (GD2) 3" xfId="2753"/>
    <cellStyle name="Dziesiętny_Invoices2001Slovakia_01_Nha so 1_Dien_Du toan nuoc San Thang (GD2) 3" xfId="2754"/>
    <cellStyle name="Dziesietny_Invoices2001Slovakia_01_Nha so 1_Dien_Du toan nuoc San Thang (GD2) 3 2" xfId="2755"/>
    <cellStyle name="Dziesiętny_Invoices2001Slovakia_01_Nha so 1_Dien_Du toan nuoc San Thang (GD2) 3 2" xfId="2756"/>
    <cellStyle name="Dziesietny_Invoices2001Slovakia_01_Nha so 1_Dien_Du toan nuoc San Thang (GD2) 4" xfId="2757"/>
    <cellStyle name="Dziesiętny_Invoices2001Slovakia_01_Nha so 1_Dien_Du toan nuoc San Thang (GD2) 4" xfId="2758"/>
    <cellStyle name="Dziesietny_Invoices2001Slovakia_01_Nha so 1_Dien_Ke hoach 2010 (theo doi 11-8-2010)" xfId="2759"/>
    <cellStyle name="Dziesiętny_Invoices2001Slovakia_01_Nha so 1_Dien_Ke hoach 2010 (theo doi 11-8-2010)" xfId="2760"/>
    <cellStyle name="Dziesietny_Invoices2001Slovakia_01_Nha so 1_Dien_Ke hoach 2010 (theo doi 11-8-2010) 2" xfId="2761"/>
    <cellStyle name="Dziesiętny_Invoices2001Slovakia_01_Nha so 1_Dien_Ke hoach 2010 (theo doi 11-8-2010) 2" xfId="2762"/>
    <cellStyle name="Dziesietny_Invoices2001Slovakia_01_Nha so 1_Dien_Ke hoach 2010 (theo doi 11-8-2010) 2 2" xfId="2763"/>
    <cellStyle name="Dziesiętny_Invoices2001Slovakia_01_Nha so 1_Dien_Ke hoach 2010 (theo doi 11-8-2010) 2 2" xfId="2764"/>
    <cellStyle name="Dziesietny_Invoices2001Slovakia_01_Nha so 1_Dien_Ke hoach 2010 (theo doi 11-8-2010) 3" xfId="2765"/>
    <cellStyle name="Dziesiętny_Invoices2001Slovakia_01_Nha so 1_Dien_Ke hoach 2010 (theo doi 11-8-2010) 3" xfId="2766"/>
    <cellStyle name="Dziesietny_Invoices2001Slovakia_01_Nha so 1_Dien_Ke hoach 2010 (theo doi 11-8-2010) 3 2" xfId="2767"/>
    <cellStyle name="Dziesiętny_Invoices2001Slovakia_01_Nha so 1_Dien_Ke hoach 2010 (theo doi 11-8-2010) 3 2" xfId="2768"/>
    <cellStyle name="Dziesietny_Invoices2001Slovakia_01_Nha so 1_Dien_Ke hoach 2010 (theo doi 11-8-2010) 4" xfId="2769"/>
    <cellStyle name="Dziesiętny_Invoices2001Slovakia_01_Nha so 1_Dien_Ke hoach 2010 (theo doi 11-8-2010) 4" xfId="2770"/>
    <cellStyle name="Dziesietny_Invoices2001Slovakia_01_Nha so 1_Dien_ke hoach dau thau 30-6-2010" xfId="2771"/>
    <cellStyle name="Dziesiętny_Invoices2001Slovakia_01_Nha so 1_Dien_ke hoach dau thau 30-6-2010" xfId="2772"/>
    <cellStyle name="Dziesietny_Invoices2001Slovakia_01_Nha so 1_Dien_ke hoach dau thau 30-6-2010 2" xfId="2773"/>
    <cellStyle name="Dziesiętny_Invoices2001Slovakia_01_Nha so 1_Dien_ke hoach dau thau 30-6-2010 2" xfId="2774"/>
    <cellStyle name="Dziesietny_Invoices2001Slovakia_01_Nha so 1_Dien_ke hoach dau thau 30-6-2010 2 2" xfId="2775"/>
    <cellStyle name="Dziesiętny_Invoices2001Slovakia_01_Nha so 1_Dien_ke hoach dau thau 30-6-2010 2 2" xfId="2776"/>
    <cellStyle name="Dziesietny_Invoices2001Slovakia_01_Nha so 1_Dien_ke hoach dau thau 30-6-2010 3" xfId="2777"/>
    <cellStyle name="Dziesiętny_Invoices2001Slovakia_01_Nha so 1_Dien_ke hoach dau thau 30-6-2010 3" xfId="2778"/>
    <cellStyle name="Dziesietny_Invoices2001Slovakia_01_Nha so 1_Dien_ke hoach dau thau 30-6-2010 3 2" xfId="2779"/>
    <cellStyle name="Dziesiętny_Invoices2001Slovakia_01_Nha so 1_Dien_ke hoach dau thau 30-6-2010 3 2" xfId="2780"/>
    <cellStyle name="Dziesietny_Invoices2001Slovakia_01_Nha so 1_Dien_ke hoach dau thau 30-6-2010 4" xfId="2781"/>
    <cellStyle name="Dziesiętny_Invoices2001Slovakia_01_Nha so 1_Dien_ke hoach dau thau 30-6-2010 4" xfId="2782"/>
    <cellStyle name="Dziesietny_Invoices2001Slovakia_01_Nha so 1_Dien_KH Von 2012 gui BKH 1" xfId="2783"/>
    <cellStyle name="Dziesiętny_Invoices2001Slovakia_01_Nha so 1_Dien_KH Von 2012 gui BKH 1" xfId="2784"/>
    <cellStyle name="Dziesietny_Invoices2001Slovakia_01_Nha so 1_Dien_KH Von 2012 gui BKH 1 2" xfId="2785"/>
    <cellStyle name="Dziesiętny_Invoices2001Slovakia_01_Nha so 1_Dien_KH Von 2012 gui BKH 1 2" xfId="2786"/>
    <cellStyle name="Dziesietny_Invoices2001Slovakia_01_Nha so 1_Dien_KH Von 2012 gui BKH 1 2 2" xfId="2787"/>
    <cellStyle name="Dziesiętny_Invoices2001Slovakia_01_Nha so 1_Dien_KH Von 2012 gui BKH 1 2 2" xfId="2788"/>
    <cellStyle name="Dziesietny_Invoices2001Slovakia_01_Nha so 1_Dien_KH Von 2012 gui BKH 1 3" xfId="2789"/>
    <cellStyle name="Dziesiętny_Invoices2001Slovakia_01_Nha so 1_Dien_KH Von 2012 gui BKH 1 3" xfId="2790"/>
    <cellStyle name="Dziesietny_Invoices2001Slovakia_01_Nha so 1_Dien_KH Von 2012 gui BKH 1 3 2" xfId="2791"/>
    <cellStyle name="Dziesiętny_Invoices2001Slovakia_01_Nha so 1_Dien_KH Von 2012 gui BKH 1 3 2" xfId="2792"/>
    <cellStyle name="Dziesietny_Invoices2001Slovakia_01_Nha so 1_Dien_KH Von 2012 gui BKH 1_BIEU KE HOACH  2015 (KTN 6.11 sua)" xfId="2793"/>
    <cellStyle name="Dziesiętny_Invoices2001Slovakia_01_Nha so 1_Dien_KH Von 2012 gui BKH 1_BIEU KE HOACH  2015 (KTN 6.11 sua)" xfId="2794"/>
    <cellStyle name="Dziesietny_Invoices2001Slovakia_01_Nha so 1_Dien_QD ke hoach dau thau" xfId="2795"/>
    <cellStyle name="Dziesiętny_Invoices2001Slovakia_01_Nha so 1_Dien_QD ke hoach dau thau" xfId="2796"/>
    <cellStyle name="Dziesietny_Invoices2001Slovakia_01_Nha so 1_Dien_QD ke hoach dau thau 2" xfId="2797"/>
    <cellStyle name="Dziesiętny_Invoices2001Slovakia_01_Nha so 1_Dien_QD ke hoach dau thau 2" xfId="2798"/>
    <cellStyle name="Dziesietny_Invoices2001Slovakia_01_Nha so 1_Dien_QD ke hoach dau thau 2 2" xfId="2799"/>
    <cellStyle name="Dziesiętny_Invoices2001Slovakia_01_Nha so 1_Dien_QD ke hoach dau thau 2 2" xfId="2800"/>
    <cellStyle name="Dziesietny_Invoices2001Slovakia_01_Nha so 1_Dien_QD ke hoach dau thau 3" xfId="2801"/>
    <cellStyle name="Dziesiętny_Invoices2001Slovakia_01_Nha so 1_Dien_QD ke hoach dau thau 3" xfId="2802"/>
    <cellStyle name="Dziesietny_Invoices2001Slovakia_01_Nha so 1_Dien_QD ke hoach dau thau 3 2" xfId="2803"/>
    <cellStyle name="Dziesiętny_Invoices2001Slovakia_01_Nha so 1_Dien_QD ke hoach dau thau 3 2" xfId="2804"/>
    <cellStyle name="Dziesietny_Invoices2001Slovakia_01_Nha so 1_Dien_QD ke hoach dau thau 4" xfId="2805"/>
    <cellStyle name="Dziesiętny_Invoices2001Slovakia_01_Nha so 1_Dien_QD ke hoach dau thau 4" xfId="2806"/>
    <cellStyle name="Dziesietny_Invoices2001Slovakia_01_Nha so 1_Dien_tien luong" xfId="2807"/>
    <cellStyle name="Dziesiętny_Invoices2001Slovakia_01_Nha so 1_Dien_tien luong" xfId="2808"/>
    <cellStyle name="Dziesietny_Invoices2001Slovakia_01_Nha so 1_Dien_Tien luong chuan 01" xfId="2809"/>
    <cellStyle name="Dziesiętny_Invoices2001Slovakia_01_Nha so 1_Dien_Tien luong chuan 01" xfId="2810"/>
    <cellStyle name="Dziesietny_Invoices2001Slovakia_01_Nha so 1_Dien_tinh toan hoang ha" xfId="2811"/>
    <cellStyle name="Dziesiętny_Invoices2001Slovakia_01_Nha so 1_Dien_tinh toan hoang ha" xfId="2812"/>
    <cellStyle name="Dziesietny_Invoices2001Slovakia_01_Nha so 1_Dien_tinh toan hoang ha 2" xfId="2813"/>
    <cellStyle name="Dziesiętny_Invoices2001Slovakia_01_Nha so 1_Dien_tinh toan hoang ha 2" xfId="2814"/>
    <cellStyle name="Dziesietny_Invoices2001Slovakia_01_Nha so 1_Dien_tinh toan hoang ha 2 2" xfId="2815"/>
    <cellStyle name="Dziesiętny_Invoices2001Slovakia_01_Nha so 1_Dien_tinh toan hoang ha 2 2" xfId="2816"/>
    <cellStyle name="Dziesietny_Invoices2001Slovakia_01_Nha so 1_Dien_tinh toan hoang ha 3" xfId="2817"/>
    <cellStyle name="Dziesiętny_Invoices2001Slovakia_01_Nha so 1_Dien_tinh toan hoang ha 3" xfId="2818"/>
    <cellStyle name="Dziesietny_Invoices2001Slovakia_01_Nha so 1_Dien_tinh toan hoang ha 3 2" xfId="2819"/>
    <cellStyle name="Dziesiętny_Invoices2001Slovakia_01_Nha so 1_Dien_tinh toan hoang ha 3 2" xfId="2820"/>
    <cellStyle name="Dziesietny_Invoices2001Slovakia_01_Nha so 1_Dien_tinh toan hoang ha 4" xfId="2821"/>
    <cellStyle name="Dziesiętny_Invoices2001Slovakia_01_Nha so 1_Dien_tinh toan hoang ha 4" xfId="2822"/>
    <cellStyle name="Dziesietny_Invoices2001Slovakia_01_Nha so 1_Dien_Tong von ĐTPT" xfId="2823"/>
    <cellStyle name="Dziesiętny_Invoices2001Slovakia_01_Nha so 1_Dien_Tong von ĐTPT" xfId="2824"/>
    <cellStyle name="Dziesietny_Invoices2001Slovakia_01_Nha so 1_Dien_Tong von ĐTPT 2" xfId="2825"/>
    <cellStyle name="Dziesiętny_Invoices2001Slovakia_01_Nha so 1_Dien_Tong von ĐTPT 2" xfId="2826"/>
    <cellStyle name="Dziesietny_Invoices2001Slovakia_01_Nha so 1_Dien_Tong von ĐTPT 2 2" xfId="2827"/>
    <cellStyle name="Dziesiętny_Invoices2001Slovakia_01_Nha so 1_Dien_Tong von ĐTPT 2 2" xfId="2828"/>
    <cellStyle name="Dziesietny_Invoices2001Slovakia_01_Nha so 1_Dien_Tong von ĐTPT 3" xfId="2829"/>
    <cellStyle name="Dziesiętny_Invoices2001Slovakia_01_Nha so 1_Dien_Tong von ĐTPT 3" xfId="2830"/>
    <cellStyle name="Dziesietny_Invoices2001Slovakia_01_Nha so 1_Dien_Tong von ĐTPT 3 2" xfId="2831"/>
    <cellStyle name="Dziesiętny_Invoices2001Slovakia_01_Nha so 1_Dien_Tong von ĐTPT 3 2" xfId="2832"/>
    <cellStyle name="Dziesietny_Invoices2001Slovakia_01_Nha so 1_Dien_Tong von ĐTPT 4" xfId="2833"/>
    <cellStyle name="Dziesiętny_Invoices2001Slovakia_01_Nha so 1_Dien_Tong von ĐTPT 4" xfId="2834"/>
    <cellStyle name="Dziesietny_Invoices2001Slovakia_10_Nha so 10_Dien1" xfId="2835"/>
    <cellStyle name="Dziesiętny_Invoices2001Slovakia_10_Nha so 10_Dien1" xfId="2836"/>
    <cellStyle name="Dziesietny_Invoices2001Slovakia_10_Nha so 10_Dien1 2" xfId="2837"/>
    <cellStyle name="Dziesiętny_Invoices2001Slovakia_10_Nha so 10_Dien1 2" xfId="2838"/>
    <cellStyle name="Dziesietny_Invoices2001Slovakia_10_Nha so 10_Dien1 3" xfId="2839"/>
    <cellStyle name="Dziesiętny_Invoices2001Slovakia_10_Nha so 10_Dien1 3" xfId="2840"/>
    <cellStyle name="Dziesietny_Invoices2001Slovakia_10_Nha so 10_Dien1 4" xfId="2841"/>
    <cellStyle name="Dziesiętny_Invoices2001Slovakia_10_Nha so 10_Dien1 4" xfId="2842"/>
    <cellStyle name="Dziesietny_Invoices2001Slovakia_10_Nha so 10_Dien1_Bao cao danh muc cac cong trinh tren dia ban huyen 4-2010" xfId="2843"/>
    <cellStyle name="Dziesiętny_Invoices2001Slovakia_10_Nha so 10_Dien1_Bao cao danh muc cac cong trinh tren dia ban huyen 4-2010" xfId="2844"/>
    <cellStyle name="Dziesietny_Invoices2001Slovakia_10_Nha so 10_Dien1_bieu ke hoach dau thau" xfId="2845"/>
    <cellStyle name="Dziesiętny_Invoices2001Slovakia_10_Nha so 10_Dien1_bieu ke hoach dau thau" xfId="2846"/>
    <cellStyle name="Dziesietny_Invoices2001Slovakia_10_Nha so 10_Dien1_bieu ke hoach dau thau 2" xfId="2847"/>
    <cellStyle name="Dziesiętny_Invoices2001Slovakia_10_Nha so 10_Dien1_bieu ke hoach dau thau 2" xfId="2848"/>
    <cellStyle name="Dziesietny_Invoices2001Slovakia_10_Nha so 10_Dien1_bieu ke hoach dau thau 2 2" xfId="2849"/>
    <cellStyle name="Dziesiętny_Invoices2001Slovakia_10_Nha so 10_Dien1_bieu ke hoach dau thau 2 2" xfId="2850"/>
    <cellStyle name="Dziesietny_Invoices2001Slovakia_10_Nha so 10_Dien1_bieu ke hoach dau thau 3" xfId="2851"/>
    <cellStyle name="Dziesiętny_Invoices2001Slovakia_10_Nha so 10_Dien1_bieu ke hoach dau thau 3" xfId="2852"/>
    <cellStyle name="Dziesietny_Invoices2001Slovakia_10_Nha so 10_Dien1_bieu ke hoach dau thau 3 2" xfId="2853"/>
    <cellStyle name="Dziesiętny_Invoices2001Slovakia_10_Nha so 10_Dien1_bieu ke hoach dau thau 3 2" xfId="2854"/>
    <cellStyle name="Dziesietny_Invoices2001Slovakia_10_Nha so 10_Dien1_bieu ke hoach dau thau 4" xfId="2855"/>
    <cellStyle name="Dziesiętny_Invoices2001Slovakia_10_Nha so 10_Dien1_bieu ke hoach dau thau 4" xfId="2856"/>
    <cellStyle name="Dziesietny_Invoices2001Slovakia_10_Nha so 10_Dien1_bieu ke hoach dau thau truong mam non SKH" xfId="2857"/>
    <cellStyle name="Dziesiętny_Invoices2001Slovakia_10_Nha so 10_Dien1_bieu ke hoach dau thau truong mam non SKH" xfId="2858"/>
    <cellStyle name="Dziesietny_Invoices2001Slovakia_10_Nha so 10_Dien1_bieu ke hoach dau thau truong mam non SKH 2" xfId="2859"/>
    <cellStyle name="Dziesiętny_Invoices2001Slovakia_10_Nha so 10_Dien1_bieu ke hoach dau thau truong mam non SKH 2" xfId="2860"/>
    <cellStyle name="Dziesietny_Invoices2001Slovakia_10_Nha so 10_Dien1_bieu ke hoach dau thau truong mam non SKH 2 2" xfId="2861"/>
    <cellStyle name="Dziesiętny_Invoices2001Slovakia_10_Nha so 10_Dien1_bieu ke hoach dau thau truong mam non SKH 2 2" xfId="2862"/>
    <cellStyle name="Dziesietny_Invoices2001Slovakia_10_Nha so 10_Dien1_bieu ke hoach dau thau truong mam non SKH 3" xfId="2863"/>
    <cellStyle name="Dziesiętny_Invoices2001Slovakia_10_Nha so 10_Dien1_bieu ke hoach dau thau truong mam non SKH 3" xfId="2864"/>
    <cellStyle name="Dziesietny_Invoices2001Slovakia_10_Nha so 10_Dien1_bieu ke hoach dau thau truong mam non SKH 3 2" xfId="2865"/>
    <cellStyle name="Dziesiętny_Invoices2001Slovakia_10_Nha so 10_Dien1_bieu ke hoach dau thau truong mam non SKH 3 2" xfId="2866"/>
    <cellStyle name="Dziesietny_Invoices2001Slovakia_10_Nha so 10_Dien1_bieu ke hoach dau thau truong mam non SKH 4" xfId="2867"/>
    <cellStyle name="Dziesiętny_Invoices2001Slovakia_10_Nha so 10_Dien1_bieu ke hoach dau thau truong mam non SKH 4" xfId="2868"/>
    <cellStyle name="Dziesietny_Invoices2001Slovakia_10_Nha so 10_Dien1_bieu tong hop lai kh von 2011 gui phong TH-KTDN" xfId="2869"/>
    <cellStyle name="Dziesiętny_Invoices2001Slovakia_10_Nha so 10_Dien1_bieu tong hop lai kh von 2011 gui phong TH-KTDN" xfId="2870"/>
    <cellStyle name="Dziesietny_Invoices2001Slovakia_10_Nha so 10_Dien1_bieu tong hop lai kh von 2011 gui phong TH-KTDN 2" xfId="2871"/>
    <cellStyle name="Dziesiętny_Invoices2001Slovakia_10_Nha so 10_Dien1_bieu tong hop lai kh von 2011 gui phong TH-KTDN 2" xfId="2872"/>
    <cellStyle name="Dziesietny_Invoices2001Slovakia_10_Nha so 10_Dien1_bieu tong hop lai kh von 2011 gui phong TH-KTDN 2 2" xfId="2873"/>
    <cellStyle name="Dziesiętny_Invoices2001Slovakia_10_Nha so 10_Dien1_bieu tong hop lai kh von 2011 gui phong TH-KTDN 2 2" xfId="2874"/>
    <cellStyle name="Dziesietny_Invoices2001Slovakia_10_Nha so 10_Dien1_bieu tong hop lai kh von 2011 gui phong TH-KTDN 3" xfId="2875"/>
    <cellStyle name="Dziesiętny_Invoices2001Slovakia_10_Nha so 10_Dien1_bieu tong hop lai kh von 2011 gui phong TH-KTDN 3" xfId="2876"/>
    <cellStyle name="Dziesietny_Invoices2001Slovakia_10_Nha so 10_Dien1_bieu tong hop lai kh von 2011 gui phong TH-KTDN 3 2" xfId="2877"/>
    <cellStyle name="Dziesiętny_Invoices2001Slovakia_10_Nha so 10_Dien1_bieu tong hop lai kh von 2011 gui phong TH-KTDN 3 2" xfId="2878"/>
    <cellStyle name="Dziesietny_Invoices2001Slovakia_10_Nha so 10_Dien1_bieu tong hop lai kh von 2011 gui phong TH-KTDN_BIEU KE HOACH  2015 (KTN 6.11 sua)" xfId="2879"/>
    <cellStyle name="Dziesiętny_Invoices2001Slovakia_10_Nha so 10_Dien1_bieu tong hop lai kh von 2011 gui phong TH-KTDN_BIEU KE HOACH  2015 (KTN 6.11 sua)" xfId="2880"/>
    <cellStyle name="Dziesietny_Invoices2001Slovakia_10_Nha so 10_Dien1_Book1" xfId="2881"/>
    <cellStyle name="Dziesiętny_Invoices2001Slovakia_10_Nha so 10_Dien1_Book1" xfId="2882"/>
    <cellStyle name="Dziesietny_Invoices2001Slovakia_10_Nha so 10_Dien1_Book1 2" xfId="2883"/>
    <cellStyle name="Dziesiętny_Invoices2001Slovakia_10_Nha so 10_Dien1_Book1 2" xfId="2884"/>
    <cellStyle name="Dziesietny_Invoices2001Slovakia_10_Nha so 10_Dien1_Book1 2 2" xfId="2885"/>
    <cellStyle name="Dziesiętny_Invoices2001Slovakia_10_Nha so 10_Dien1_Book1 2 2" xfId="2886"/>
    <cellStyle name="Dziesietny_Invoices2001Slovakia_10_Nha so 10_Dien1_Book1 3" xfId="2887"/>
    <cellStyle name="Dziesiętny_Invoices2001Slovakia_10_Nha so 10_Dien1_Book1 3" xfId="2888"/>
    <cellStyle name="Dziesietny_Invoices2001Slovakia_10_Nha so 10_Dien1_Book1 3 2" xfId="2889"/>
    <cellStyle name="Dziesiętny_Invoices2001Slovakia_10_Nha so 10_Dien1_Book1 3 2" xfId="2890"/>
    <cellStyle name="Dziesietny_Invoices2001Slovakia_10_Nha so 10_Dien1_Book1 4" xfId="2891"/>
    <cellStyle name="Dziesiętny_Invoices2001Slovakia_10_Nha so 10_Dien1_Book1 4" xfId="2892"/>
    <cellStyle name="Dziesietny_Invoices2001Slovakia_10_Nha so 10_Dien1_Book1_1" xfId="2893"/>
    <cellStyle name="Dziesiętny_Invoices2001Slovakia_10_Nha so 10_Dien1_Book1_1" xfId="2894"/>
    <cellStyle name="Dziesietny_Invoices2001Slovakia_10_Nha so 10_Dien1_Book1_1 2" xfId="2895"/>
    <cellStyle name="Dziesiętny_Invoices2001Slovakia_10_Nha so 10_Dien1_Book1_1 2" xfId="2896"/>
    <cellStyle name="Dziesietny_Invoices2001Slovakia_10_Nha so 10_Dien1_Book1_1 2 2" xfId="2897"/>
    <cellStyle name="Dziesiętny_Invoices2001Slovakia_10_Nha so 10_Dien1_Book1_1 2 2" xfId="2898"/>
    <cellStyle name="Dziesietny_Invoices2001Slovakia_10_Nha so 10_Dien1_Book1_1 3" xfId="2899"/>
    <cellStyle name="Dziesiętny_Invoices2001Slovakia_10_Nha so 10_Dien1_Book1_1 3" xfId="2900"/>
    <cellStyle name="Dziesietny_Invoices2001Slovakia_10_Nha so 10_Dien1_Book1_1 3 2" xfId="2901"/>
    <cellStyle name="Dziesiętny_Invoices2001Slovakia_10_Nha so 10_Dien1_Book1_1 3 2" xfId="2902"/>
    <cellStyle name="Dziesietny_Invoices2001Slovakia_10_Nha so 10_Dien1_Book1_1 4" xfId="2903"/>
    <cellStyle name="Dziesiętny_Invoices2001Slovakia_10_Nha so 10_Dien1_Book1_1 4" xfId="2904"/>
    <cellStyle name="Dziesietny_Invoices2001Slovakia_10_Nha so 10_Dien1_Book1_DTTD chieng chan Tham lai 29-9-2009" xfId="2905"/>
    <cellStyle name="Dziesiętny_Invoices2001Slovakia_10_Nha so 10_Dien1_Book1_DTTD chieng chan Tham lai 29-9-2009" xfId="2906"/>
    <cellStyle name="Dziesietny_Invoices2001Slovakia_10_Nha so 10_Dien1_Book1_DTTD chieng chan Tham lai 29-9-2009 2" xfId="2907"/>
    <cellStyle name="Dziesiętny_Invoices2001Slovakia_10_Nha so 10_Dien1_Book1_DTTD chieng chan Tham lai 29-9-2009 2" xfId="2908"/>
    <cellStyle name="Dziesietny_Invoices2001Slovakia_10_Nha so 10_Dien1_Book1_DTTD chieng chan Tham lai 29-9-2009 2 2" xfId="2909"/>
    <cellStyle name="Dziesiętny_Invoices2001Slovakia_10_Nha so 10_Dien1_Book1_DTTD chieng chan Tham lai 29-9-2009 2 2" xfId="2910"/>
    <cellStyle name="Dziesietny_Invoices2001Slovakia_10_Nha so 10_Dien1_Book1_DTTD chieng chan Tham lai 29-9-2009 3" xfId="2911"/>
    <cellStyle name="Dziesiętny_Invoices2001Slovakia_10_Nha so 10_Dien1_Book1_DTTD chieng chan Tham lai 29-9-2009 3" xfId="2912"/>
    <cellStyle name="Dziesietny_Invoices2001Slovakia_10_Nha so 10_Dien1_Book1_DTTD chieng chan Tham lai 29-9-2009 3 2" xfId="2913"/>
    <cellStyle name="Dziesiętny_Invoices2001Slovakia_10_Nha so 10_Dien1_Book1_DTTD chieng chan Tham lai 29-9-2009 3 2" xfId="2914"/>
    <cellStyle name="Dziesietny_Invoices2001Slovakia_10_Nha so 10_Dien1_Book1_DTTD chieng chan Tham lai 29-9-2009 4" xfId="2915"/>
    <cellStyle name="Dziesiętny_Invoices2001Slovakia_10_Nha so 10_Dien1_Book1_DTTD chieng chan Tham lai 29-9-2009 4" xfId="2916"/>
    <cellStyle name="Dziesietny_Invoices2001Slovakia_10_Nha so 10_Dien1_Book1_Ke hoach 2010 (theo doi 11-8-2010)" xfId="2917"/>
    <cellStyle name="Dziesiętny_Invoices2001Slovakia_10_Nha so 10_Dien1_Book1_Ke hoach 2010 (theo doi 11-8-2010)" xfId="2918"/>
    <cellStyle name="Dziesietny_Invoices2001Slovakia_10_Nha so 10_Dien1_Book1_Ke hoach 2010 (theo doi 11-8-2010) 2" xfId="2919"/>
    <cellStyle name="Dziesiętny_Invoices2001Slovakia_10_Nha so 10_Dien1_Book1_Ke hoach 2010 (theo doi 11-8-2010) 2" xfId="2920"/>
    <cellStyle name="Dziesietny_Invoices2001Slovakia_10_Nha so 10_Dien1_Book1_Ke hoach 2010 (theo doi 11-8-2010) 2 2" xfId="2921"/>
    <cellStyle name="Dziesiętny_Invoices2001Slovakia_10_Nha so 10_Dien1_Book1_Ke hoach 2010 (theo doi 11-8-2010) 2 2" xfId="2922"/>
    <cellStyle name="Dziesietny_Invoices2001Slovakia_10_Nha so 10_Dien1_Book1_Ke hoach 2010 (theo doi 11-8-2010) 3" xfId="2923"/>
    <cellStyle name="Dziesiętny_Invoices2001Slovakia_10_Nha so 10_Dien1_Book1_Ke hoach 2010 (theo doi 11-8-2010) 3" xfId="2924"/>
    <cellStyle name="Dziesietny_Invoices2001Slovakia_10_Nha so 10_Dien1_Book1_Ke hoach 2010 (theo doi 11-8-2010) 3 2" xfId="2925"/>
    <cellStyle name="Dziesiętny_Invoices2001Slovakia_10_Nha so 10_Dien1_Book1_Ke hoach 2010 (theo doi 11-8-2010) 3 2" xfId="2926"/>
    <cellStyle name="Dziesietny_Invoices2001Slovakia_10_Nha so 10_Dien1_Book1_Ke hoach 2010 (theo doi 11-8-2010)_BIEU KE HOACH  2015 (KTN 6.11 sua)" xfId="2927"/>
    <cellStyle name="Dziesiętny_Invoices2001Slovakia_10_Nha so 10_Dien1_Book1_Ke hoach 2010 (theo doi 11-8-2010)_BIEU KE HOACH  2015 (KTN 6.11 sua)" xfId="2928"/>
    <cellStyle name="Dziesietny_Invoices2001Slovakia_10_Nha so 10_Dien1_Book1_ke hoach dau thau 30-6-2010" xfId="2929"/>
    <cellStyle name="Dziesiętny_Invoices2001Slovakia_10_Nha so 10_Dien1_Book1_ke hoach dau thau 30-6-2010" xfId="2930"/>
    <cellStyle name="Dziesietny_Invoices2001Slovakia_10_Nha so 10_Dien1_Book1_ke hoach dau thau 30-6-2010 2" xfId="2931"/>
    <cellStyle name="Dziesiętny_Invoices2001Slovakia_10_Nha so 10_Dien1_Book1_ke hoach dau thau 30-6-2010 2" xfId="2932"/>
    <cellStyle name="Dziesietny_Invoices2001Slovakia_10_Nha so 10_Dien1_Book1_ke hoach dau thau 30-6-2010 2 2" xfId="2933"/>
    <cellStyle name="Dziesiętny_Invoices2001Slovakia_10_Nha so 10_Dien1_Book1_ke hoach dau thau 30-6-2010 2 2" xfId="2934"/>
    <cellStyle name="Dziesietny_Invoices2001Slovakia_10_Nha so 10_Dien1_Book1_ke hoach dau thau 30-6-2010 3" xfId="2935"/>
    <cellStyle name="Dziesiętny_Invoices2001Slovakia_10_Nha so 10_Dien1_Book1_ke hoach dau thau 30-6-2010 3" xfId="2936"/>
    <cellStyle name="Dziesietny_Invoices2001Slovakia_10_Nha so 10_Dien1_Book1_ke hoach dau thau 30-6-2010 3 2" xfId="2937"/>
    <cellStyle name="Dziesiętny_Invoices2001Slovakia_10_Nha so 10_Dien1_Book1_ke hoach dau thau 30-6-2010 3 2" xfId="2938"/>
    <cellStyle name="Dziesietny_Invoices2001Slovakia_10_Nha so 10_Dien1_Book1_ke hoach dau thau 30-6-2010_BIEU KE HOACH  2015 (KTN 6.11 sua)" xfId="2939"/>
    <cellStyle name="Dziesiętny_Invoices2001Slovakia_10_Nha so 10_Dien1_Book1_ke hoach dau thau 30-6-2010_BIEU KE HOACH  2015 (KTN 6.11 sua)" xfId="2940"/>
    <cellStyle name="Dziesietny_Invoices2001Slovakia_10_Nha so 10_Dien1_Copy of KH PHAN BO VON ĐỐI ỨNG NAM 2011 (30 TY phuong án gop WB)" xfId="2941"/>
    <cellStyle name="Dziesiętny_Invoices2001Slovakia_10_Nha so 10_Dien1_Copy of KH PHAN BO VON ĐỐI ỨNG NAM 2011 (30 TY phuong án gop WB)" xfId="2942"/>
    <cellStyle name="Dziesietny_Invoices2001Slovakia_10_Nha so 10_Dien1_Copy of KH PHAN BO VON ĐỐI ỨNG NAM 2011 (30 TY phuong án gop WB) 2" xfId="2943"/>
    <cellStyle name="Dziesiętny_Invoices2001Slovakia_10_Nha so 10_Dien1_Copy of KH PHAN BO VON ĐỐI ỨNG NAM 2011 (30 TY phuong án gop WB) 2" xfId="2944"/>
    <cellStyle name="Dziesietny_Invoices2001Slovakia_10_Nha so 10_Dien1_Copy of KH PHAN BO VON ĐỐI ỨNG NAM 2011 (30 TY phuong án gop WB) 2 2" xfId="2945"/>
    <cellStyle name="Dziesiętny_Invoices2001Slovakia_10_Nha so 10_Dien1_Copy of KH PHAN BO VON ĐỐI ỨNG NAM 2011 (30 TY phuong án gop WB) 2 2" xfId="2946"/>
    <cellStyle name="Dziesietny_Invoices2001Slovakia_10_Nha so 10_Dien1_Copy of KH PHAN BO VON ĐỐI ỨNG NAM 2011 (30 TY phuong án gop WB) 3" xfId="2947"/>
    <cellStyle name="Dziesiętny_Invoices2001Slovakia_10_Nha so 10_Dien1_Copy of KH PHAN BO VON ĐỐI ỨNG NAM 2011 (30 TY phuong án gop WB) 3" xfId="2948"/>
    <cellStyle name="Dziesietny_Invoices2001Slovakia_10_Nha so 10_Dien1_Copy of KH PHAN BO VON ĐỐI ỨNG NAM 2011 (30 TY phuong án gop WB) 3 2" xfId="2949"/>
    <cellStyle name="Dziesiętny_Invoices2001Slovakia_10_Nha so 10_Dien1_Copy of KH PHAN BO VON ĐỐI ỨNG NAM 2011 (30 TY phuong án gop WB) 3 2" xfId="2950"/>
    <cellStyle name="Dziesietny_Invoices2001Slovakia_10_Nha so 10_Dien1_Copy of KH PHAN BO VON ĐỐI ỨNG NAM 2011 (30 TY phuong án gop WB)_BIEU KE HOACH  2015 (KTN 6.11 sua)" xfId="2951"/>
    <cellStyle name="Dziesiętny_Invoices2001Slovakia_10_Nha so 10_Dien1_Copy of KH PHAN BO VON ĐỐI ỨNG NAM 2011 (30 TY phuong án gop WB)_BIEU KE HOACH  2015 (KTN 6.11 sua)" xfId="2952"/>
    <cellStyle name="Dziesietny_Invoices2001Slovakia_10_Nha so 10_Dien1_DTTD chieng chan Tham lai 29-9-2009" xfId="2953"/>
    <cellStyle name="Dziesiętny_Invoices2001Slovakia_10_Nha so 10_Dien1_DTTD chieng chan Tham lai 29-9-2009" xfId="2954"/>
    <cellStyle name="Dziesietny_Invoices2001Slovakia_10_Nha so 10_Dien1_DTTD chieng chan Tham lai 29-9-2009 2" xfId="2955"/>
    <cellStyle name="Dziesiętny_Invoices2001Slovakia_10_Nha so 10_Dien1_DTTD chieng chan Tham lai 29-9-2009 2" xfId="2956"/>
    <cellStyle name="Dziesietny_Invoices2001Slovakia_10_Nha so 10_Dien1_DTTD chieng chan Tham lai 29-9-2009 2 2" xfId="2957"/>
    <cellStyle name="Dziesiętny_Invoices2001Slovakia_10_Nha so 10_Dien1_DTTD chieng chan Tham lai 29-9-2009 2 2" xfId="2958"/>
    <cellStyle name="Dziesietny_Invoices2001Slovakia_10_Nha so 10_Dien1_DTTD chieng chan Tham lai 29-9-2009 3" xfId="2959"/>
    <cellStyle name="Dziesiętny_Invoices2001Slovakia_10_Nha so 10_Dien1_DTTD chieng chan Tham lai 29-9-2009 3" xfId="2960"/>
    <cellStyle name="Dziesietny_Invoices2001Slovakia_10_Nha so 10_Dien1_DTTD chieng chan Tham lai 29-9-2009 3 2" xfId="2961"/>
    <cellStyle name="Dziesiętny_Invoices2001Slovakia_10_Nha so 10_Dien1_DTTD chieng chan Tham lai 29-9-2009 3 2" xfId="2962"/>
    <cellStyle name="Dziesietny_Invoices2001Slovakia_10_Nha so 10_Dien1_DTTD chieng chan Tham lai 29-9-2009_BIEU KE HOACH  2015 (KTN 6.11 sua)" xfId="2963"/>
    <cellStyle name="Dziesiętny_Invoices2001Slovakia_10_Nha so 10_Dien1_DTTD chieng chan Tham lai 29-9-2009_BIEU KE HOACH  2015 (KTN 6.11 sua)" xfId="2964"/>
    <cellStyle name="Dziesietny_Invoices2001Slovakia_10_Nha so 10_Dien1_Du toan nuoc San Thang (GD2)" xfId="2965"/>
    <cellStyle name="Dziesiętny_Invoices2001Slovakia_10_Nha so 10_Dien1_Du toan nuoc San Thang (GD2)" xfId="2966"/>
    <cellStyle name="Dziesietny_Invoices2001Slovakia_10_Nha so 10_Dien1_Du toan nuoc San Thang (GD2) 2" xfId="2967"/>
    <cellStyle name="Dziesiętny_Invoices2001Slovakia_10_Nha so 10_Dien1_Du toan nuoc San Thang (GD2) 2" xfId="2968"/>
    <cellStyle name="Dziesietny_Invoices2001Slovakia_10_Nha so 10_Dien1_Du toan nuoc San Thang (GD2) 2 2" xfId="2969"/>
    <cellStyle name="Dziesiętny_Invoices2001Slovakia_10_Nha so 10_Dien1_Du toan nuoc San Thang (GD2) 2 2" xfId="2970"/>
    <cellStyle name="Dziesietny_Invoices2001Slovakia_10_Nha so 10_Dien1_Du toan nuoc San Thang (GD2) 3" xfId="2971"/>
    <cellStyle name="Dziesiętny_Invoices2001Slovakia_10_Nha so 10_Dien1_Du toan nuoc San Thang (GD2) 3" xfId="2972"/>
    <cellStyle name="Dziesietny_Invoices2001Slovakia_10_Nha so 10_Dien1_Du toan nuoc San Thang (GD2) 3 2" xfId="2973"/>
    <cellStyle name="Dziesiętny_Invoices2001Slovakia_10_Nha so 10_Dien1_Du toan nuoc San Thang (GD2) 3 2" xfId="2974"/>
    <cellStyle name="Dziesietny_Invoices2001Slovakia_10_Nha so 10_Dien1_Du toan nuoc San Thang (GD2) 4" xfId="2975"/>
    <cellStyle name="Dziesiętny_Invoices2001Slovakia_10_Nha so 10_Dien1_Du toan nuoc San Thang (GD2) 4" xfId="2976"/>
    <cellStyle name="Dziesietny_Invoices2001Slovakia_10_Nha so 10_Dien1_Ke hoach 2010 (theo doi 11-8-2010)" xfId="2977"/>
    <cellStyle name="Dziesiętny_Invoices2001Slovakia_10_Nha so 10_Dien1_Ke hoach 2010 (theo doi 11-8-2010)" xfId="2978"/>
    <cellStyle name="Dziesietny_Invoices2001Slovakia_10_Nha so 10_Dien1_Ke hoach 2010 (theo doi 11-8-2010) 2" xfId="2979"/>
    <cellStyle name="Dziesiętny_Invoices2001Slovakia_10_Nha so 10_Dien1_Ke hoach 2010 (theo doi 11-8-2010) 2" xfId="2980"/>
    <cellStyle name="Dziesietny_Invoices2001Slovakia_10_Nha so 10_Dien1_Ke hoach 2010 (theo doi 11-8-2010) 2 2" xfId="2981"/>
    <cellStyle name="Dziesiętny_Invoices2001Slovakia_10_Nha so 10_Dien1_Ke hoach 2010 (theo doi 11-8-2010) 2 2" xfId="2982"/>
    <cellStyle name="Dziesietny_Invoices2001Slovakia_10_Nha so 10_Dien1_Ke hoach 2010 (theo doi 11-8-2010) 3" xfId="2983"/>
    <cellStyle name="Dziesiętny_Invoices2001Slovakia_10_Nha so 10_Dien1_Ke hoach 2010 (theo doi 11-8-2010) 3" xfId="2984"/>
    <cellStyle name="Dziesietny_Invoices2001Slovakia_10_Nha so 10_Dien1_Ke hoach 2010 (theo doi 11-8-2010) 3 2" xfId="2985"/>
    <cellStyle name="Dziesiętny_Invoices2001Slovakia_10_Nha so 10_Dien1_Ke hoach 2010 (theo doi 11-8-2010) 3 2" xfId="2986"/>
    <cellStyle name="Dziesietny_Invoices2001Slovakia_10_Nha so 10_Dien1_Ke hoach 2010 (theo doi 11-8-2010) 4" xfId="2987"/>
    <cellStyle name="Dziesiętny_Invoices2001Slovakia_10_Nha so 10_Dien1_Ke hoach 2010 (theo doi 11-8-2010) 4" xfId="2988"/>
    <cellStyle name="Dziesietny_Invoices2001Slovakia_10_Nha so 10_Dien1_ke hoach dau thau 30-6-2010" xfId="2989"/>
    <cellStyle name="Dziesiętny_Invoices2001Slovakia_10_Nha so 10_Dien1_ke hoach dau thau 30-6-2010" xfId="2990"/>
    <cellStyle name="Dziesietny_Invoices2001Slovakia_10_Nha so 10_Dien1_ke hoach dau thau 30-6-2010 2" xfId="2991"/>
    <cellStyle name="Dziesiętny_Invoices2001Slovakia_10_Nha so 10_Dien1_ke hoach dau thau 30-6-2010 2" xfId="2992"/>
    <cellStyle name="Dziesietny_Invoices2001Slovakia_10_Nha so 10_Dien1_ke hoach dau thau 30-6-2010 2 2" xfId="2993"/>
    <cellStyle name="Dziesiętny_Invoices2001Slovakia_10_Nha so 10_Dien1_ke hoach dau thau 30-6-2010 2 2" xfId="2994"/>
    <cellStyle name="Dziesietny_Invoices2001Slovakia_10_Nha so 10_Dien1_ke hoach dau thau 30-6-2010 3" xfId="2995"/>
    <cellStyle name="Dziesiętny_Invoices2001Slovakia_10_Nha so 10_Dien1_ke hoach dau thau 30-6-2010 3" xfId="2996"/>
    <cellStyle name="Dziesietny_Invoices2001Slovakia_10_Nha so 10_Dien1_ke hoach dau thau 30-6-2010 3 2" xfId="2997"/>
    <cellStyle name="Dziesiętny_Invoices2001Slovakia_10_Nha so 10_Dien1_ke hoach dau thau 30-6-2010 3 2" xfId="2998"/>
    <cellStyle name="Dziesietny_Invoices2001Slovakia_10_Nha so 10_Dien1_ke hoach dau thau 30-6-2010 4" xfId="2999"/>
    <cellStyle name="Dziesiętny_Invoices2001Slovakia_10_Nha so 10_Dien1_ke hoach dau thau 30-6-2010 4" xfId="3000"/>
    <cellStyle name="Dziesietny_Invoices2001Slovakia_10_Nha so 10_Dien1_KH Von 2012 gui BKH 1" xfId="3001"/>
    <cellStyle name="Dziesiętny_Invoices2001Slovakia_10_Nha so 10_Dien1_KH Von 2012 gui BKH 1" xfId="3002"/>
    <cellStyle name="Dziesietny_Invoices2001Slovakia_10_Nha so 10_Dien1_KH Von 2012 gui BKH 1 2" xfId="3003"/>
    <cellStyle name="Dziesiętny_Invoices2001Slovakia_10_Nha so 10_Dien1_KH Von 2012 gui BKH 1 2" xfId="3004"/>
    <cellStyle name="Dziesietny_Invoices2001Slovakia_10_Nha so 10_Dien1_KH Von 2012 gui BKH 1 2 2" xfId="3005"/>
    <cellStyle name="Dziesiętny_Invoices2001Slovakia_10_Nha so 10_Dien1_KH Von 2012 gui BKH 1 2 2" xfId="3006"/>
    <cellStyle name="Dziesietny_Invoices2001Slovakia_10_Nha so 10_Dien1_KH Von 2012 gui BKH 1 3" xfId="3007"/>
    <cellStyle name="Dziesiętny_Invoices2001Slovakia_10_Nha so 10_Dien1_KH Von 2012 gui BKH 1 3" xfId="3008"/>
    <cellStyle name="Dziesietny_Invoices2001Slovakia_10_Nha so 10_Dien1_KH Von 2012 gui BKH 1 3 2" xfId="3009"/>
    <cellStyle name="Dziesiętny_Invoices2001Slovakia_10_Nha so 10_Dien1_KH Von 2012 gui BKH 1 3 2" xfId="3010"/>
    <cellStyle name="Dziesietny_Invoices2001Slovakia_10_Nha so 10_Dien1_KH Von 2012 gui BKH 1_BIEU KE HOACH  2015 (KTN 6.11 sua)" xfId="3011"/>
    <cellStyle name="Dziesiętny_Invoices2001Slovakia_10_Nha so 10_Dien1_KH Von 2012 gui BKH 1_BIEU KE HOACH  2015 (KTN 6.11 sua)" xfId="3012"/>
    <cellStyle name="Dziesietny_Invoices2001Slovakia_10_Nha so 10_Dien1_QD ke hoach dau thau" xfId="3013"/>
    <cellStyle name="Dziesiętny_Invoices2001Slovakia_10_Nha so 10_Dien1_QD ke hoach dau thau" xfId="3014"/>
    <cellStyle name="Dziesietny_Invoices2001Slovakia_10_Nha so 10_Dien1_QD ke hoach dau thau 2" xfId="3015"/>
    <cellStyle name="Dziesiętny_Invoices2001Slovakia_10_Nha so 10_Dien1_QD ke hoach dau thau 2" xfId="3016"/>
    <cellStyle name="Dziesietny_Invoices2001Slovakia_10_Nha so 10_Dien1_QD ke hoach dau thau 2 2" xfId="3017"/>
    <cellStyle name="Dziesiętny_Invoices2001Slovakia_10_Nha so 10_Dien1_QD ke hoach dau thau 2 2" xfId="3018"/>
    <cellStyle name="Dziesietny_Invoices2001Slovakia_10_Nha so 10_Dien1_QD ke hoach dau thau 3" xfId="3019"/>
    <cellStyle name="Dziesiętny_Invoices2001Slovakia_10_Nha so 10_Dien1_QD ke hoach dau thau 3" xfId="3020"/>
    <cellStyle name="Dziesietny_Invoices2001Slovakia_10_Nha so 10_Dien1_QD ke hoach dau thau 3 2" xfId="3021"/>
    <cellStyle name="Dziesiętny_Invoices2001Slovakia_10_Nha so 10_Dien1_QD ke hoach dau thau 3 2" xfId="3022"/>
    <cellStyle name="Dziesietny_Invoices2001Slovakia_10_Nha so 10_Dien1_QD ke hoach dau thau 4" xfId="3023"/>
    <cellStyle name="Dziesiętny_Invoices2001Slovakia_10_Nha so 10_Dien1_QD ke hoach dau thau 4" xfId="3024"/>
    <cellStyle name="Dziesietny_Invoices2001Slovakia_10_Nha so 10_Dien1_tien luong" xfId="3025"/>
    <cellStyle name="Dziesiętny_Invoices2001Slovakia_10_Nha so 10_Dien1_tien luong" xfId="3026"/>
    <cellStyle name="Dziesietny_Invoices2001Slovakia_10_Nha so 10_Dien1_Tien luong chuan 01" xfId="3027"/>
    <cellStyle name="Dziesiętny_Invoices2001Slovakia_10_Nha so 10_Dien1_Tien luong chuan 01" xfId="3028"/>
    <cellStyle name="Dziesietny_Invoices2001Slovakia_10_Nha so 10_Dien1_tinh toan hoang ha" xfId="3029"/>
    <cellStyle name="Dziesiętny_Invoices2001Slovakia_10_Nha so 10_Dien1_tinh toan hoang ha" xfId="3030"/>
    <cellStyle name="Dziesietny_Invoices2001Slovakia_10_Nha so 10_Dien1_tinh toan hoang ha 2" xfId="3031"/>
    <cellStyle name="Dziesiętny_Invoices2001Slovakia_10_Nha so 10_Dien1_tinh toan hoang ha 2" xfId="3032"/>
    <cellStyle name="Dziesietny_Invoices2001Slovakia_10_Nha so 10_Dien1_tinh toan hoang ha 2 2" xfId="3033"/>
    <cellStyle name="Dziesiętny_Invoices2001Slovakia_10_Nha so 10_Dien1_tinh toan hoang ha 2 2" xfId="3034"/>
    <cellStyle name="Dziesietny_Invoices2001Slovakia_10_Nha so 10_Dien1_tinh toan hoang ha 3" xfId="3035"/>
    <cellStyle name="Dziesiętny_Invoices2001Slovakia_10_Nha so 10_Dien1_tinh toan hoang ha 3" xfId="3036"/>
    <cellStyle name="Dziesietny_Invoices2001Slovakia_10_Nha so 10_Dien1_tinh toan hoang ha 3 2" xfId="3037"/>
    <cellStyle name="Dziesiętny_Invoices2001Slovakia_10_Nha so 10_Dien1_tinh toan hoang ha 3 2" xfId="3038"/>
    <cellStyle name="Dziesietny_Invoices2001Slovakia_10_Nha so 10_Dien1_tinh toan hoang ha 4" xfId="3039"/>
    <cellStyle name="Dziesiętny_Invoices2001Slovakia_10_Nha so 10_Dien1_tinh toan hoang ha 4" xfId="3040"/>
    <cellStyle name="Dziesietny_Invoices2001Slovakia_10_Nha so 10_Dien1_Tong von ĐTPT" xfId="3041"/>
    <cellStyle name="Dziesiętny_Invoices2001Slovakia_10_Nha so 10_Dien1_Tong von ĐTPT" xfId="3042"/>
    <cellStyle name="Dziesietny_Invoices2001Slovakia_10_Nha so 10_Dien1_Tong von ĐTPT 2" xfId="3043"/>
    <cellStyle name="Dziesiętny_Invoices2001Slovakia_10_Nha so 10_Dien1_Tong von ĐTPT 2" xfId="3044"/>
    <cellStyle name="Dziesietny_Invoices2001Slovakia_10_Nha so 10_Dien1_Tong von ĐTPT 2 2" xfId="3045"/>
    <cellStyle name="Dziesiętny_Invoices2001Slovakia_10_Nha so 10_Dien1_Tong von ĐTPT 2 2" xfId="3046"/>
    <cellStyle name="Dziesietny_Invoices2001Slovakia_10_Nha so 10_Dien1_Tong von ĐTPT 3" xfId="3047"/>
    <cellStyle name="Dziesiętny_Invoices2001Slovakia_10_Nha so 10_Dien1_Tong von ĐTPT 3" xfId="3048"/>
    <cellStyle name="Dziesietny_Invoices2001Slovakia_10_Nha so 10_Dien1_Tong von ĐTPT 3 2" xfId="3049"/>
    <cellStyle name="Dziesiętny_Invoices2001Slovakia_10_Nha so 10_Dien1_Tong von ĐTPT 3 2" xfId="3050"/>
    <cellStyle name="Dziesietny_Invoices2001Slovakia_10_Nha so 10_Dien1_Tong von ĐTPT 4" xfId="3051"/>
    <cellStyle name="Dziesiętny_Invoices2001Slovakia_10_Nha so 10_Dien1_Tong von ĐTPT 4" xfId="3052"/>
    <cellStyle name="Dziesietny_Invoices2001Slovakia_bang so sanh gia tri" xfId="3053"/>
    <cellStyle name="Dziesiętny_Invoices2001Slovakia_bao_cao_TH_th_cong_tac_dau_thau_-_ngay251209" xfId="3054"/>
    <cellStyle name="Dziesietny_Invoices2001Slovakia_bieu tong hop lai kh von 2011 gui phong TH-KTDN" xfId="3055"/>
    <cellStyle name="Dziesiętny_Invoices2001Slovakia_bieu tong hop lai kh von 2011 gui phong TH-KTDN" xfId="3056"/>
    <cellStyle name="Dziesietny_Invoices2001Slovakia_bieu tong hop lai kh von 2011 gui phong TH-KTDN 2" xfId="3057"/>
    <cellStyle name="Dziesiętny_Invoices2001Slovakia_bieu tong hop lai kh von 2011 gui phong TH-KTDN 2" xfId="3058"/>
    <cellStyle name="Dziesietny_Invoices2001Slovakia_bieu tong hop lai kh von 2011 gui phong TH-KTDN 2 2" xfId="3059"/>
    <cellStyle name="Dziesiętny_Invoices2001Slovakia_bieu tong hop lai kh von 2011 gui phong TH-KTDN 2 2" xfId="3060"/>
    <cellStyle name="Dziesietny_Invoices2001Slovakia_bieu tong hop lai kh von 2011 gui phong TH-KTDN 3" xfId="3061"/>
    <cellStyle name="Dziesiętny_Invoices2001Slovakia_bieu tong hop lai kh von 2011 gui phong TH-KTDN 3" xfId="3062"/>
    <cellStyle name="Dziesietny_Invoices2001Slovakia_bieu tong hop lai kh von 2011 gui phong TH-KTDN 3 2" xfId="3063"/>
    <cellStyle name="Dziesiętny_Invoices2001Slovakia_bieu tong hop lai kh von 2011 gui phong TH-KTDN 3 2" xfId="3064"/>
    <cellStyle name="Dziesietny_Invoices2001Slovakia_bieu tong hop lai kh von 2011 gui phong TH-KTDN_BIEU KE HOACH  2015 (KTN 6.11 sua)" xfId="3065"/>
    <cellStyle name="Dziesiętny_Invoices2001Slovakia_bieu tong hop lai kh von 2011 gui phong TH-KTDN_BIEU KE HOACH  2015 (KTN 6.11 sua)" xfId="3066"/>
    <cellStyle name="Dziesietny_Invoices2001Slovakia_BIỂU TỔNG HỢP LẦN CUỐI SỬA THEO NGHI QUYẾT SỐ 81" xfId="3067"/>
    <cellStyle name="Dziesiętny_Invoices2001Slovakia_Book1" xfId="3068"/>
    <cellStyle name="Dziesietny_Invoices2001Slovakia_Book1_1" xfId="3069"/>
    <cellStyle name="Dziesiętny_Invoices2001Slovakia_Book1_1" xfId="3070"/>
    <cellStyle name="Dziesietny_Invoices2001Slovakia_Book1_1 2" xfId="3071"/>
    <cellStyle name="Dziesiętny_Invoices2001Slovakia_Book1_1 2" xfId="3072"/>
    <cellStyle name="Dziesietny_Invoices2001Slovakia_Book1_1 3" xfId="3073"/>
    <cellStyle name="Dziesiętny_Invoices2001Slovakia_Book1_1 3" xfId="3074"/>
    <cellStyle name="Dziesietny_Invoices2001Slovakia_Book1_1 4" xfId="3075"/>
    <cellStyle name="Dziesiętny_Invoices2001Slovakia_Book1_1 4" xfId="3076"/>
    <cellStyle name="Dziesietny_Invoices2001Slovakia_Book1_1_Bao cao danh muc cac cong trinh tren dia ban huyen 4-2010" xfId="3077"/>
    <cellStyle name="Dziesiętny_Invoices2001Slovakia_Book1_1_Bao cao danh muc cac cong trinh tren dia ban huyen 4-2010" xfId="3078"/>
    <cellStyle name="Dziesietny_Invoices2001Slovakia_Book1_1_bieu ke hoach dau thau" xfId="3079"/>
    <cellStyle name="Dziesiętny_Invoices2001Slovakia_Book1_1_bieu ke hoach dau thau" xfId="3080"/>
    <cellStyle name="Dziesietny_Invoices2001Slovakia_Book1_1_bieu ke hoach dau thau 2" xfId="3081"/>
    <cellStyle name="Dziesiętny_Invoices2001Slovakia_Book1_1_bieu ke hoach dau thau 2" xfId="3082"/>
    <cellStyle name="Dziesietny_Invoices2001Slovakia_Book1_1_bieu ke hoach dau thau 2 2" xfId="3083"/>
    <cellStyle name="Dziesiętny_Invoices2001Slovakia_Book1_1_bieu ke hoach dau thau 2 2" xfId="3084"/>
    <cellStyle name="Dziesietny_Invoices2001Slovakia_Book1_1_bieu ke hoach dau thau 3" xfId="3085"/>
    <cellStyle name="Dziesiętny_Invoices2001Slovakia_Book1_1_bieu ke hoach dau thau 3" xfId="3086"/>
    <cellStyle name="Dziesietny_Invoices2001Slovakia_Book1_1_bieu ke hoach dau thau 3 2" xfId="3087"/>
    <cellStyle name="Dziesiętny_Invoices2001Slovakia_Book1_1_bieu ke hoach dau thau 3 2" xfId="3088"/>
    <cellStyle name="Dziesietny_Invoices2001Slovakia_Book1_1_bieu ke hoach dau thau 4" xfId="3089"/>
    <cellStyle name="Dziesiętny_Invoices2001Slovakia_Book1_1_bieu ke hoach dau thau 4" xfId="3090"/>
    <cellStyle name="Dziesietny_Invoices2001Slovakia_Book1_1_bieu ke hoach dau thau truong mam non SKH" xfId="3091"/>
    <cellStyle name="Dziesiętny_Invoices2001Slovakia_Book1_1_bieu ke hoach dau thau truong mam non SKH" xfId="3092"/>
    <cellStyle name="Dziesietny_Invoices2001Slovakia_Book1_1_bieu ke hoach dau thau truong mam non SKH 2" xfId="3093"/>
    <cellStyle name="Dziesiętny_Invoices2001Slovakia_Book1_1_bieu ke hoach dau thau truong mam non SKH 2" xfId="3094"/>
    <cellStyle name="Dziesietny_Invoices2001Slovakia_Book1_1_bieu ke hoach dau thau truong mam non SKH 2 2" xfId="3095"/>
    <cellStyle name="Dziesiętny_Invoices2001Slovakia_Book1_1_bieu ke hoach dau thau truong mam non SKH 2 2" xfId="3096"/>
    <cellStyle name="Dziesietny_Invoices2001Slovakia_Book1_1_bieu ke hoach dau thau truong mam non SKH 3" xfId="3097"/>
    <cellStyle name="Dziesiętny_Invoices2001Slovakia_Book1_1_bieu ke hoach dau thau truong mam non SKH 3" xfId="3098"/>
    <cellStyle name="Dziesietny_Invoices2001Slovakia_Book1_1_bieu ke hoach dau thau truong mam non SKH 3 2" xfId="3099"/>
    <cellStyle name="Dziesiętny_Invoices2001Slovakia_Book1_1_bieu ke hoach dau thau truong mam non SKH 3 2" xfId="3100"/>
    <cellStyle name="Dziesietny_Invoices2001Slovakia_Book1_1_bieu ke hoach dau thau truong mam non SKH 4" xfId="3101"/>
    <cellStyle name="Dziesiętny_Invoices2001Slovakia_Book1_1_bieu ke hoach dau thau truong mam non SKH 4" xfId="3102"/>
    <cellStyle name="Dziesietny_Invoices2001Slovakia_Book1_1_bieu tong hop lai kh von 2011 gui phong TH-KTDN" xfId="3103"/>
    <cellStyle name="Dziesiętny_Invoices2001Slovakia_Book1_1_bieu tong hop lai kh von 2011 gui phong TH-KTDN" xfId="3104"/>
    <cellStyle name="Dziesietny_Invoices2001Slovakia_Book1_1_bieu tong hop lai kh von 2011 gui phong TH-KTDN 2" xfId="3105"/>
    <cellStyle name="Dziesiętny_Invoices2001Slovakia_Book1_1_bieu tong hop lai kh von 2011 gui phong TH-KTDN 2" xfId="3106"/>
    <cellStyle name="Dziesietny_Invoices2001Slovakia_Book1_1_bieu tong hop lai kh von 2011 gui phong TH-KTDN 2 2" xfId="3107"/>
    <cellStyle name="Dziesiętny_Invoices2001Slovakia_Book1_1_bieu tong hop lai kh von 2011 gui phong TH-KTDN 2 2" xfId="3108"/>
    <cellStyle name="Dziesietny_Invoices2001Slovakia_Book1_1_bieu tong hop lai kh von 2011 gui phong TH-KTDN 3" xfId="3109"/>
    <cellStyle name="Dziesiętny_Invoices2001Slovakia_Book1_1_bieu tong hop lai kh von 2011 gui phong TH-KTDN 3" xfId="3110"/>
    <cellStyle name="Dziesietny_Invoices2001Slovakia_Book1_1_bieu tong hop lai kh von 2011 gui phong TH-KTDN 3 2" xfId="3111"/>
    <cellStyle name="Dziesiętny_Invoices2001Slovakia_Book1_1_bieu tong hop lai kh von 2011 gui phong TH-KTDN 3 2" xfId="3112"/>
    <cellStyle name="Dziesietny_Invoices2001Slovakia_Book1_1_bieu tong hop lai kh von 2011 gui phong TH-KTDN_BIEU KE HOACH  2015 (KTN 6.11 sua)" xfId="3113"/>
    <cellStyle name="Dziesiętny_Invoices2001Slovakia_Book1_1_bieu tong hop lai kh von 2011 gui phong TH-KTDN_BIEU KE HOACH  2015 (KTN 6.11 sua)" xfId="3114"/>
    <cellStyle name="Dziesietny_Invoices2001Slovakia_Book1_1_Book1" xfId="3115"/>
    <cellStyle name="Dziesiętny_Invoices2001Slovakia_Book1_1_Book1" xfId="3116"/>
    <cellStyle name="Dziesietny_Invoices2001Slovakia_Book1_1_Book1_1" xfId="3117"/>
    <cellStyle name="Dziesiętny_Invoices2001Slovakia_Book1_1_Book1_1" xfId="3118"/>
    <cellStyle name="Dziesietny_Invoices2001Slovakia_Book1_1_Book1_1 2" xfId="3119"/>
    <cellStyle name="Dziesiętny_Invoices2001Slovakia_Book1_1_Book1_1 2" xfId="3120"/>
    <cellStyle name="Dziesietny_Invoices2001Slovakia_Book1_1_Book1_1 2 2" xfId="3121"/>
    <cellStyle name="Dziesiętny_Invoices2001Slovakia_Book1_1_Book1_1 2 2" xfId="3122"/>
    <cellStyle name="Dziesietny_Invoices2001Slovakia_Book1_1_Book1_1 3" xfId="3123"/>
    <cellStyle name="Dziesiętny_Invoices2001Slovakia_Book1_1_Book1_1 3" xfId="3124"/>
    <cellStyle name="Dziesietny_Invoices2001Slovakia_Book1_1_Book1_1 3 2" xfId="3125"/>
    <cellStyle name="Dziesiętny_Invoices2001Slovakia_Book1_1_Book1_1 3 2" xfId="3126"/>
    <cellStyle name="Dziesietny_Invoices2001Slovakia_Book1_1_Book1_1 4" xfId="3127"/>
    <cellStyle name="Dziesiętny_Invoices2001Slovakia_Book1_1_Book1_1 4" xfId="3128"/>
    <cellStyle name="Dziesietny_Invoices2001Slovakia_Book1_1_Book1_1_DTTD chieng chan Tham lai 29-9-2009" xfId="3129"/>
    <cellStyle name="Dziesiętny_Invoices2001Slovakia_Book1_1_Book1_1_DTTD chieng chan Tham lai 29-9-2009" xfId="3130"/>
    <cellStyle name="Dziesietny_Invoices2001Slovakia_Book1_1_Book1_1_DTTD chieng chan Tham lai 29-9-2009 2" xfId="3131"/>
    <cellStyle name="Dziesiętny_Invoices2001Slovakia_Book1_1_Book1_1_DTTD chieng chan Tham lai 29-9-2009 2" xfId="3132"/>
    <cellStyle name="Dziesietny_Invoices2001Slovakia_Book1_1_Book1_1_DTTD chieng chan Tham lai 29-9-2009 2 2" xfId="3133"/>
    <cellStyle name="Dziesiętny_Invoices2001Slovakia_Book1_1_Book1_1_DTTD chieng chan Tham lai 29-9-2009 2 2" xfId="3134"/>
    <cellStyle name="Dziesietny_Invoices2001Slovakia_Book1_1_Book1_1_DTTD chieng chan Tham lai 29-9-2009 3" xfId="3135"/>
    <cellStyle name="Dziesiętny_Invoices2001Slovakia_Book1_1_Book1_1_DTTD chieng chan Tham lai 29-9-2009 3" xfId="3136"/>
    <cellStyle name="Dziesietny_Invoices2001Slovakia_Book1_1_Book1_1_DTTD chieng chan Tham lai 29-9-2009 3 2" xfId="3137"/>
    <cellStyle name="Dziesiętny_Invoices2001Slovakia_Book1_1_Book1_1_DTTD chieng chan Tham lai 29-9-2009 3 2" xfId="3138"/>
    <cellStyle name="Dziesietny_Invoices2001Slovakia_Book1_1_Book1_1_DTTD chieng chan Tham lai 29-9-2009 4" xfId="3139"/>
    <cellStyle name="Dziesiętny_Invoices2001Slovakia_Book1_1_Book1_1_DTTD chieng chan Tham lai 29-9-2009 4" xfId="3140"/>
    <cellStyle name="Dziesietny_Invoices2001Slovakia_Book1_1_Book1_1_Ke hoach 2010 (theo doi 11-8-2010)" xfId="3141"/>
    <cellStyle name="Dziesiętny_Invoices2001Slovakia_Book1_1_Book1_1_Ke hoach 2010 (theo doi 11-8-2010)" xfId="3142"/>
    <cellStyle name="Dziesietny_Invoices2001Slovakia_Book1_1_Book1_1_Ke hoach 2010 (theo doi 11-8-2010) 2" xfId="3143"/>
    <cellStyle name="Dziesiętny_Invoices2001Slovakia_Book1_1_Book1_1_Ke hoach 2010 (theo doi 11-8-2010) 2" xfId="3144"/>
    <cellStyle name="Dziesietny_Invoices2001Slovakia_Book1_1_Book1_1_Ke hoach 2010 (theo doi 11-8-2010) 2 2" xfId="3145"/>
    <cellStyle name="Dziesiętny_Invoices2001Slovakia_Book1_1_Book1_1_Ke hoach 2010 (theo doi 11-8-2010) 2 2" xfId="3146"/>
    <cellStyle name="Dziesietny_Invoices2001Slovakia_Book1_1_Book1_1_Ke hoach 2010 (theo doi 11-8-2010) 3" xfId="3147"/>
    <cellStyle name="Dziesiętny_Invoices2001Slovakia_Book1_1_Book1_1_Ke hoach 2010 (theo doi 11-8-2010) 3" xfId="3148"/>
    <cellStyle name="Dziesietny_Invoices2001Slovakia_Book1_1_Book1_1_Ke hoach 2010 (theo doi 11-8-2010) 3 2" xfId="3149"/>
    <cellStyle name="Dziesiętny_Invoices2001Slovakia_Book1_1_Book1_1_Ke hoach 2010 (theo doi 11-8-2010) 3 2" xfId="3150"/>
    <cellStyle name="Dziesietny_Invoices2001Slovakia_Book1_1_Book1_1_Ke hoach 2010 (theo doi 11-8-2010)_BIEU KE HOACH  2015 (KTN 6.11 sua)" xfId="3151"/>
    <cellStyle name="Dziesiętny_Invoices2001Slovakia_Book1_1_Book1_1_Ke hoach 2010 (theo doi 11-8-2010)_BIEU KE HOACH  2015 (KTN 6.11 sua)" xfId="3152"/>
    <cellStyle name="Dziesietny_Invoices2001Slovakia_Book1_1_Book1_1_ke hoach dau thau 30-6-2010" xfId="3153"/>
    <cellStyle name="Dziesiętny_Invoices2001Slovakia_Book1_1_Book1_1_ke hoach dau thau 30-6-2010" xfId="3154"/>
    <cellStyle name="Dziesietny_Invoices2001Slovakia_Book1_1_Book1_1_ke hoach dau thau 30-6-2010 2" xfId="3155"/>
    <cellStyle name="Dziesiętny_Invoices2001Slovakia_Book1_1_Book1_1_ke hoach dau thau 30-6-2010 2" xfId="3156"/>
    <cellStyle name="Dziesietny_Invoices2001Slovakia_Book1_1_Book1_1_ke hoach dau thau 30-6-2010 2 2" xfId="3157"/>
    <cellStyle name="Dziesiętny_Invoices2001Slovakia_Book1_1_Book1_1_ke hoach dau thau 30-6-2010 2 2" xfId="3158"/>
    <cellStyle name="Dziesietny_Invoices2001Slovakia_Book1_1_Book1_1_ke hoach dau thau 30-6-2010 3" xfId="3159"/>
    <cellStyle name="Dziesiętny_Invoices2001Slovakia_Book1_1_Book1_1_ke hoach dau thau 30-6-2010 3" xfId="3160"/>
    <cellStyle name="Dziesietny_Invoices2001Slovakia_Book1_1_Book1_1_ke hoach dau thau 30-6-2010 3 2" xfId="3161"/>
    <cellStyle name="Dziesiętny_Invoices2001Slovakia_Book1_1_Book1_1_ke hoach dau thau 30-6-2010 3 2" xfId="3162"/>
    <cellStyle name="Dziesietny_Invoices2001Slovakia_Book1_1_Book1_1_ke hoach dau thau 30-6-2010_BIEU KE HOACH  2015 (KTN 6.11 sua)" xfId="3163"/>
    <cellStyle name="Dziesiętny_Invoices2001Slovakia_Book1_1_Book1_1_ke hoach dau thau 30-6-2010_BIEU KE HOACH  2015 (KTN 6.11 sua)" xfId="3164"/>
    <cellStyle name="Dziesietny_Invoices2001Slovakia_Book1_1_Book1_2" xfId="3165"/>
    <cellStyle name="Dziesiętny_Invoices2001Slovakia_Book1_1_Book1_2" xfId="3166"/>
    <cellStyle name="Dziesietny_Invoices2001Slovakia_Book1_1_Book1_2_ke hoach dau thau 30-6-2010" xfId="3167"/>
    <cellStyle name="Dziesiętny_Invoices2001Slovakia_Book1_1_Book1_2_ke hoach dau thau 30-6-2010" xfId="3168"/>
    <cellStyle name="Dziesietny_Invoices2001Slovakia_Book1_1_Book1_2_ke hoach dau thau 30-6-2010 2" xfId="3169"/>
    <cellStyle name="Dziesiętny_Invoices2001Slovakia_Book1_1_Book1_2_ke hoach dau thau 30-6-2010 2" xfId="3170"/>
    <cellStyle name="Dziesietny_Invoices2001Slovakia_Book1_1_Book1_2_ke hoach dau thau 30-6-2010 2 2" xfId="3171"/>
    <cellStyle name="Dziesiętny_Invoices2001Slovakia_Book1_1_Book1_2_ke hoach dau thau 30-6-2010 2 2" xfId="3172"/>
    <cellStyle name="Dziesietny_Invoices2001Slovakia_Book1_1_Book1_2_ke hoach dau thau 30-6-2010 3" xfId="3173"/>
    <cellStyle name="Dziesiętny_Invoices2001Slovakia_Book1_1_Book1_2_ke hoach dau thau 30-6-2010 3" xfId="3174"/>
    <cellStyle name="Dziesietny_Invoices2001Slovakia_Book1_1_Book1_2_ke hoach dau thau 30-6-2010 3 2" xfId="3175"/>
    <cellStyle name="Dziesiętny_Invoices2001Slovakia_Book1_1_Book1_2_ke hoach dau thau 30-6-2010 3 2" xfId="3176"/>
    <cellStyle name="Dziesietny_Invoices2001Slovakia_Book1_1_Book1_2_ke hoach dau thau 30-6-2010 4" xfId="3177"/>
    <cellStyle name="Dziesiętny_Invoices2001Slovakia_Book1_1_Book1_2_ke hoach dau thau 30-6-2010 4" xfId="3178"/>
    <cellStyle name="Dziesietny_Invoices2001Slovakia_Book1_1_Book1_3" xfId="3179"/>
    <cellStyle name="Dziesiętny_Invoices2001Slovakia_Book1_1_Book1_3" xfId="3180"/>
    <cellStyle name="Dziesietny_Invoices2001Slovakia_Book1_1_Book1_Bao cao danh muc cac cong trinh tren dia ban huyen 4-2010" xfId="3181"/>
    <cellStyle name="Dziesiętny_Invoices2001Slovakia_Book1_1_Book1_Bao cao danh muc cac cong trinh tren dia ban huyen 4-2010" xfId="3182"/>
    <cellStyle name="Dziesietny_Invoices2001Slovakia_Book1_1_Book1_bieu ke hoach dau thau" xfId="3183"/>
    <cellStyle name="Dziesiętny_Invoices2001Slovakia_Book1_1_Book1_bieu ke hoach dau thau" xfId="3184"/>
    <cellStyle name="Dziesietny_Invoices2001Slovakia_Book1_1_Book1_bieu ke hoach dau thau 2" xfId="3185"/>
    <cellStyle name="Dziesiętny_Invoices2001Slovakia_Book1_1_Book1_bieu ke hoach dau thau 2" xfId="3186"/>
    <cellStyle name="Dziesietny_Invoices2001Slovakia_Book1_1_Book1_bieu ke hoach dau thau 2 2" xfId="3187"/>
    <cellStyle name="Dziesiętny_Invoices2001Slovakia_Book1_1_Book1_bieu ke hoach dau thau 2 2" xfId="3188"/>
    <cellStyle name="Dziesietny_Invoices2001Slovakia_Book1_1_Book1_bieu ke hoach dau thau 3" xfId="3189"/>
    <cellStyle name="Dziesiętny_Invoices2001Slovakia_Book1_1_Book1_bieu ke hoach dau thau 3" xfId="3190"/>
    <cellStyle name="Dziesietny_Invoices2001Slovakia_Book1_1_Book1_bieu ke hoach dau thau 3 2" xfId="3191"/>
    <cellStyle name="Dziesiętny_Invoices2001Slovakia_Book1_1_Book1_bieu ke hoach dau thau 3 2" xfId="3192"/>
    <cellStyle name="Dziesietny_Invoices2001Slovakia_Book1_1_Book1_bieu ke hoach dau thau truong mam non SKH" xfId="3193"/>
    <cellStyle name="Dziesiętny_Invoices2001Slovakia_Book1_1_Book1_bieu ke hoach dau thau truong mam non SKH" xfId="3194"/>
    <cellStyle name="Dziesietny_Invoices2001Slovakia_Book1_1_Book1_bieu ke hoach dau thau truong mam non SKH 2" xfId="3195"/>
    <cellStyle name="Dziesiętny_Invoices2001Slovakia_Book1_1_Book1_bieu ke hoach dau thau truong mam non SKH 2" xfId="3196"/>
    <cellStyle name="Dziesietny_Invoices2001Slovakia_Book1_1_Book1_bieu ke hoach dau thau truong mam non SKH 2 2" xfId="3197"/>
    <cellStyle name="Dziesiętny_Invoices2001Slovakia_Book1_1_Book1_bieu ke hoach dau thau truong mam non SKH 2 2" xfId="3198"/>
    <cellStyle name="Dziesietny_Invoices2001Slovakia_Book1_1_Book1_bieu ke hoach dau thau truong mam non SKH 3" xfId="3199"/>
    <cellStyle name="Dziesiętny_Invoices2001Slovakia_Book1_1_Book1_bieu ke hoach dau thau truong mam non SKH 3" xfId="3200"/>
    <cellStyle name="Dziesietny_Invoices2001Slovakia_Book1_1_Book1_bieu ke hoach dau thau truong mam non SKH 3 2" xfId="3201"/>
    <cellStyle name="Dziesiętny_Invoices2001Slovakia_Book1_1_Book1_bieu ke hoach dau thau truong mam non SKH 3 2" xfId="3202"/>
    <cellStyle name="Dziesietny_Invoices2001Slovakia_Book1_1_Book1_bieu tong hop lai kh von 2011 gui phong TH-KTDN" xfId="3203"/>
    <cellStyle name="Dziesiętny_Invoices2001Slovakia_Book1_1_Book1_bieu tong hop lai kh von 2011 gui phong TH-KTDN" xfId="3204"/>
    <cellStyle name="Dziesietny_Invoices2001Slovakia_Book1_1_Book1_bieu tong hop lai kh von 2011 gui phong TH-KTDN 2" xfId="3205"/>
    <cellStyle name="Dziesiętny_Invoices2001Slovakia_Book1_1_Book1_bieu tong hop lai kh von 2011 gui phong TH-KTDN 2" xfId="3206"/>
    <cellStyle name="Dziesietny_Invoices2001Slovakia_Book1_1_Book1_bieu tong hop lai kh von 2011 gui phong TH-KTDN 2 2" xfId="3207"/>
    <cellStyle name="Dziesiętny_Invoices2001Slovakia_Book1_1_Book1_bieu tong hop lai kh von 2011 gui phong TH-KTDN 2 2" xfId="3208"/>
    <cellStyle name="Dziesietny_Invoices2001Slovakia_Book1_1_Book1_bieu tong hop lai kh von 2011 gui phong TH-KTDN 3" xfId="3209"/>
    <cellStyle name="Dziesiętny_Invoices2001Slovakia_Book1_1_Book1_bieu tong hop lai kh von 2011 gui phong TH-KTDN 3" xfId="3210"/>
    <cellStyle name="Dziesietny_Invoices2001Slovakia_Book1_1_Book1_bieu tong hop lai kh von 2011 gui phong TH-KTDN 3 2" xfId="3211"/>
    <cellStyle name="Dziesiętny_Invoices2001Slovakia_Book1_1_Book1_bieu tong hop lai kh von 2011 gui phong TH-KTDN 3 2" xfId="3212"/>
    <cellStyle name="Dziesietny_Invoices2001Slovakia_Book1_1_Book1_bieu tong hop lai kh von 2011 gui phong TH-KTDN_BIEU KE HOACH  2015 (KTN 6.11 sua)" xfId="3213"/>
    <cellStyle name="Dziesiętny_Invoices2001Slovakia_Book1_1_Book1_bieu tong hop lai kh von 2011 gui phong TH-KTDN_BIEU KE HOACH  2015 (KTN 6.11 sua)" xfId="3214"/>
    <cellStyle name="Dziesietny_Invoices2001Slovakia_Book1_1_Book1_Book1" xfId="3215"/>
    <cellStyle name="Dziesiętny_Invoices2001Slovakia_Book1_1_Book1_Book1" xfId="3216"/>
    <cellStyle name="Dziesietny_Invoices2001Slovakia_Book1_1_Book1_Book1 2" xfId="3217"/>
    <cellStyle name="Dziesiętny_Invoices2001Slovakia_Book1_1_Book1_Book1 2" xfId="3218"/>
    <cellStyle name="Dziesietny_Invoices2001Slovakia_Book1_1_Book1_Book1 2 2" xfId="3219"/>
    <cellStyle name="Dziesiętny_Invoices2001Slovakia_Book1_1_Book1_Book1 2 2" xfId="3220"/>
    <cellStyle name="Dziesietny_Invoices2001Slovakia_Book1_1_Book1_Book1 3" xfId="3221"/>
    <cellStyle name="Dziesiętny_Invoices2001Slovakia_Book1_1_Book1_Book1 3" xfId="3222"/>
    <cellStyle name="Dziesietny_Invoices2001Slovakia_Book1_1_Book1_Book1 3 2" xfId="3223"/>
    <cellStyle name="Dziesiętny_Invoices2001Slovakia_Book1_1_Book1_Book1 3 2" xfId="3224"/>
    <cellStyle name="Dziesietny_Invoices2001Slovakia_Book1_1_Book1_Book1_1" xfId="3225"/>
    <cellStyle name="Dziesiętny_Invoices2001Slovakia_Book1_1_Book1_Book1_1" xfId="3226"/>
    <cellStyle name="Dziesietny_Invoices2001Slovakia_Book1_1_Book1_Book1_1 2" xfId="3227"/>
    <cellStyle name="Dziesiętny_Invoices2001Slovakia_Book1_1_Book1_Book1_1 2" xfId="3228"/>
    <cellStyle name="Dziesietny_Invoices2001Slovakia_Book1_1_Book1_Book1_1 2 2" xfId="3229"/>
    <cellStyle name="Dziesiętny_Invoices2001Slovakia_Book1_1_Book1_Book1_1 2 2" xfId="3230"/>
    <cellStyle name="Dziesietny_Invoices2001Slovakia_Book1_1_Book1_Book1_1 3" xfId="3231"/>
    <cellStyle name="Dziesiętny_Invoices2001Slovakia_Book1_1_Book1_Book1_1 3" xfId="3232"/>
    <cellStyle name="Dziesietny_Invoices2001Slovakia_Book1_1_Book1_Book1_1 3 2" xfId="3233"/>
    <cellStyle name="Dziesiętny_Invoices2001Slovakia_Book1_1_Book1_Book1_1 3 2" xfId="3234"/>
    <cellStyle name="Dziesietny_Invoices2001Slovakia_Book1_1_Book1_Book1_DTTD chieng chan Tham lai 29-9-2009" xfId="3235"/>
    <cellStyle name="Dziesiętny_Invoices2001Slovakia_Book1_1_Book1_Book1_DTTD chieng chan Tham lai 29-9-2009" xfId="3236"/>
    <cellStyle name="Dziesietny_Invoices2001Slovakia_Book1_1_Book1_Book1_DTTD chieng chan Tham lai 29-9-2009 2" xfId="3237"/>
    <cellStyle name="Dziesiętny_Invoices2001Slovakia_Book1_1_Book1_Book1_DTTD chieng chan Tham lai 29-9-2009 2" xfId="3238"/>
    <cellStyle name="Dziesietny_Invoices2001Slovakia_Book1_1_Book1_Book1_DTTD chieng chan Tham lai 29-9-2009 2 2" xfId="3239"/>
    <cellStyle name="Dziesiętny_Invoices2001Slovakia_Book1_1_Book1_Book1_DTTD chieng chan Tham lai 29-9-2009 2 2" xfId="3240"/>
    <cellStyle name="Dziesietny_Invoices2001Slovakia_Book1_1_Book1_Book1_DTTD chieng chan Tham lai 29-9-2009 3" xfId="3241"/>
    <cellStyle name="Dziesiętny_Invoices2001Slovakia_Book1_1_Book1_Book1_DTTD chieng chan Tham lai 29-9-2009 3" xfId="3242"/>
    <cellStyle name="Dziesietny_Invoices2001Slovakia_Book1_1_Book1_Book1_DTTD chieng chan Tham lai 29-9-2009 3 2" xfId="3243"/>
    <cellStyle name="Dziesiętny_Invoices2001Slovakia_Book1_1_Book1_Book1_DTTD chieng chan Tham lai 29-9-2009 3 2" xfId="3244"/>
    <cellStyle name="Dziesietny_Invoices2001Slovakia_Book1_1_Book1_Book1_Ke hoach 2010 (theo doi 11-8-2010)" xfId="3245"/>
    <cellStyle name="Dziesiętny_Invoices2001Slovakia_Book1_1_Book1_Book1_Ke hoach 2010 (theo doi 11-8-2010)" xfId="3246"/>
    <cellStyle name="Dziesietny_Invoices2001Slovakia_Book1_1_Book1_Book1_Ke hoach 2010 (theo doi 11-8-2010) 2" xfId="3247"/>
    <cellStyle name="Dziesiętny_Invoices2001Slovakia_Book1_1_Book1_Book1_Ke hoach 2010 (theo doi 11-8-2010) 2" xfId="3248"/>
    <cellStyle name="Dziesietny_Invoices2001Slovakia_Book1_1_Book1_Book1_Ke hoach 2010 (theo doi 11-8-2010) 2 2" xfId="3249"/>
    <cellStyle name="Dziesiętny_Invoices2001Slovakia_Book1_1_Book1_Book1_Ke hoach 2010 (theo doi 11-8-2010) 2 2" xfId="3250"/>
    <cellStyle name="Dziesietny_Invoices2001Slovakia_Book1_1_Book1_Book1_Ke hoach 2010 (theo doi 11-8-2010) 3" xfId="3251"/>
    <cellStyle name="Dziesiętny_Invoices2001Slovakia_Book1_1_Book1_Book1_Ke hoach 2010 (theo doi 11-8-2010) 3" xfId="3252"/>
    <cellStyle name="Dziesietny_Invoices2001Slovakia_Book1_1_Book1_Book1_Ke hoach 2010 (theo doi 11-8-2010) 3 2" xfId="3253"/>
    <cellStyle name="Dziesiętny_Invoices2001Slovakia_Book1_1_Book1_Book1_Ke hoach 2010 (theo doi 11-8-2010) 3 2" xfId="3254"/>
    <cellStyle name="Dziesietny_Invoices2001Slovakia_Book1_1_Book1_Book1_Ke hoach 2010 (theo doi 11-8-2010)_BIEU KE HOACH  2015 (KTN 6.11 sua)" xfId="3255"/>
    <cellStyle name="Dziesiętny_Invoices2001Slovakia_Book1_1_Book1_Book1_Ke hoach 2010 (theo doi 11-8-2010)_BIEU KE HOACH  2015 (KTN 6.11 sua)" xfId="3256"/>
    <cellStyle name="Dziesietny_Invoices2001Slovakia_Book1_1_Book1_Book1_ke hoach dau thau 30-6-2010" xfId="3257"/>
    <cellStyle name="Dziesiętny_Invoices2001Slovakia_Book1_1_Book1_Book1_ke hoach dau thau 30-6-2010" xfId="3258"/>
    <cellStyle name="Dziesietny_Invoices2001Slovakia_Book1_1_Book1_Book1_ke hoach dau thau 30-6-2010 2" xfId="3259"/>
    <cellStyle name="Dziesiętny_Invoices2001Slovakia_Book1_1_Book1_Book1_ke hoach dau thau 30-6-2010 2" xfId="3260"/>
    <cellStyle name="Dziesietny_Invoices2001Slovakia_Book1_1_Book1_Book1_ke hoach dau thau 30-6-2010 2 2" xfId="3261"/>
    <cellStyle name="Dziesiętny_Invoices2001Slovakia_Book1_1_Book1_Book1_ke hoach dau thau 30-6-2010 2 2" xfId="3262"/>
    <cellStyle name="Dziesietny_Invoices2001Slovakia_Book1_1_Book1_Book1_ke hoach dau thau 30-6-2010 3" xfId="3263"/>
    <cellStyle name="Dziesiętny_Invoices2001Slovakia_Book1_1_Book1_Book1_ke hoach dau thau 30-6-2010 3" xfId="3264"/>
    <cellStyle name="Dziesietny_Invoices2001Slovakia_Book1_1_Book1_Book1_ke hoach dau thau 30-6-2010 3 2" xfId="3265"/>
    <cellStyle name="Dziesiętny_Invoices2001Slovakia_Book1_1_Book1_Book1_ke hoach dau thau 30-6-2010 3 2" xfId="3266"/>
    <cellStyle name="Dziesietny_Invoices2001Slovakia_Book1_1_Book1_Book1_ke hoach dau thau 30-6-2010_BIEU KE HOACH  2015 (KTN 6.11 sua)" xfId="3267"/>
    <cellStyle name="Dziesiętny_Invoices2001Slovakia_Book1_1_Book1_Book1_ke hoach dau thau 30-6-2010_BIEU KE HOACH  2015 (KTN 6.11 sua)" xfId="3268"/>
    <cellStyle name="Dziesietny_Invoices2001Slovakia_Book1_1_Book1_Copy of KH PHAN BO VON ĐỐI ỨNG NAM 2011 (30 TY phuong án gop WB)" xfId="3269"/>
    <cellStyle name="Dziesiętny_Invoices2001Slovakia_Book1_1_Book1_Copy of KH PHAN BO VON ĐỐI ỨNG NAM 2011 (30 TY phuong án gop WB)" xfId="3270"/>
    <cellStyle name="Dziesietny_Invoices2001Slovakia_Book1_1_Book1_Copy of KH PHAN BO VON ĐỐI ỨNG NAM 2011 (30 TY phuong án gop WB) 2" xfId="3271"/>
    <cellStyle name="Dziesiętny_Invoices2001Slovakia_Book1_1_Book1_Copy of KH PHAN BO VON ĐỐI ỨNG NAM 2011 (30 TY phuong án gop WB) 2" xfId="3272"/>
    <cellStyle name="Dziesietny_Invoices2001Slovakia_Book1_1_Book1_Copy of KH PHAN BO VON ĐỐI ỨNG NAM 2011 (30 TY phuong án gop WB) 2 2" xfId="3273"/>
    <cellStyle name="Dziesiętny_Invoices2001Slovakia_Book1_1_Book1_Copy of KH PHAN BO VON ĐỐI ỨNG NAM 2011 (30 TY phuong án gop WB) 2 2" xfId="3274"/>
    <cellStyle name="Dziesietny_Invoices2001Slovakia_Book1_1_Book1_Copy of KH PHAN BO VON ĐỐI ỨNG NAM 2011 (30 TY phuong án gop WB) 3" xfId="3275"/>
    <cellStyle name="Dziesiętny_Invoices2001Slovakia_Book1_1_Book1_Copy of KH PHAN BO VON ĐỐI ỨNG NAM 2011 (30 TY phuong án gop WB) 3" xfId="3276"/>
    <cellStyle name="Dziesietny_Invoices2001Slovakia_Book1_1_Book1_Copy of KH PHAN BO VON ĐỐI ỨNG NAM 2011 (30 TY phuong án gop WB) 3 2" xfId="3277"/>
    <cellStyle name="Dziesiętny_Invoices2001Slovakia_Book1_1_Book1_Copy of KH PHAN BO VON ĐỐI ỨNG NAM 2011 (30 TY phuong án gop WB) 3 2" xfId="3278"/>
    <cellStyle name="Dziesietny_Invoices2001Slovakia_Book1_1_Book1_Copy of KH PHAN BO VON ĐỐI ỨNG NAM 2011 (30 TY phuong án gop WB)_BIEU KE HOACH  2015 (KTN 6.11 sua)" xfId="3279"/>
    <cellStyle name="Dziesiętny_Invoices2001Slovakia_Book1_1_Book1_Copy of KH PHAN BO VON ĐỐI ỨNG NAM 2011 (30 TY phuong án gop WB)_BIEU KE HOACH  2015 (KTN 6.11 sua)" xfId="3280"/>
    <cellStyle name="Dziesietny_Invoices2001Slovakia_Book1_1_Book1_DTTD chieng chan Tham lai 29-9-2009" xfId="3281"/>
    <cellStyle name="Dziesiętny_Invoices2001Slovakia_Book1_1_Book1_DTTD chieng chan Tham lai 29-9-2009" xfId="3282"/>
    <cellStyle name="Dziesietny_Invoices2001Slovakia_Book1_1_Book1_DTTD chieng chan Tham lai 29-9-2009 2" xfId="3283"/>
    <cellStyle name="Dziesiętny_Invoices2001Slovakia_Book1_1_Book1_DTTD chieng chan Tham lai 29-9-2009 2" xfId="3284"/>
    <cellStyle name="Dziesietny_Invoices2001Slovakia_Book1_1_Book1_DTTD chieng chan Tham lai 29-9-2009 2 2" xfId="3285"/>
    <cellStyle name="Dziesiętny_Invoices2001Slovakia_Book1_1_Book1_DTTD chieng chan Tham lai 29-9-2009 2 2" xfId="3286"/>
    <cellStyle name="Dziesietny_Invoices2001Slovakia_Book1_1_Book1_DTTD chieng chan Tham lai 29-9-2009 3" xfId="3287"/>
    <cellStyle name="Dziesiętny_Invoices2001Slovakia_Book1_1_Book1_DTTD chieng chan Tham lai 29-9-2009 3" xfId="3288"/>
    <cellStyle name="Dziesietny_Invoices2001Slovakia_Book1_1_Book1_DTTD chieng chan Tham lai 29-9-2009 3 2" xfId="3289"/>
    <cellStyle name="Dziesiętny_Invoices2001Slovakia_Book1_1_Book1_DTTD chieng chan Tham lai 29-9-2009 3 2" xfId="3290"/>
    <cellStyle name="Dziesietny_Invoices2001Slovakia_Book1_1_Book1_DTTD chieng chan Tham lai 29-9-2009_BIEU KE HOACH  2015 (KTN 6.11 sua)" xfId="3291"/>
    <cellStyle name="Dziesiętny_Invoices2001Slovakia_Book1_1_Book1_DTTD chieng chan Tham lai 29-9-2009_BIEU KE HOACH  2015 (KTN 6.11 sua)" xfId="3292"/>
    <cellStyle name="Dziesietny_Invoices2001Slovakia_Book1_1_Book1_Du toan nuoc San Thang (GD2)" xfId="3293"/>
    <cellStyle name="Dziesiętny_Invoices2001Slovakia_Book1_1_Book1_Du toan nuoc San Thang (GD2)" xfId="3294"/>
    <cellStyle name="Dziesietny_Invoices2001Slovakia_Book1_1_Book1_Du toan nuoc San Thang (GD2) 2" xfId="3295"/>
    <cellStyle name="Dziesiętny_Invoices2001Slovakia_Book1_1_Book1_Du toan nuoc San Thang (GD2) 2" xfId="3296"/>
    <cellStyle name="Dziesietny_Invoices2001Slovakia_Book1_1_Book1_Du toan nuoc San Thang (GD2) 2 2" xfId="3297"/>
    <cellStyle name="Dziesiętny_Invoices2001Slovakia_Book1_1_Book1_Du toan nuoc San Thang (GD2) 2 2" xfId="3298"/>
    <cellStyle name="Dziesietny_Invoices2001Slovakia_Book1_1_Book1_Du toan nuoc San Thang (GD2) 3" xfId="3299"/>
    <cellStyle name="Dziesiętny_Invoices2001Slovakia_Book1_1_Book1_Du toan nuoc San Thang (GD2) 3" xfId="3300"/>
    <cellStyle name="Dziesietny_Invoices2001Slovakia_Book1_1_Book1_Du toan nuoc San Thang (GD2) 3 2" xfId="3301"/>
    <cellStyle name="Dziesiętny_Invoices2001Slovakia_Book1_1_Book1_Du toan nuoc San Thang (GD2) 3 2" xfId="3302"/>
    <cellStyle name="Dziesietny_Invoices2001Slovakia_Book1_1_Book1_Ke hoach 2010 (theo doi 11-8-2010)" xfId="3303"/>
    <cellStyle name="Dziesiętny_Invoices2001Slovakia_Book1_1_Book1_Ke hoach 2010 (theo doi 11-8-2010)" xfId="3304"/>
    <cellStyle name="Dziesietny_Invoices2001Slovakia_Book1_1_Book1_Ke hoach 2010 (theo doi 11-8-2010) 2" xfId="3305"/>
    <cellStyle name="Dziesiętny_Invoices2001Slovakia_Book1_1_Book1_Ke hoach 2010 (theo doi 11-8-2010) 2" xfId="3306"/>
    <cellStyle name="Dziesietny_Invoices2001Slovakia_Book1_1_Book1_Ke hoach 2010 (theo doi 11-8-2010) 2 2" xfId="3307"/>
    <cellStyle name="Dziesiętny_Invoices2001Slovakia_Book1_1_Book1_Ke hoach 2010 (theo doi 11-8-2010) 2 2" xfId="3308"/>
    <cellStyle name="Dziesietny_Invoices2001Slovakia_Book1_1_Book1_Ke hoach 2010 (theo doi 11-8-2010) 3" xfId="3309"/>
    <cellStyle name="Dziesiętny_Invoices2001Slovakia_Book1_1_Book1_Ke hoach 2010 (theo doi 11-8-2010) 3" xfId="3310"/>
    <cellStyle name="Dziesietny_Invoices2001Slovakia_Book1_1_Book1_Ke hoach 2010 (theo doi 11-8-2010) 3 2" xfId="3311"/>
    <cellStyle name="Dziesiętny_Invoices2001Slovakia_Book1_1_Book1_Ke hoach 2010 (theo doi 11-8-2010) 3 2" xfId="3312"/>
    <cellStyle name="Dziesietny_Invoices2001Slovakia_Book1_1_Book1_ke hoach dau thau 30-6-2010" xfId="3313"/>
    <cellStyle name="Dziesiętny_Invoices2001Slovakia_Book1_1_Book1_ke hoach dau thau 30-6-2010" xfId="3314"/>
    <cellStyle name="Dziesietny_Invoices2001Slovakia_Book1_1_Book1_ke hoach dau thau 30-6-2010 2" xfId="3315"/>
    <cellStyle name="Dziesiętny_Invoices2001Slovakia_Book1_1_Book1_ke hoach dau thau 30-6-2010 2" xfId="3316"/>
    <cellStyle name="Dziesietny_Invoices2001Slovakia_Book1_1_Book1_ke hoach dau thau 30-6-2010 2 2" xfId="3317"/>
    <cellStyle name="Dziesiętny_Invoices2001Slovakia_Book1_1_Book1_ke hoach dau thau 30-6-2010 2 2" xfId="3318"/>
    <cellStyle name="Dziesietny_Invoices2001Slovakia_Book1_1_Book1_ke hoach dau thau 30-6-2010 3" xfId="3319"/>
    <cellStyle name="Dziesiętny_Invoices2001Slovakia_Book1_1_Book1_ke hoach dau thau 30-6-2010 3" xfId="3320"/>
    <cellStyle name="Dziesietny_Invoices2001Slovakia_Book1_1_Book1_ke hoach dau thau 30-6-2010 3 2" xfId="3321"/>
    <cellStyle name="Dziesiętny_Invoices2001Slovakia_Book1_1_Book1_ke hoach dau thau 30-6-2010 3 2" xfId="3322"/>
    <cellStyle name="Dziesietny_Invoices2001Slovakia_Book1_1_Book1_KH Von 2012 gui BKH 1" xfId="3323"/>
    <cellStyle name="Dziesiętny_Invoices2001Slovakia_Book1_1_Book1_KH Von 2012 gui BKH 1" xfId="3324"/>
    <cellStyle name="Dziesietny_Invoices2001Slovakia_Book1_1_Book1_KH Von 2012 gui BKH 1 2" xfId="3325"/>
    <cellStyle name="Dziesiętny_Invoices2001Slovakia_Book1_1_Book1_KH Von 2012 gui BKH 1 2" xfId="3326"/>
    <cellStyle name="Dziesietny_Invoices2001Slovakia_Book1_1_Book1_KH Von 2012 gui BKH 1 2 2" xfId="3327"/>
    <cellStyle name="Dziesiętny_Invoices2001Slovakia_Book1_1_Book1_KH Von 2012 gui BKH 1 2 2" xfId="3328"/>
    <cellStyle name="Dziesietny_Invoices2001Slovakia_Book1_1_Book1_KH Von 2012 gui BKH 1 3" xfId="3329"/>
    <cellStyle name="Dziesiętny_Invoices2001Slovakia_Book1_1_Book1_KH Von 2012 gui BKH 1 3" xfId="3330"/>
    <cellStyle name="Dziesietny_Invoices2001Slovakia_Book1_1_Book1_KH Von 2012 gui BKH 1 3 2" xfId="3331"/>
    <cellStyle name="Dziesiętny_Invoices2001Slovakia_Book1_1_Book1_KH Von 2012 gui BKH 1 3 2" xfId="3332"/>
    <cellStyle name="Dziesietny_Invoices2001Slovakia_Book1_1_Book1_KH Von 2012 gui BKH 1_BIEU KE HOACH  2015 (KTN 6.11 sua)" xfId="3333"/>
    <cellStyle name="Dziesiętny_Invoices2001Slovakia_Book1_1_Book1_KH Von 2012 gui BKH 1_BIEU KE HOACH  2015 (KTN 6.11 sua)" xfId="3334"/>
    <cellStyle name="Dziesietny_Invoices2001Slovakia_Book1_1_Book1_QD ke hoach dau thau" xfId="3335"/>
    <cellStyle name="Dziesiętny_Invoices2001Slovakia_Book1_1_Book1_QD ke hoach dau thau" xfId="3336"/>
    <cellStyle name="Dziesietny_Invoices2001Slovakia_Book1_1_Book1_QD ke hoach dau thau 2" xfId="3337"/>
    <cellStyle name="Dziesiętny_Invoices2001Slovakia_Book1_1_Book1_QD ke hoach dau thau 2" xfId="3338"/>
    <cellStyle name="Dziesietny_Invoices2001Slovakia_Book1_1_Book1_QD ke hoach dau thau 2 2" xfId="3339"/>
    <cellStyle name="Dziesiętny_Invoices2001Slovakia_Book1_1_Book1_QD ke hoach dau thau 2 2" xfId="3340"/>
    <cellStyle name="Dziesietny_Invoices2001Slovakia_Book1_1_Book1_QD ke hoach dau thau 3" xfId="3341"/>
    <cellStyle name="Dziesiętny_Invoices2001Slovakia_Book1_1_Book1_QD ke hoach dau thau 3" xfId="3342"/>
    <cellStyle name="Dziesietny_Invoices2001Slovakia_Book1_1_Book1_QD ke hoach dau thau 3 2" xfId="3343"/>
    <cellStyle name="Dziesiętny_Invoices2001Slovakia_Book1_1_Book1_QD ke hoach dau thau 3 2" xfId="3344"/>
    <cellStyle name="Dziesietny_Invoices2001Slovakia_Book1_1_Book1_tien luong" xfId="3345"/>
    <cellStyle name="Dziesiętny_Invoices2001Slovakia_Book1_1_Book1_tien luong" xfId="3346"/>
    <cellStyle name="Dziesietny_Invoices2001Slovakia_Book1_1_Book1_Tien luong chuan 01" xfId="3347"/>
    <cellStyle name="Dziesiętny_Invoices2001Slovakia_Book1_1_Book1_Tien luong chuan 01" xfId="3348"/>
    <cellStyle name="Dziesietny_Invoices2001Slovakia_Book1_1_Book1_tinh toan hoang ha" xfId="3349"/>
    <cellStyle name="Dziesiętny_Invoices2001Slovakia_Book1_1_Book1_tinh toan hoang ha" xfId="3350"/>
    <cellStyle name="Dziesietny_Invoices2001Slovakia_Book1_1_Book1_tinh toan hoang ha 2" xfId="3351"/>
    <cellStyle name="Dziesiętny_Invoices2001Slovakia_Book1_1_Book1_tinh toan hoang ha 2" xfId="3352"/>
    <cellStyle name="Dziesietny_Invoices2001Slovakia_Book1_1_Book1_tinh toan hoang ha 2 2" xfId="3353"/>
    <cellStyle name="Dziesiętny_Invoices2001Slovakia_Book1_1_Book1_tinh toan hoang ha 2 2" xfId="3354"/>
    <cellStyle name="Dziesietny_Invoices2001Slovakia_Book1_1_Book1_tinh toan hoang ha 3" xfId="3355"/>
    <cellStyle name="Dziesiętny_Invoices2001Slovakia_Book1_1_Book1_tinh toan hoang ha 3" xfId="3356"/>
    <cellStyle name="Dziesietny_Invoices2001Slovakia_Book1_1_Book1_tinh toan hoang ha 3 2" xfId="3357"/>
    <cellStyle name="Dziesiętny_Invoices2001Slovakia_Book1_1_Book1_tinh toan hoang ha 3 2" xfId="3358"/>
    <cellStyle name="Dziesietny_Invoices2001Slovakia_Book1_1_Book1_Tong von ĐTPT" xfId="3359"/>
    <cellStyle name="Dziesiętny_Invoices2001Slovakia_Book1_1_Book1_Tong von ĐTPT" xfId="3360"/>
    <cellStyle name="Dziesietny_Invoices2001Slovakia_Book1_1_Book1_Tong von ĐTPT 2" xfId="3361"/>
    <cellStyle name="Dziesiętny_Invoices2001Slovakia_Book1_1_Book1_Tong von ĐTPT 2" xfId="3362"/>
    <cellStyle name="Dziesietny_Invoices2001Slovakia_Book1_1_Book1_Tong von ĐTPT 2 2" xfId="3363"/>
    <cellStyle name="Dziesiętny_Invoices2001Slovakia_Book1_1_Book1_Tong von ĐTPT 2 2" xfId="3364"/>
    <cellStyle name="Dziesietny_Invoices2001Slovakia_Book1_1_Book1_Tong von ĐTPT 3" xfId="3365"/>
    <cellStyle name="Dziesiętny_Invoices2001Slovakia_Book1_1_Book1_Tong von ĐTPT 3" xfId="3366"/>
    <cellStyle name="Dziesietny_Invoices2001Slovakia_Book1_1_Book1_Tong von ĐTPT 3 2" xfId="3367"/>
    <cellStyle name="Dziesiętny_Invoices2001Slovakia_Book1_1_Book1_Tong von ĐTPT 3 2" xfId="3368"/>
    <cellStyle name="Dziesietny_Invoices2001Slovakia_Book1_1_Copy of KH PHAN BO VON ĐỐI ỨNG NAM 2011 (30 TY phuong án gop WB)" xfId="3369"/>
    <cellStyle name="Dziesiętny_Invoices2001Slovakia_Book1_1_Copy of KH PHAN BO VON ĐỐI ỨNG NAM 2011 (30 TY phuong án gop WB)" xfId="3370"/>
    <cellStyle name="Dziesietny_Invoices2001Slovakia_Book1_1_Copy of KH PHAN BO VON ĐỐI ỨNG NAM 2011 (30 TY phuong án gop WB) 2" xfId="3371"/>
    <cellStyle name="Dziesiętny_Invoices2001Slovakia_Book1_1_Copy of KH PHAN BO VON ĐỐI ỨNG NAM 2011 (30 TY phuong án gop WB) 2" xfId="3372"/>
    <cellStyle name="Dziesietny_Invoices2001Slovakia_Book1_1_Copy of KH PHAN BO VON ĐỐI ỨNG NAM 2011 (30 TY phuong án gop WB) 2 2" xfId="3373"/>
    <cellStyle name="Dziesiętny_Invoices2001Slovakia_Book1_1_Copy of KH PHAN BO VON ĐỐI ỨNG NAM 2011 (30 TY phuong án gop WB) 2 2" xfId="3374"/>
    <cellStyle name="Dziesietny_Invoices2001Slovakia_Book1_1_Copy of KH PHAN BO VON ĐỐI ỨNG NAM 2011 (30 TY phuong án gop WB) 3" xfId="3375"/>
    <cellStyle name="Dziesiętny_Invoices2001Slovakia_Book1_1_Copy of KH PHAN BO VON ĐỐI ỨNG NAM 2011 (30 TY phuong án gop WB) 3" xfId="3376"/>
    <cellStyle name="Dziesietny_Invoices2001Slovakia_Book1_1_Copy of KH PHAN BO VON ĐỐI ỨNG NAM 2011 (30 TY phuong án gop WB) 3 2" xfId="3377"/>
    <cellStyle name="Dziesiętny_Invoices2001Slovakia_Book1_1_Copy of KH PHAN BO VON ĐỐI ỨNG NAM 2011 (30 TY phuong án gop WB) 3 2" xfId="3378"/>
    <cellStyle name="Dziesietny_Invoices2001Slovakia_Book1_1_Copy of KH PHAN BO VON ĐỐI ỨNG NAM 2011 (30 TY phuong án gop WB)_BIEU KE HOACH  2015 (KTN 6.11 sua)" xfId="3379"/>
    <cellStyle name="Dziesiętny_Invoices2001Slovakia_Book1_1_Copy of KH PHAN BO VON ĐỐI ỨNG NAM 2011 (30 TY phuong án gop WB)_BIEU KE HOACH  2015 (KTN 6.11 sua)" xfId="3380"/>
    <cellStyle name="Dziesietny_Invoices2001Slovakia_Book1_1_Danh Mục KCM trinh BKH 2011 (BS 30A)" xfId="3381"/>
    <cellStyle name="Dziesiętny_Invoices2001Slovakia_Book1_1_Danh Mục KCM trinh BKH 2011 (BS 30A)" xfId="3382"/>
    <cellStyle name="Dziesietny_Invoices2001Slovakia_Book1_1_DTTD chieng chan Tham lai 29-9-2009" xfId="3383"/>
    <cellStyle name="Dziesiętny_Invoices2001Slovakia_Book1_1_DTTD chieng chan Tham lai 29-9-2009" xfId="3384"/>
    <cellStyle name="Dziesietny_Invoices2001Slovakia_Book1_1_DTTD chieng chan Tham lai 29-9-2009 2" xfId="3385"/>
    <cellStyle name="Dziesiętny_Invoices2001Slovakia_Book1_1_DTTD chieng chan Tham lai 29-9-2009 2" xfId="3386"/>
    <cellStyle name="Dziesietny_Invoices2001Slovakia_Book1_1_DTTD chieng chan Tham lai 29-9-2009 2 2" xfId="3387"/>
    <cellStyle name="Dziesiętny_Invoices2001Slovakia_Book1_1_DTTD chieng chan Tham lai 29-9-2009 2 2" xfId="3388"/>
    <cellStyle name="Dziesietny_Invoices2001Slovakia_Book1_1_DTTD chieng chan Tham lai 29-9-2009 3" xfId="3389"/>
    <cellStyle name="Dziesiętny_Invoices2001Slovakia_Book1_1_DTTD chieng chan Tham lai 29-9-2009 3" xfId="3390"/>
    <cellStyle name="Dziesietny_Invoices2001Slovakia_Book1_1_DTTD chieng chan Tham lai 29-9-2009 3 2" xfId="3391"/>
    <cellStyle name="Dziesiętny_Invoices2001Slovakia_Book1_1_DTTD chieng chan Tham lai 29-9-2009 3 2" xfId="3392"/>
    <cellStyle name="Dziesietny_Invoices2001Slovakia_Book1_1_DTTD chieng chan Tham lai 29-9-2009_BIEU KE HOACH  2015 (KTN 6.11 sua)" xfId="3393"/>
    <cellStyle name="Dziesiętny_Invoices2001Slovakia_Book1_1_DTTD chieng chan Tham lai 29-9-2009_BIEU KE HOACH  2015 (KTN 6.11 sua)" xfId="3394"/>
    <cellStyle name="Dziesietny_Invoices2001Slovakia_Book1_1_Du toan nuoc San Thang (GD2)" xfId="3395"/>
    <cellStyle name="Dziesiętny_Invoices2001Slovakia_Book1_1_Du toan nuoc San Thang (GD2)" xfId="3396"/>
    <cellStyle name="Dziesietny_Invoices2001Slovakia_Book1_1_Du toan nuoc San Thang (GD2) 2" xfId="3397"/>
    <cellStyle name="Dziesiętny_Invoices2001Slovakia_Book1_1_Du toan nuoc San Thang (GD2) 2" xfId="3398"/>
    <cellStyle name="Dziesietny_Invoices2001Slovakia_Book1_1_Du toan nuoc San Thang (GD2) 2 2" xfId="3399"/>
    <cellStyle name="Dziesiętny_Invoices2001Slovakia_Book1_1_Du toan nuoc San Thang (GD2) 2 2" xfId="3400"/>
    <cellStyle name="Dziesietny_Invoices2001Slovakia_Book1_1_Du toan nuoc San Thang (GD2) 3" xfId="3401"/>
    <cellStyle name="Dziesiętny_Invoices2001Slovakia_Book1_1_Du toan nuoc San Thang (GD2) 3" xfId="3402"/>
    <cellStyle name="Dziesietny_Invoices2001Slovakia_Book1_1_Du toan nuoc San Thang (GD2) 3 2" xfId="3403"/>
    <cellStyle name="Dziesiętny_Invoices2001Slovakia_Book1_1_Du toan nuoc San Thang (GD2) 3 2" xfId="3404"/>
    <cellStyle name="Dziesietny_Invoices2001Slovakia_Book1_1_Du toan nuoc San Thang (GD2) 4" xfId="3405"/>
    <cellStyle name="Dziesiętny_Invoices2001Slovakia_Book1_1_Du toan nuoc San Thang (GD2) 4" xfId="3406"/>
    <cellStyle name="Dziesietny_Invoices2001Slovakia_Book1_1_Ke hoach 2010 (theo doi 11-8-2010)" xfId="3407"/>
    <cellStyle name="Dziesiętny_Invoices2001Slovakia_Book1_1_Ke hoach 2010 (theo doi 11-8-2010)" xfId="3408"/>
    <cellStyle name="Dziesietny_Invoices2001Slovakia_Book1_1_Ke hoach 2010 (theo doi 11-8-2010) 2" xfId="3409"/>
    <cellStyle name="Dziesiętny_Invoices2001Slovakia_Book1_1_Ke hoach 2010 (theo doi 11-8-2010) 2" xfId="3410"/>
    <cellStyle name="Dziesietny_Invoices2001Slovakia_Book1_1_Ke hoach 2010 (theo doi 11-8-2010) 2 2" xfId="3411"/>
    <cellStyle name="Dziesiętny_Invoices2001Slovakia_Book1_1_Ke hoach 2010 (theo doi 11-8-2010) 2 2" xfId="3412"/>
    <cellStyle name="Dziesietny_Invoices2001Slovakia_Book1_1_Ke hoach 2010 (theo doi 11-8-2010) 3" xfId="3413"/>
    <cellStyle name="Dziesiętny_Invoices2001Slovakia_Book1_1_Ke hoach 2010 (theo doi 11-8-2010) 3" xfId="3414"/>
    <cellStyle name="Dziesietny_Invoices2001Slovakia_Book1_1_Ke hoach 2010 (theo doi 11-8-2010) 3 2" xfId="3415"/>
    <cellStyle name="Dziesiętny_Invoices2001Slovakia_Book1_1_Ke hoach 2010 (theo doi 11-8-2010) 3 2" xfId="3416"/>
    <cellStyle name="Dziesietny_Invoices2001Slovakia_Book1_1_Ke hoach 2010 (theo doi 11-8-2010) 4" xfId="3417"/>
    <cellStyle name="Dziesiętny_Invoices2001Slovakia_Book1_1_Ke hoach 2010 (theo doi 11-8-2010) 4" xfId="3418"/>
    <cellStyle name="Dziesietny_Invoices2001Slovakia_Book1_1_Ke hoach 2010 ngay 31-01" xfId="3419"/>
    <cellStyle name="Dziesiętny_Invoices2001Slovakia_Book1_1_Ke hoach 2010 ngay 31-01" xfId="3420"/>
    <cellStyle name="Dziesietny_Invoices2001Slovakia_Book1_1_Ke hoach 2010 ngay 31-01 2" xfId="3421"/>
    <cellStyle name="Dziesiętny_Invoices2001Slovakia_Book1_1_Ke hoach 2010 ngay 31-01 2" xfId="3422"/>
    <cellStyle name="Dziesietny_Invoices2001Slovakia_Book1_1_Ke hoach 2010 ngay 31-01 2 2" xfId="3423"/>
    <cellStyle name="Dziesiętny_Invoices2001Slovakia_Book1_1_Ke hoach 2010 ngay 31-01 2 2" xfId="3424"/>
    <cellStyle name="Dziesietny_Invoices2001Slovakia_Book1_1_Ke hoach 2010 ngay 31-01 3" xfId="3425"/>
    <cellStyle name="Dziesiętny_Invoices2001Slovakia_Book1_1_Ke hoach 2010 ngay 31-01 3" xfId="3426"/>
    <cellStyle name="Dziesietny_Invoices2001Slovakia_Book1_1_Ke hoach 2010 ngay 31-01 3 2" xfId="3427"/>
    <cellStyle name="Dziesiętny_Invoices2001Slovakia_Book1_1_Ke hoach 2010 ngay 31-01 3 2" xfId="3428"/>
    <cellStyle name="Dziesietny_Invoices2001Slovakia_Book1_1_Ke hoach 2010 ngay 31-01 4" xfId="3429"/>
    <cellStyle name="Dziesiętny_Invoices2001Slovakia_Book1_1_Ke hoach 2010 ngay 31-01 4" xfId="3430"/>
    <cellStyle name="Dziesietny_Invoices2001Slovakia_Book1_1_ke hoach dau thau 30-6-2010" xfId="3431"/>
    <cellStyle name="Dziesiętny_Invoices2001Slovakia_Book1_1_ke hoach dau thau 30-6-2010" xfId="3432"/>
    <cellStyle name="Dziesietny_Invoices2001Slovakia_Book1_1_ke hoach dau thau 30-6-2010 2" xfId="3433"/>
    <cellStyle name="Dziesiętny_Invoices2001Slovakia_Book1_1_ke hoach dau thau 30-6-2010 2" xfId="3434"/>
    <cellStyle name="Dziesietny_Invoices2001Slovakia_Book1_1_ke hoach dau thau 30-6-2010 2 2" xfId="3435"/>
    <cellStyle name="Dziesiętny_Invoices2001Slovakia_Book1_1_ke hoach dau thau 30-6-2010 2 2" xfId="3436"/>
    <cellStyle name="Dziesietny_Invoices2001Slovakia_Book1_1_ke hoach dau thau 30-6-2010 3" xfId="3437"/>
    <cellStyle name="Dziesiętny_Invoices2001Slovakia_Book1_1_ke hoach dau thau 30-6-2010 3" xfId="3438"/>
    <cellStyle name="Dziesietny_Invoices2001Slovakia_Book1_1_ke hoach dau thau 30-6-2010 3 2" xfId="3439"/>
    <cellStyle name="Dziesiętny_Invoices2001Slovakia_Book1_1_ke hoach dau thau 30-6-2010 3 2" xfId="3440"/>
    <cellStyle name="Dziesietny_Invoices2001Slovakia_Book1_1_ke hoach dau thau 30-6-2010 4" xfId="3441"/>
    <cellStyle name="Dziesiętny_Invoices2001Slovakia_Book1_1_ke hoach dau thau 30-6-2010 4" xfId="3442"/>
    <cellStyle name="Dziesietny_Invoices2001Slovakia_Book1_1_KH Von 2012 gui BKH 1" xfId="3443"/>
    <cellStyle name="Dziesiętny_Invoices2001Slovakia_Book1_1_KH Von 2012 gui BKH 1" xfId="3444"/>
    <cellStyle name="Dziesietny_Invoices2001Slovakia_Book1_1_KH Von 2012 gui BKH 1 2" xfId="3445"/>
    <cellStyle name="Dziesiętny_Invoices2001Slovakia_Book1_1_KH Von 2012 gui BKH 1 2" xfId="3446"/>
    <cellStyle name="Dziesietny_Invoices2001Slovakia_Book1_1_KH Von 2012 gui BKH 1 2 2" xfId="3447"/>
    <cellStyle name="Dziesiętny_Invoices2001Slovakia_Book1_1_KH Von 2012 gui BKH 1 2 2" xfId="3448"/>
    <cellStyle name="Dziesietny_Invoices2001Slovakia_Book1_1_KH Von 2012 gui BKH 1 3" xfId="3449"/>
    <cellStyle name="Dziesiętny_Invoices2001Slovakia_Book1_1_KH Von 2012 gui BKH 1 3" xfId="3450"/>
    <cellStyle name="Dziesietny_Invoices2001Slovakia_Book1_1_KH Von 2012 gui BKH 1 3 2" xfId="3451"/>
    <cellStyle name="Dziesiętny_Invoices2001Slovakia_Book1_1_KH Von 2012 gui BKH 1 3 2" xfId="3452"/>
    <cellStyle name="Dziesietny_Invoices2001Slovakia_Book1_1_KH Von 2012 gui BKH 1_BIEU KE HOACH  2015 (KTN 6.11 sua)" xfId="3453"/>
    <cellStyle name="Dziesiętny_Invoices2001Slovakia_Book1_1_KH Von 2012 gui BKH 1_BIEU KE HOACH  2015 (KTN 6.11 sua)" xfId="3454"/>
    <cellStyle name="Dziesietny_Invoices2001Slovakia_Book1_1_KH Von 2012 gui BKH 2" xfId="3455"/>
    <cellStyle name="Dziesiętny_Invoices2001Slovakia_Book1_1_KH Von 2012 gui BKH 2" xfId="3456"/>
    <cellStyle name="Dziesietny_Invoices2001Slovakia_Book1_1_KH Von 2012 gui BKH 2 2" xfId="3457"/>
    <cellStyle name="Dziesiętny_Invoices2001Slovakia_Book1_1_KH Von 2012 gui BKH 2 2" xfId="3458"/>
    <cellStyle name="Dziesietny_Invoices2001Slovakia_Book1_1_KH Von 2012 gui BKH 2 2 2" xfId="3459"/>
    <cellStyle name="Dziesiętny_Invoices2001Slovakia_Book1_1_KH Von 2012 gui BKH 2 2 2" xfId="3460"/>
    <cellStyle name="Dziesietny_Invoices2001Slovakia_Book1_1_KH Von 2012 gui BKH 2 3" xfId="3461"/>
    <cellStyle name="Dziesiętny_Invoices2001Slovakia_Book1_1_KH Von 2012 gui BKH 2 3" xfId="3462"/>
    <cellStyle name="Dziesietny_Invoices2001Slovakia_Book1_1_KH Von 2012 gui BKH 2 3 2" xfId="3463"/>
    <cellStyle name="Dziesiętny_Invoices2001Slovakia_Book1_1_KH Von 2012 gui BKH 2 3 2" xfId="3464"/>
    <cellStyle name="Dziesietny_Invoices2001Slovakia_Book1_1_KH Von 2012 gui BKH 2 4" xfId="3465"/>
    <cellStyle name="Dziesiętny_Invoices2001Slovakia_Book1_1_KH Von 2012 gui BKH 2 4" xfId="3466"/>
    <cellStyle name="Dziesietny_Invoices2001Slovakia_Book1_1_QD ke hoach dau thau" xfId="3467"/>
    <cellStyle name="Dziesiętny_Invoices2001Slovakia_Book1_1_QD ke hoach dau thau" xfId="3468"/>
    <cellStyle name="Dziesietny_Invoices2001Slovakia_Book1_1_QD ke hoach dau thau 2" xfId="3469"/>
    <cellStyle name="Dziesiętny_Invoices2001Slovakia_Book1_1_QD ke hoach dau thau 2" xfId="3470"/>
    <cellStyle name="Dziesietny_Invoices2001Slovakia_Book1_1_QD ke hoach dau thau 2 2" xfId="3471"/>
    <cellStyle name="Dziesiętny_Invoices2001Slovakia_Book1_1_QD ke hoach dau thau 2 2" xfId="3472"/>
    <cellStyle name="Dziesietny_Invoices2001Slovakia_Book1_1_QD ke hoach dau thau 3" xfId="3473"/>
    <cellStyle name="Dziesiętny_Invoices2001Slovakia_Book1_1_QD ke hoach dau thau 3" xfId="3474"/>
    <cellStyle name="Dziesietny_Invoices2001Slovakia_Book1_1_QD ke hoach dau thau 3 2" xfId="3475"/>
    <cellStyle name="Dziesiętny_Invoices2001Slovakia_Book1_1_QD ke hoach dau thau 3 2" xfId="3476"/>
    <cellStyle name="Dziesietny_Invoices2001Slovakia_Book1_1_QD ke hoach dau thau 4" xfId="3477"/>
    <cellStyle name="Dziesiętny_Invoices2001Slovakia_Book1_1_QD ke hoach dau thau 4" xfId="3478"/>
    <cellStyle name="Dziesietny_Invoices2001Slovakia_Book1_1_Ra soat KH von 2011 (Huy-11-11-11)" xfId="3479"/>
    <cellStyle name="Dziesiętny_Invoices2001Slovakia_Book1_1_Ra soat KH von 2011 (Huy-11-11-11)" xfId="3480"/>
    <cellStyle name="Dziesietny_Invoices2001Slovakia_Book1_1_tien luong" xfId="3481"/>
    <cellStyle name="Dziesiętny_Invoices2001Slovakia_Book1_1_tien luong" xfId="3482"/>
    <cellStyle name="Dziesietny_Invoices2001Slovakia_Book1_1_Tien luong chuan 01" xfId="3483"/>
    <cellStyle name="Dziesiętny_Invoices2001Slovakia_Book1_1_Tien luong chuan 01" xfId="3484"/>
    <cellStyle name="Dziesietny_Invoices2001Slovakia_Book1_1_tinh toan hoang ha" xfId="3485"/>
    <cellStyle name="Dziesiętny_Invoices2001Slovakia_Book1_1_tinh toan hoang ha" xfId="3486"/>
    <cellStyle name="Dziesietny_Invoices2001Slovakia_Book1_1_tinh toan hoang ha 2" xfId="3487"/>
    <cellStyle name="Dziesiętny_Invoices2001Slovakia_Book1_1_tinh toan hoang ha 2" xfId="3488"/>
    <cellStyle name="Dziesietny_Invoices2001Slovakia_Book1_1_tinh toan hoang ha 2 2" xfId="3489"/>
    <cellStyle name="Dziesiętny_Invoices2001Slovakia_Book1_1_tinh toan hoang ha 2 2" xfId="3490"/>
    <cellStyle name="Dziesietny_Invoices2001Slovakia_Book1_1_tinh toan hoang ha 3" xfId="3491"/>
    <cellStyle name="Dziesiętny_Invoices2001Slovakia_Book1_1_tinh toan hoang ha 3" xfId="3492"/>
    <cellStyle name="Dziesietny_Invoices2001Slovakia_Book1_1_tinh toan hoang ha 3 2" xfId="3493"/>
    <cellStyle name="Dziesiętny_Invoices2001Slovakia_Book1_1_tinh toan hoang ha 3 2" xfId="3494"/>
    <cellStyle name="Dziesietny_Invoices2001Slovakia_Book1_1_tinh toan hoang ha 4" xfId="3495"/>
    <cellStyle name="Dziesiętny_Invoices2001Slovakia_Book1_1_tinh toan hoang ha 4" xfId="3496"/>
    <cellStyle name="Dziesietny_Invoices2001Slovakia_Book1_1_Tong von ĐTPT" xfId="3497"/>
    <cellStyle name="Dziesiętny_Invoices2001Slovakia_Book1_1_Tong von ĐTPT" xfId="3498"/>
    <cellStyle name="Dziesietny_Invoices2001Slovakia_Book1_1_Tong von ĐTPT 2" xfId="3499"/>
    <cellStyle name="Dziesiętny_Invoices2001Slovakia_Book1_1_Tong von ĐTPT 2" xfId="3500"/>
    <cellStyle name="Dziesietny_Invoices2001Slovakia_Book1_1_Tong von ĐTPT 2 2" xfId="3501"/>
    <cellStyle name="Dziesiętny_Invoices2001Slovakia_Book1_1_Tong von ĐTPT 2 2" xfId="3502"/>
    <cellStyle name="Dziesietny_Invoices2001Slovakia_Book1_1_Tong von ĐTPT 3" xfId="3503"/>
    <cellStyle name="Dziesiętny_Invoices2001Slovakia_Book1_1_Tong von ĐTPT 3" xfId="3504"/>
    <cellStyle name="Dziesietny_Invoices2001Slovakia_Book1_1_Tong von ĐTPT 3 2" xfId="3505"/>
    <cellStyle name="Dziesiętny_Invoices2001Slovakia_Book1_1_Tong von ĐTPT 3 2" xfId="3506"/>
    <cellStyle name="Dziesietny_Invoices2001Slovakia_Book1_1_Tong von ĐTPT 4" xfId="3507"/>
    <cellStyle name="Dziesiętny_Invoices2001Slovakia_Book1_1_Tong von ĐTPT 4" xfId="3508"/>
    <cellStyle name="Dziesietny_Invoices2001Slovakia_Book1_1_Viec Huy dang lam" xfId="3509"/>
    <cellStyle name="Dziesiętny_Invoices2001Slovakia_Book1_1_Viec Huy dang lam" xfId="3510"/>
    <cellStyle name="Dziesietny_Invoices2001Slovakia_Book1_2" xfId="3511"/>
    <cellStyle name="Dziesiętny_Invoices2001Slovakia_Book1_2" xfId="3512"/>
    <cellStyle name="Dziesietny_Invoices2001Slovakia_Book1_2 2" xfId="3513"/>
    <cellStyle name="Dziesiętny_Invoices2001Slovakia_Book1_2 2" xfId="3514"/>
    <cellStyle name="Dziesietny_Invoices2001Slovakia_Book1_2_bieu ke hoach dau thau" xfId="3515"/>
    <cellStyle name="Dziesiętny_Invoices2001Slovakia_Book1_2_bieu ke hoach dau thau" xfId="3516"/>
    <cellStyle name="Dziesietny_Invoices2001Slovakia_Book1_2_bieu ke hoach dau thau 2" xfId="3517"/>
    <cellStyle name="Dziesiętny_Invoices2001Slovakia_Book1_2_bieu ke hoach dau thau 2" xfId="3518"/>
    <cellStyle name="Dziesietny_Invoices2001Slovakia_Book1_2_bieu ke hoach dau thau 2 2" xfId="3519"/>
    <cellStyle name="Dziesiętny_Invoices2001Slovakia_Book1_2_bieu ke hoach dau thau 2 2" xfId="3520"/>
    <cellStyle name="Dziesietny_Invoices2001Slovakia_Book1_2_bieu ke hoach dau thau 3" xfId="3521"/>
    <cellStyle name="Dziesiętny_Invoices2001Slovakia_Book1_2_bieu ke hoach dau thau 3" xfId="3522"/>
    <cellStyle name="Dziesietny_Invoices2001Slovakia_Book1_2_bieu ke hoach dau thau 3 2" xfId="3523"/>
    <cellStyle name="Dziesiętny_Invoices2001Slovakia_Book1_2_bieu ke hoach dau thau 3 2" xfId="3524"/>
    <cellStyle name="Dziesietny_Invoices2001Slovakia_Book1_2_bieu ke hoach dau thau truong mam non SKH" xfId="3525"/>
    <cellStyle name="Dziesiętny_Invoices2001Slovakia_Book1_2_bieu ke hoach dau thau truong mam non SKH" xfId="3526"/>
    <cellStyle name="Dziesietny_Invoices2001Slovakia_Book1_2_bieu ke hoach dau thau truong mam non SKH 2" xfId="3527"/>
    <cellStyle name="Dziesiętny_Invoices2001Slovakia_Book1_2_bieu ke hoach dau thau truong mam non SKH 2" xfId="3528"/>
    <cellStyle name="Dziesietny_Invoices2001Slovakia_Book1_2_bieu ke hoach dau thau truong mam non SKH 2 2" xfId="3529"/>
    <cellStyle name="Dziesiętny_Invoices2001Slovakia_Book1_2_bieu ke hoach dau thau truong mam non SKH 2 2" xfId="3530"/>
    <cellStyle name="Dziesietny_Invoices2001Slovakia_Book1_2_bieu ke hoach dau thau truong mam non SKH 3" xfId="3531"/>
    <cellStyle name="Dziesiętny_Invoices2001Slovakia_Book1_2_bieu ke hoach dau thau truong mam non SKH 3" xfId="3532"/>
    <cellStyle name="Dziesietny_Invoices2001Slovakia_Book1_2_bieu ke hoach dau thau truong mam non SKH 3 2" xfId="3533"/>
    <cellStyle name="Dziesiętny_Invoices2001Slovakia_Book1_2_bieu ke hoach dau thau truong mam non SKH 3 2" xfId="3534"/>
    <cellStyle name="Dziesietny_Invoices2001Slovakia_Book1_2_bieu tong hop lai kh von 2011 gui phong TH-KTDN" xfId="3535"/>
    <cellStyle name="Dziesiętny_Invoices2001Slovakia_Book1_2_bieu tong hop lai kh von 2011 gui phong TH-KTDN" xfId="3536"/>
    <cellStyle name="Dziesietny_Invoices2001Slovakia_Book1_2_bieu tong hop lai kh von 2011 gui phong TH-KTDN 2" xfId="3537"/>
    <cellStyle name="Dziesiętny_Invoices2001Slovakia_Book1_2_bieu tong hop lai kh von 2011 gui phong TH-KTDN 2" xfId="3538"/>
    <cellStyle name="Dziesietny_Invoices2001Slovakia_Book1_2_bieu tong hop lai kh von 2011 gui phong TH-KTDN 2 2" xfId="3539"/>
    <cellStyle name="Dziesiętny_Invoices2001Slovakia_Book1_2_bieu tong hop lai kh von 2011 gui phong TH-KTDN 2 2" xfId="3540"/>
    <cellStyle name="Dziesietny_Invoices2001Slovakia_Book1_2_bieu tong hop lai kh von 2011 gui phong TH-KTDN 3" xfId="3541"/>
    <cellStyle name="Dziesiętny_Invoices2001Slovakia_Book1_2_bieu tong hop lai kh von 2011 gui phong TH-KTDN 3" xfId="3542"/>
    <cellStyle name="Dziesietny_Invoices2001Slovakia_Book1_2_bieu tong hop lai kh von 2011 gui phong TH-KTDN 3 2" xfId="3543"/>
    <cellStyle name="Dziesiętny_Invoices2001Slovakia_Book1_2_bieu tong hop lai kh von 2011 gui phong TH-KTDN 3 2" xfId="3544"/>
    <cellStyle name="Dziesietny_Invoices2001Slovakia_Book1_2_bieu tong hop lai kh von 2011 gui phong TH-KTDN_BIEU KE HOACH  2015 (KTN 6.11 sua)" xfId="3545"/>
    <cellStyle name="Dziesiętny_Invoices2001Slovakia_Book1_2_bieu tong hop lai kh von 2011 gui phong TH-KTDN_BIEU KE HOACH  2015 (KTN 6.11 sua)" xfId="3546"/>
    <cellStyle name="Dziesietny_Invoices2001Slovakia_Book1_2_Book1" xfId="3547"/>
    <cellStyle name="Dziesiętny_Invoices2001Slovakia_Book1_2_Book1" xfId="3548"/>
    <cellStyle name="Dziesietny_Invoices2001Slovakia_Book1_2_Book1 2" xfId="3549"/>
    <cellStyle name="Dziesiętny_Invoices2001Slovakia_Book1_2_Book1 2" xfId="3550"/>
    <cellStyle name="Dziesietny_Invoices2001Slovakia_Book1_2_Book1 2 2" xfId="3551"/>
    <cellStyle name="Dziesiętny_Invoices2001Slovakia_Book1_2_Book1 2 2" xfId="3552"/>
    <cellStyle name="Dziesietny_Invoices2001Slovakia_Book1_2_Book1 3" xfId="3553"/>
    <cellStyle name="Dziesiętny_Invoices2001Slovakia_Book1_2_Book1 3" xfId="3554"/>
    <cellStyle name="Dziesietny_Invoices2001Slovakia_Book1_2_Book1 3 2" xfId="3555"/>
    <cellStyle name="Dziesiętny_Invoices2001Slovakia_Book1_2_Book1 3 2" xfId="3556"/>
    <cellStyle name="Dziesietny_Invoices2001Slovakia_Book1_2_Book1_1" xfId="3557"/>
    <cellStyle name="Dziesiętny_Invoices2001Slovakia_Book1_2_Book1_1" xfId="3558"/>
    <cellStyle name="Dziesietny_Invoices2001Slovakia_Book1_2_Book1_1 2" xfId="3559"/>
    <cellStyle name="Dziesiętny_Invoices2001Slovakia_Book1_2_Book1_1 2" xfId="3560"/>
    <cellStyle name="Dziesietny_Invoices2001Slovakia_Book1_2_Book1_1 2 2" xfId="3561"/>
    <cellStyle name="Dziesiętny_Invoices2001Slovakia_Book1_2_Book1_1 2 2" xfId="3562"/>
    <cellStyle name="Dziesietny_Invoices2001Slovakia_Book1_2_Book1_1 3" xfId="3563"/>
    <cellStyle name="Dziesiętny_Invoices2001Slovakia_Book1_2_Book1_1 3" xfId="3564"/>
    <cellStyle name="Dziesietny_Invoices2001Slovakia_Book1_2_Book1_1 3 2" xfId="3565"/>
    <cellStyle name="Dziesiętny_Invoices2001Slovakia_Book1_2_Book1_1 3 2" xfId="3566"/>
    <cellStyle name="Dziesietny_Invoices2001Slovakia_Book1_2_Book1_1 4" xfId="3567"/>
    <cellStyle name="Dziesiętny_Invoices2001Slovakia_Book1_2_Book1_1 4" xfId="3568"/>
    <cellStyle name="Dziesietny_Invoices2001Slovakia_Book1_2_Book1_Ke hoach 2010 (theo doi 11-8-2010)" xfId="3569"/>
    <cellStyle name="Dziesiętny_Invoices2001Slovakia_Book1_2_Book1_Ke hoach 2010 (theo doi 11-8-2010)" xfId="3570"/>
    <cellStyle name="Dziesietny_Invoices2001Slovakia_Book1_2_Book1_Ke hoach 2010 (theo doi 11-8-2010) 2" xfId="3571"/>
    <cellStyle name="Dziesiętny_Invoices2001Slovakia_Book1_2_Book1_Ke hoach 2010 (theo doi 11-8-2010) 2" xfId="3572"/>
    <cellStyle name="Dziesietny_Invoices2001Slovakia_Book1_2_Book1_Ke hoach 2010 (theo doi 11-8-2010) 2 2" xfId="3573"/>
    <cellStyle name="Dziesiętny_Invoices2001Slovakia_Book1_2_Book1_Ke hoach 2010 (theo doi 11-8-2010) 2 2" xfId="3574"/>
    <cellStyle name="Dziesietny_Invoices2001Slovakia_Book1_2_Book1_Ke hoach 2010 (theo doi 11-8-2010) 3" xfId="3575"/>
    <cellStyle name="Dziesiętny_Invoices2001Slovakia_Book1_2_Book1_Ke hoach 2010 (theo doi 11-8-2010) 3" xfId="3576"/>
    <cellStyle name="Dziesietny_Invoices2001Slovakia_Book1_2_Book1_Ke hoach 2010 (theo doi 11-8-2010) 3 2" xfId="3577"/>
    <cellStyle name="Dziesiętny_Invoices2001Slovakia_Book1_2_Book1_Ke hoach 2010 (theo doi 11-8-2010) 3 2" xfId="3578"/>
    <cellStyle name="Dziesietny_Invoices2001Slovakia_Book1_2_Book1_Ke hoach 2010 (theo doi 11-8-2010)_BIEU KE HOACH  2015 (KTN 6.11 sua)" xfId="3579"/>
    <cellStyle name="Dziesiętny_Invoices2001Slovakia_Book1_2_Book1_Ke hoach 2010 (theo doi 11-8-2010)_BIEU KE HOACH  2015 (KTN 6.11 sua)" xfId="3580"/>
    <cellStyle name="Dziesietny_Invoices2001Slovakia_Book1_2_Book1_ke hoach dau thau 30-6-2010" xfId="3581"/>
    <cellStyle name="Dziesiętny_Invoices2001Slovakia_Book1_2_Book1_ke hoach dau thau 30-6-2010" xfId="3582"/>
    <cellStyle name="Dziesietny_Invoices2001Slovakia_Book1_2_Book1_ke hoach dau thau 30-6-2010 2" xfId="3583"/>
    <cellStyle name="Dziesiętny_Invoices2001Slovakia_Book1_2_Book1_ke hoach dau thau 30-6-2010 2" xfId="3584"/>
    <cellStyle name="Dziesietny_Invoices2001Slovakia_Book1_2_Book1_ke hoach dau thau 30-6-2010 2 2" xfId="3585"/>
    <cellStyle name="Dziesiętny_Invoices2001Slovakia_Book1_2_Book1_ke hoach dau thau 30-6-2010 2 2" xfId="3586"/>
    <cellStyle name="Dziesietny_Invoices2001Slovakia_Book1_2_Book1_ke hoach dau thau 30-6-2010 3" xfId="3587"/>
    <cellStyle name="Dziesiętny_Invoices2001Slovakia_Book1_2_Book1_ke hoach dau thau 30-6-2010 3" xfId="3588"/>
    <cellStyle name="Dziesietny_Invoices2001Slovakia_Book1_2_Book1_ke hoach dau thau 30-6-2010 3 2" xfId="3589"/>
    <cellStyle name="Dziesiętny_Invoices2001Slovakia_Book1_2_Book1_ke hoach dau thau 30-6-2010 3 2" xfId="3590"/>
    <cellStyle name="Dziesietny_Invoices2001Slovakia_Book1_2_Book1_ke hoach dau thau 30-6-2010_BIEU KE HOACH  2015 (KTN 6.11 sua)" xfId="3591"/>
    <cellStyle name="Dziesiętny_Invoices2001Slovakia_Book1_2_Book1_ke hoach dau thau 30-6-2010_BIEU KE HOACH  2015 (KTN 6.11 sua)" xfId="3592"/>
    <cellStyle name="Dziesietny_Invoices2001Slovakia_Book1_2_Copy of KH PHAN BO VON ĐỐI ỨNG NAM 2011 (30 TY phuong án gop WB)" xfId="3593"/>
    <cellStyle name="Dziesiętny_Invoices2001Slovakia_Book1_2_Copy of KH PHAN BO VON ĐỐI ỨNG NAM 2011 (30 TY phuong án gop WB)" xfId="3594"/>
    <cellStyle name="Dziesietny_Invoices2001Slovakia_Book1_2_Copy of KH PHAN BO VON ĐỐI ỨNG NAM 2011 (30 TY phuong án gop WB) 2" xfId="3595"/>
    <cellStyle name="Dziesiętny_Invoices2001Slovakia_Book1_2_Copy of KH PHAN BO VON ĐỐI ỨNG NAM 2011 (30 TY phuong án gop WB) 2" xfId="3596"/>
    <cellStyle name="Dziesietny_Invoices2001Slovakia_Book1_2_Copy of KH PHAN BO VON ĐỐI ỨNG NAM 2011 (30 TY phuong án gop WB) 2 2" xfId="3597"/>
    <cellStyle name="Dziesiętny_Invoices2001Slovakia_Book1_2_Copy of KH PHAN BO VON ĐỐI ỨNG NAM 2011 (30 TY phuong án gop WB) 2 2" xfId="3598"/>
    <cellStyle name="Dziesietny_Invoices2001Slovakia_Book1_2_Copy of KH PHAN BO VON ĐỐI ỨNG NAM 2011 (30 TY phuong án gop WB) 3" xfId="3599"/>
    <cellStyle name="Dziesiętny_Invoices2001Slovakia_Book1_2_Copy of KH PHAN BO VON ĐỐI ỨNG NAM 2011 (30 TY phuong án gop WB) 3" xfId="3600"/>
    <cellStyle name="Dziesietny_Invoices2001Slovakia_Book1_2_Copy of KH PHAN BO VON ĐỐI ỨNG NAM 2011 (30 TY phuong án gop WB) 3 2" xfId="3601"/>
    <cellStyle name="Dziesiętny_Invoices2001Slovakia_Book1_2_Copy of KH PHAN BO VON ĐỐI ỨNG NAM 2011 (30 TY phuong án gop WB) 3 2" xfId="3602"/>
    <cellStyle name="Dziesietny_Invoices2001Slovakia_Book1_2_Copy of KH PHAN BO VON ĐỐI ỨNG NAM 2011 (30 TY phuong án gop WB)_BIEU KE HOACH  2015 (KTN 6.11 sua)" xfId="3603"/>
    <cellStyle name="Dziesiętny_Invoices2001Slovakia_Book1_2_Copy of KH PHAN BO VON ĐỐI ỨNG NAM 2011 (30 TY phuong án gop WB)_BIEU KE HOACH  2015 (KTN 6.11 sua)" xfId="3604"/>
    <cellStyle name="Dziesietny_Invoices2001Slovakia_Book1_2_Danh Mục KCM trinh BKH 2011 (BS 30A)" xfId="3605"/>
    <cellStyle name="Dziesiętny_Invoices2001Slovakia_Book1_2_Danh Mục KCM trinh BKH 2011 (BS 30A)" xfId="3606"/>
    <cellStyle name="Dziesietny_Invoices2001Slovakia_Book1_2_DTTD chieng chan Tham lai 29-9-2009" xfId="3607"/>
    <cellStyle name="Dziesiętny_Invoices2001Slovakia_Book1_2_DTTD chieng chan Tham lai 29-9-2009" xfId="3608"/>
    <cellStyle name="Dziesietny_Invoices2001Slovakia_Book1_2_DTTD chieng chan Tham lai 29-9-2009 2" xfId="3609"/>
    <cellStyle name="Dziesiętny_Invoices2001Slovakia_Book1_2_DTTD chieng chan Tham lai 29-9-2009 2" xfId="3610"/>
    <cellStyle name="Dziesietny_Invoices2001Slovakia_Book1_2_DTTD chieng chan Tham lai 29-9-2009 2 2" xfId="3611"/>
    <cellStyle name="Dziesiętny_Invoices2001Slovakia_Book1_2_DTTD chieng chan Tham lai 29-9-2009 2 2" xfId="3612"/>
    <cellStyle name="Dziesietny_Invoices2001Slovakia_Book1_2_DTTD chieng chan Tham lai 29-9-2009 3" xfId="3613"/>
    <cellStyle name="Dziesiętny_Invoices2001Slovakia_Book1_2_DTTD chieng chan Tham lai 29-9-2009 3" xfId="3614"/>
    <cellStyle name="Dziesietny_Invoices2001Slovakia_Book1_2_DTTD chieng chan Tham lai 29-9-2009 3 2" xfId="3615"/>
    <cellStyle name="Dziesiętny_Invoices2001Slovakia_Book1_2_DTTD chieng chan Tham lai 29-9-2009 3 2" xfId="3616"/>
    <cellStyle name="Dziesietny_Invoices2001Slovakia_Book1_2_DTTD chieng chan Tham lai 29-9-2009_BIEU KE HOACH  2015 (KTN 6.11 sua)" xfId="3617"/>
    <cellStyle name="Dziesiętny_Invoices2001Slovakia_Book1_2_DTTD chieng chan Tham lai 29-9-2009_BIEU KE HOACH  2015 (KTN 6.11 sua)" xfId="3618"/>
    <cellStyle name="Dziesietny_Invoices2001Slovakia_Book1_2_Du toan nuoc San Thang (GD2)" xfId="3619"/>
    <cellStyle name="Dziesiętny_Invoices2001Slovakia_Book1_2_Du toan nuoc San Thang (GD2)" xfId="3620"/>
    <cellStyle name="Dziesietny_Invoices2001Slovakia_Book1_2_Du toan nuoc San Thang (GD2) 2" xfId="3621"/>
    <cellStyle name="Dziesiętny_Invoices2001Slovakia_Book1_2_Du toan nuoc San Thang (GD2) 2" xfId="3622"/>
    <cellStyle name="Dziesietny_Invoices2001Slovakia_Book1_2_Du toan nuoc San Thang (GD2) 2 2" xfId="3623"/>
    <cellStyle name="Dziesiętny_Invoices2001Slovakia_Book1_2_Du toan nuoc San Thang (GD2) 2 2" xfId="3624"/>
    <cellStyle name="Dziesietny_Invoices2001Slovakia_Book1_2_Du toan nuoc San Thang (GD2) 3" xfId="3625"/>
    <cellStyle name="Dziesiętny_Invoices2001Slovakia_Book1_2_Du toan nuoc San Thang (GD2) 3" xfId="3626"/>
    <cellStyle name="Dziesietny_Invoices2001Slovakia_Book1_2_Du toan nuoc San Thang (GD2) 3 2" xfId="3627"/>
    <cellStyle name="Dziesiętny_Invoices2001Slovakia_Book1_2_Du toan nuoc San Thang (GD2) 3 2" xfId="3628"/>
    <cellStyle name="Dziesietny_Invoices2001Slovakia_Book1_2_Ke hoach 2010 (theo doi 11-8-2010)" xfId="3629"/>
    <cellStyle name="Dziesiętny_Invoices2001Slovakia_Book1_2_Ke hoach 2010 (theo doi 11-8-2010)" xfId="3630"/>
    <cellStyle name="Dziesietny_Invoices2001Slovakia_Book1_2_Ke hoach 2010 (theo doi 11-8-2010) 2" xfId="3631"/>
    <cellStyle name="Dziesiętny_Invoices2001Slovakia_Book1_2_Ke hoach 2010 (theo doi 11-8-2010) 2" xfId="3632"/>
    <cellStyle name="Dziesietny_Invoices2001Slovakia_Book1_2_Ke hoach 2010 (theo doi 11-8-2010) 2 2" xfId="3633"/>
    <cellStyle name="Dziesiętny_Invoices2001Slovakia_Book1_2_Ke hoach 2010 (theo doi 11-8-2010) 2 2" xfId="3634"/>
    <cellStyle name="Dziesietny_Invoices2001Slovakia_Book1_2_Ke hoach 2010 (theo doi 11-8-2010) 3" xfId="3635"/>
    <cellStyle name="Dziesiętny_Invoices2001Slovakia_Book1_2_Ke hoach 2010 (theo doi 11-8-2010) 3" xfId="3636"/>
    <cellStyle name="Dziesietny_Invoices2001Slovakia_Book1_2_Ke hoach 2010 (theo doi 11-8-2010) 3 2" xfId="3637"/>
    <cellStyle name="Dziesiętny_Invoices2001Slovakia_Book1_2_Ke hoach 2010 (theo doi 11-8-2010) 3 2" xfId="3638"/>
    <cellStyle name="Dziesietny_Invoices2001Slovakia_Book1_2_Ke hoach 2010 ngay 31-01" xfId="3639"/>
    <cellStyle name="Dziesiętny_Invoices2001Slovakia_Book1_2_Ke hoach 2010 ngay 31-01" xfId="3640"/>
    <cellStyle name="Dziesietny_Invoices2001Slovakia_Book1_2_Ke hoach 2010 ngay 31-01 2" xfId="3641"/>
    <cellStyle name="Dziesiętny_Invoices2001Slovakia_Book1_2_Ke hoach 2010 ngay 31-01 2" xfId="3642"/>
    <cellStyle name="Dziesietny_Invoices2001Slovakia_Book1_2_Ke hoach 2010 ngay 31-01 2 2" xfId="3643"/>
    <cellStyle name="Dziesiętny_Invoices2001Slovakia_Book1_2_Ke hoach 2010 ngay 31-01 2 2" xfId="3644"/>
    <cellStyle name="Dziesietny_Invoices2001Slovakia_Book1_2_Ke hoach 2010 ngay 31-01 3" xfId="3645"/>
    <cellStyle name="Dziesiętny_Invoices2001Slovakia_Book1_2_Ke hoach 2010 ngay 31-01 3" xfId="3646"/>
    <cellStyle name="Dziesietny_Invoices2001Slovakia_Book1_2_Ke hoach 2010 ngay 31-01 3 2" xfId="3647"/>
    <cellStyle name="Dziesiętny_Invoices2001Slovakia_Book1_2_Ke hoach 2010 ngay 31-01 3 2" xfId="3648"/>
    <cellStyle name="Dziesietny_Invoices2001Slovakia_Book1_2_ke hoach dau thau 30-6-2010" xfId="3649"/>
    <cellStyle name="Dziesiętny_Invoices2001Slovakia_Book1_2_ke hoach dau thau 30-6-2010" xfId="3650"/>
    <cellStyle name="Dziesietny_Invoices2001Slovakia_Book1_2_ke hoach dau thau 30-6-2010 2" xfId="3651"/>
    <cellStyle name="Dziesiętny_Invoices2001Slovakia_Book1_2_ke hoach dau thau 30-6-2010 2" xfId="3652"/>
    <cellStyle name="Dziesietny_Invoices2001Slovakia_Book1_2_ke hoach dau thau 30-6-2010 2 2" xfId="3653"/>
    <cellStyle name="Dziesiętny_Invoices2001Slovakia_Book1_2_ke hoach dau thau 30-6-2010 2 2" xfId="3654"/>
    <cellStyle name="Dziesietny_Invoices2001Slovakia_Book1_2_ke hoach dau thau 30-6-2010 3" xfId="3655"/>
    <cellStyle name="Dziesiętny_Invoices2001Slovakia_Book1_2_ke hoach dau thau 30-6-2010 3" xfId="3656"/>
    <cellStyle name="Dziesietny_Invoices2001Slovakia_Book1_2_ke hoach dau thau 30-6-2010 3 2" xfId="3657"/>
    <cellStyle name="Dziesiętny_Invoices2001Slovakia_Book1_2_ke hoach dau thau 30-6-2010 3 2" xfId="3658"/>
    <cellStyle name="Dziesietny_Invoices2001Slovakia_Book1_2_KH Von 2012 gui BKH 1" xfId="3659"/>
    <cellStyle name="Dziesiętny_Invoices2001Slovakia_Book1_2_KH Von 2012 gui BKH 1" xfId="3660"/>
    <cellStyle name="Dziesietny_Invoices2001Slovakia_Book1_2_KH Von 2012 gui BKH 1 2" xfId="3661"/>
    <cellStyle name="Dziesiętny_Invoices2001Slovakia_Book1_2_KH Von 2012 gui BKH 1 2" xfId="3662"/>
    <cellStyle name="Dziesietny_Invoices2001Slovakia_Book1_2_KH Von 2012 gui BKH 1 2 2" xfId="3663"/>
    <cellStyle name="Dziesiętny_Invoices2001Slovakia_Book1_2_KH Von 2012 gui BKH 1 2 2" xfId="3664"/>
    <cellStyle name="Dziesietny_Invoices2001Slovakia_Book1_2_KH Von 2012 gui BKH 1 3" xfId="3665"/>
    <cellStyle name="Dziesiętny_Invoices2001Slovakia_Book1_2_KH Von 2012 gui BKH 1 3" xfId="3666"/>
    <cellStyle name="Dziesietny_Invoices2001Slovakia_Book1_2_KH Von 2012 gui BKH 1 3 2" xfId="3667"/>
    <cellStyle name="Dziesiętny_Invoices2001Slovakia_Book1_2_KH Von 2012 gui BKH 1 3 2" xfId="3668"/>
    <cellStyle name="Dziesietny_Invoices2001Slovakia_Book1_2_KH Von 2012 gui BKH 1_BIEU KE HOACH  2015 (KTN 6.11 sua)" xfId="3669"/>
    <cellStyle name="Dziesiętny_Invoices2001Slovakia_Book1_2_KH Von 2012 gui BKH 1_BIEU KE HOACH  2015 (KTN 6.11 sua)" xfId="3670"/>
    <cellStyle name="Dziesietny_Invoices2001Slovakia_Book1_2_KH Von 2012 gui BKH 2" xfId="3671"/>
    <cellStyle name="Dziesiętny_Invoices2001Slovakia_Book1_2_KH Von 2012 gui BKH 2" xfId="3672"/>
    <cellStyle name="Dziesietny_Invoices2001Slovakia_Book1_2_KH Von 2012 gui BKH 2 2" xfId="3673"/>
    <cellStyle name="Dziesiętny_Invoices2001Slovakia_Book1_2_KH Von 2012 gui BKH 2 2" xfId="3674"/>
    <cellStyle name="Dziesietny_Invoices2001Slovakia_Book1_2_KH Von 2012 gui BKH 2 2 2" xfId="3675"/>
    <cellStyle name="Dziesiętny_Invoices2001Slovakia_Book1_2_KH Von 2012 gui BKH 2 2 2" xfId="3676"/>
    <cellStyle name="Dziesietny_Invoices2001Slovakia_Book1_2_KH Von 2012 gui BKH 2 3" xfId="3677"/>
    <cellStyle name="Dziesiętny_Invoices2001Slovakia_Book1_2_KH Von 2012 gui BKH 2 3" xfId="3678"/>
    <cellStyle name="Dziesietny_Invoices2001Slovakia_Book1_2_KH Von 2012 gui BKH 2 3 2" xfId="3679"/>
    <cellStyle name="Dziesiętny_Invoices2001Slovakia_Book1_2_KH Von 2012 gui BKH 2 3 2" xfId="3680"/>
    <cellStyle name="Dziesietny_Invoices2001Slovakia_Book1_2_QD ke hoach dau thau" xfId="3681"/>
    <cellStyle name="Dziesiętny_Invoices2001Slovakia_Book1_2_QD ke hoach dau thau" xfId="3682"/>
    <cellStyle name="Dziesietny_Invoices2001Slovakia_Book1_2_QD ke hoach dau thau 2" xfId="3683"/>
    <cellStyle name="Dziesiętny_Invoices2001Slovakia_Book1_2_QD ke hoach dau thau 2" xfId="3684"/>
    <cellStyle name="Dziesietny_Invoices2001Slovakia_Book1_2_QD ke hoach dau thau 2 2" xfId="3685"/>
    <cellStyle name="Dziesiętny_Invoices2001Slovakia_Book1_2_QD ke hoach dau thau 2 2" xfId="3686"/>
    <cellStyle name="Dziesietny_Invoices2001Slovakia_Book1_2_QD ke hoach dau thau 3" xfId="3687"/>
    <cellStyle name="Dziesiętny_Invoices2001Slovakia_Book1_2_QD ke hoach dau thau 3" xfId="3688"/>
    <cellStyle name="Dziesietny_Invoices2001Slovakia_Book1_2_QD ke hoach dau thau 3 2" xfId="3689"/>
    <cellStyle name="Dziesiętny_Invoices2001Slovakia_Book1_2_QD ke hoach dau thau 3 2" xfId="3690"/>
    <cellStyle name="Dziesietny_Invoices2001Slovakia_Book1_2_Ra soat KH von 2011 (Huy-11-11-11)" xfId="3691"/>
    <cellStyle name="Dziesiętny_Invoices2001Slovakia_Book1_2_Ra soat KH von 2011 (Huy-11-11-11)" xfId="3692"/>
    <cellStyle name="Dziesietny_Invoices2001Slovakia_Book1_2_Ra soat KH von 2011 (Huy-11-11-11) 2" xfId="3693"/>
    <cellStyle name="Dziesiętny_Invoices2001Slovakia_Book1_2_Ra soat KH von 2011 (Huy-11-11-11) 2" xfId="3694"/>
    <cellStyle name="Dziesietny_Invoices2001Slovakia_Book1_2_Ra soat KH von 2011 (Huy-11-11-11) 2 2" xfId="3695"/>
    <cellStyle name="Dziesiętny_Invoices2001Slovakia_Book1_2_Ra soat KH von 2011 (Huy-11-11-11) 2 2" xfId="3696"/>
    <cellStyle name="Dziesietny_Invoices2001Slovakia_Book1_2_Ra soat KH von 2011 (Huy-11-11-11) 3" xfId="3697"/>
    <cellStyle name="Dziesiętny_Invoices2001Slovakia_Book1_2_Ra soat KH von 2011 (Huy-11-11-11) 3" xfId="3698"/>
    <cellStyle name="Dziesietny_Invoices2001Slovakia_Book1_2_Ra soat KH von 2011 (Huy-11-11-11) 3 2" xfId="3699"/>
    <cellStyle name="Dziesiętny_Invoices2001Slovakia_Book1_2_Ra soat KH von 2011 (Huy-11-11-11) 3 2" xfId="3700"/>
    <cellStyle name="Dziesietny_Invoices2001Slovakia_Book1_2_Ra soat KH von 2011 (Huy-11-11-11) 4" xfId="3701"/>
    <cellStyle name="Dziesiętny_Invoices2001Slovakia_Book1_2_Ra soat KH von 2011 (Huy-11-11-11) 4" xfId="3702"/>
    <cellStyle name="Dziesietny_Invoices2001Slovakia_Book1_2_tinh toan hoang ha" xfId="3703"/>
    <cellStyle name="Dziesiętny_Invoices2001Slovakia_Book1_2_tinh toan hoang ha" xfId="3704"/>
    <cellStyle name="Dziesietny_Invoices2001Slovakia_Book1_2_tinh toan hoang ha 2" xfId="3705"/>
    <cellStyle name="Dziesiętny_Invoices2001Slovakia_Book1_2_tinh toan hoang ha 2" xfId="3706"/>
    <cellStyle name="Dziesietny_Invoices2001Slovakia_Book1_2_tinh toan hoang ha 2 2" xfId="3707"/>
    <cellStyle name="Dziesiętny_Invoices2001Slovakia_Book1_2_tinh toan hoang ha 2 2" xfId="3708"/>
    <cellStyle name="Dziesietny_Invoices2001Slovakia_Book1_2_tinh toan hoang ha 3" xfId="3709"/>
    <cellStyle name="Dziesiętny_Invoices2001Slovakia_Book1_2_tinh toan hoang ha 3" xfId="3710"/>
    <cellStyle name="Dziesietny_Invoices2001Slovakia_Book1_2_tinh toan hoang ha 3 2" xfId="3711"/>
    <cellStyle name="Dziesiętny_Invoices2001Slovakia_Book1_2_tinh toan hoang ha 3 2" xfId="3712"/>
    <cellStyle name="Dziesietny_Invoices2001Slovakia_Book1_2_Tong von ĐTPT" xfId="3713"/>
    <cellStyle name="Dziesiętny_Invoices2001Slovakia_Book1_2_Tong von ĐTPT" xfId="3714"/>
    <cellStyle name="Dziesietny_Invoices2001Slovakia_Book1_2_Tong von ĐTPT 2" xfId="3715"/>
    <cellStyle name="Dziesiętny_Invoices2001Slovakia_Book1_2_Tong von ĐTPT 2" xfId="3716"/>
    <cellStyle name="Dziesietny_Invoices2001Slovakia_Book1_2_Tong von ĐTPT 2 2" xfId="3717"/>
    <cellStyle name="Dziesiętny_Invoices2001Slovakia_Book1_2_Tong von ĐTPT 2 2" xfId="3718"/>
    <cellStyle name="Dziesietny_Invoices2001Slovakia_Book1_2_Tong von ĐTPT 3" xfId="3719"/>
    <cellStyle name="Dziesiętny_Invoices2001Slovakia_Book1_2_Tong von ĐTPT 3" xfId="3720"/>
    <cellStyle name="Dziesietny_Invoices2001Slovakia_Book1_2_Tong von ĐTPT 3 2" xfId="3721"/>
    <cellStyle name="Dziesiętny_Invoices2001Slovakia_Book1_2_Tong von ĐTPT 3 2" xfId="3722"/>
    <cellStyle name="Dziesietny_Invoices2001Slovakia_Book1_2_Viec Huy dang lam" xfId="3723"/>
    <cellStyle name="Dziesiętny_Invoices2001Slovakia_Book1_2_Viec Huy dang lam" xfId="3724"/>
    <cellStyle name="Dziesietny_Invoices2001Slovakia_Book1_3" xfId="3725"/>
    <cellStyle name="Dziesiętny_Invoices2001Slovakia_Book1_3" xfId="3726"/>
    <cellStyle name="Dziesietny_Invoices2001Slovakia_Book1_3 2" xfId="3727"/>
    <cellStyle name="Dziesiętny_Invoices2001Slovakia_Book1_3 2" xfId="3728"/>
    <cellStyle name="Dziesietny_Invoices2001Slovakia_Book1_3 2 2" xfId="3729"/>
    <cellStyle name="Dziesiętny_Invoices2001Slovakia_Book1_3 2 2" xfId="3730"/>
    <cellStyle name="Dziesietny_Invoices2001Slovakia_Book1_3 3" xfId="3731"/>
    <cellStyle name="Dziesiętny_Invoices2001Slovakia_Book1_3 3" xfId="3732"/>
    <cellStyle name="Dziesietny_Invoices2001Slovakia_Book1_3 3 2" xfId="3733"/>
    <cellStyle name="Dziesiętny_Invoices2001Slovakia_Book1_3 3 2" xfId="3734"/>
    <cellStyle name="Dziesietny_Invoices2001Slovakia_Book1_Bao cao 9 thang  XDCB" xfId="3735"/>
    <cellStyle name="Dziesiętny_Invoices2001Slovakia_Book1_Book1" xfId="3736"/>
    <cellStyle name="Dziesietny_Invoices2001Slovakia_Book1_dự toán 30a 2013" xfId="3737"/>
    <cellStyle name="Dziesiętny_Invoices2001Slovakia_Book1_Nhu cau von ung truoc 2011 Tha h Hoa + Nge An gui TW" xfId="3738"/>
    <cellStyle name="Dziesietny_Invoices2001Slovakia_Book1_Tong hop Cac tuyen(9-1-06)" xfId="3739"/>
    <cellStyle name="Dziesiętny_Invoices2001Slovakia_Book1_Tong hop Cac tuyen(9-1-06)" xfId="3740"/>
    <cellStyle name="Dziesietny_Invoices2001Slovakia_Book1_Tong hop Cac tuyen(9-1-06)_bieu tong hop lai kh von 2011 gui phong TH-KTDN" xfId="3741"/>
    <cellStyle name="Dziesiętny_Invoices2001Slovakia_Book1_Tong hop Cac tuyen(9-1-06)_bieu tong hop lai kh von 2011 gui phong TH-KTDN" xfId="3742"/>
    <cellStyle name="Dziesietny_Invoices2001Slovakia_Book1_Tong hop Cac tuyen(9-1-06)_Copy of KH PHAN BO VON ĐỐI ỨNG NAM 2011 (30 TY phuong án gop WB)" xfId="3743"/>
    <cellStyle name="Dziesiętny_Invoices2001Slovakia_Book1_Tong hop Cac tuyen(9-1-06)_Copy of KH PHAN BO VON ĐỐI ỨNG NAM 2011 (30 TY phuong án gop WB)" xfId="3744"/>
    <cellStyle name="Dziesietny_Invoices2001Slovakia_Book1_Tong hop Cac tuyen(9-1-06)_Ke hoach 2010 (theo doi 11-8-2010)" xfId="3745"/>
    <cellStyle name="Dziesiętny_Invoices2001Slovakia_Book1_Tong hop Cac tuyen(9-1-06)_Ke hoach 2010 (theo doi 11-8-2010)" xfId="3746"/>
    <cellStyle name="Dziesietny_Invoices2001Slovakia_Book1_Tong hop Cac tuyen(9-1-06)_KH Von 2012 gui BKH 1" xfId="3747"/>
    <cellStyle name="Dziesiętny_Invoices2001Slovakia_Book1_Tong hop Cac tuyen(9-1-06)_KH Von 2012 gui BKH 1" xfId="3748"/>
    <cellStyle name="Dziesietny_Invoices2001Slovakia_Book1_Tong hop Cac tuyen(9-1-06)_QD ke hoach dau thau" xfId="3749"/>
    <cellStyle name="Dziesiętny_Invoices2001Slovakia_Book1_Tong hop Cac tuyen(9-1-06)_QD ke hoach dau thau" xfId="3750"/>
    <cellStyle name="Dziesietny_Invoices2001Slovakia_Book1_Tong hop Cac tuyen(9-1-06)_Tong von ĐTPT" xfId="3751"/>
    <cellStyle name="Dziesiętny_Invoices2001Slovakia_Book1_Tong hop Cac tuyen(9-1-06)_Tong von ĐTPT" xfId="3752"/>
    <cellStyle name="Dziesietny_Invoices2001Slovakia_Book1_ung truoc 2011 NSTW Thanh Hoa + Nge An gui Thu 12-5" xfId="3753"/>
    <cellStyle name="Dziesiętny_Invoices2001Slovakia_Book1_ung truoc 2011 NSTW Thanh Hoa + Nge An gui Thu 12-5" xfId="3754"/>
    <cellStyle name="Dziesietny_Invoices2001Slovakia_Copy of KH PHAN BO VON ĐỐI ỨNG NAM 2011 (30 TY phuong án gop WB)" xfId="3755"/>
    <cellStyle name="Dziesiętny_Invoices2001Slovakia_Copy of KH PHAN BO VON ĐỐI ỨNG NAM 2011 (30 TY phuong án gop WB)" xfId="3756"/>
    <cellStyle name="Dziesietny_Invoices2001Slovakia_Copy of KH PHAN BO VON ĐỐI ỨNG NAM 2011 (30 TY phuong án gop WB) 2" xfId="3757"/>
    <cellStyle name="Dziesiętny_Invoices2001Slovakia_Copy of KH PHAN BO VON ĐỐI ỨNG NAM 2011 (30 TY phuong án gop WB) 2" xfId="3758"/>
    <cellStyle name="Dziesietny_Invoices2001Slovakia_Copy of KH PHAN BO VON ĐỐI ỨNG NAM 2011 (30 TY phuong án gop WB) 2 2" xfId="3759"/>
    <cellStyle name="Dziesiętny_Invoices2001Slovakia_Copy of KH PHAN BO VON ĐỐI ỨNG NAM 2011 (30 TY phuong án gop WB) 2 2" xfId="3760"/>
    <cellStyle name="Dziesietny_Invoices2001Slovakia_Copy of KH PHAN BO VON ĐỐI ỨNG NAM 2011 (30 TY phuong án gop WB) 3" xfId="3761"/>
    <cellStyle name="Dziesiętny_Invoices2001Slovakia_Copy of KH PHAN BO VON ĐỐI ỨNG NAM 2011 (30 TY phuong án gop WB) 3" xfId="3762"/>
    <cellStyle name="Dziesietny_Invoices2001Slovakia_Copy of KH PHAN BO VON ĐỐI ỨNG NAM 2011 (30 TY phuong án gop WB) 3 2" xfId="3763"/>
    <cellStyle name="Dziesiętny_Invoices2001Slovakia_Copy of KH PHAN BO VON ĐỐI ỨNG NAM 2011 (30 TY phuong án gop WB) 3 2" xfId="3764"/>
    <cellStyle name="Dziesietny_Invoices2001Slovakia_Copy of KH PHAN BO VON ĐỐI ỨNG NAM 2011 (30 TY phuong án gop WB)_BIEU KE HOACH  2015 (KTN 6.11 sua)" xfId="3765"/>
    <cellStyle name="Dziesiętny_Invoices2001Slovakia_Copy of KH PHAN BO VON ĐỐI ỨNG NAM 2011 (30 TY phuong án gop WB)_BIEU KE HOACH  2015 (KTN 6.11 sua)" xfId="3766"/>
    <cellStyle name="Dziesietny_Invoices2001Slovakia_Chi tieu KH nam 2009" xfId="3767"/>
    <cellStyle name="Dziesiętny_Invoices2001Slovakia_Chi tieu KH nam 2009" xfId="3768"/>
    <cellStyle name="Dziesietny_Invoices2001Slovakia_Danh Mục KCM trinh BKH 2011 (BS 30A)" xfId="3769"/>
    <cellStyle name="Dziesiętny_Invoices2001Slovakia_Danh Mục KCM trinh BKH 2011 (BS 30A)" xfId="3770"/>
    <cellStyle name="Dziesietny_Invoices2001Slovakia_DT 1751 Muong Khoa" xfId="3771"/>
    <cellStyle name="Dziesiętny_Invoices2001Slovakia_DT 1751 Muong Khoa" xfId="3772"/>
    <cellStyle name="Dziesietny_Invoices2001Slovakia_DT Nam vai" xfId="3773"/>
    <cellStyle name="Dziesiętny_Invoices2001Slovakia_DT tieu hoc diem TDC ban Cho 28-02-09" xfId="3774"/>
    <cellStyle name="Dziesietny_Invoices2001Slovakia_DT truong THPT  quyet thang tinh 04-3-09" xfId="3775"/>
    <cellStyle name="Dziesiętny_Invoices2001Slovakia_DT truong THPT  quyet thang tinh 04-3-09" xfId="3776"/>
    <cellStyle name="Dziesietny_Invoices2001Slovakia_DTTD chieng chan Tham lai 29-9-2009" xfId="3777"/>
    <cellStyle name="Dziesiętny_Invoices2001Slovakia_DTTD chieng chan Tham lai 29-9-2009" xfId="3778"/>
    <cellStyle name="Dziesietny_Invoices2001Slovakia_DTTD chieng chan Tham lai 29-9-2009 2" xfId="3779"/>
    <cellStyle name="Dziesiętny_Invoices2001Slovakia_DTTD chieng chan Tham lai 29-9-2009 2" xfId="3780"/>
    <cellStyle name="Dziesietny_Invoices2001Slovakia_DTTD chieng chan Tham lai 29-9-2009 2 2" xfId="3781"/>
    <cellStyle name="Dziesiętny_Invoices2001Slovakia_DTTD chieng chan Tham lai 29-9-2009 2 2" xfId="3782"/>
    <cellStyle name="Dziesietny_Invoices2001Slovakia_DTTD chieng chan Tham lai 29-9-2009 3" xfId="3783"/>
    <cellStyle name="Dziesiętny_Invoices2001Slovakia_DTTD chieng chan Tham lai 29-9-2009 3" xfId="3784"/>
    <cellStyle name="Dziesietny_Invoices2001Slovakia_DTTD chieng chan Tham lai 29-9-2009 3 2" xfId="3785"/>
    <cellStyle name="Dziesiętny_Invoices2001Slovakia_DTTD chieng chan Tham lai 29-9-2009 3 2" xfId="3786"/>
    <cellStyle name="Dziesietny_Invoices2001Slovakia_DTTD chieng chan Tham lai 29-9-2009_BIEU KE HOACH  2015 (KTN 6.11 sua)" xfId="3787"/>
    <cellStyle name="Dziesiętny_Invoices2001Slovakia_DTTD chieng chan Tham lai 29-9-2009_BIEU KE HOACH  2015 (KTN 6.11 sua)" xfId="3788"/>
    <cellStyle name="Dziesietny_Invoices2001Slovakia_d-uong+TDT" xfId="3789"/>
    <cellStyle name="Dziesiętny_Invoices2001Slovakia_GVL" xfId="3790"/>
    <cellStyle name="Dziesietny_Invoices2001Slovakia_Ke hoach 2010 (theo doi 11-8-2010)" xfId="3791"/>
    <cellStyle name="Dziesiętny_Invoices2001Slovakia_Ke hoach 2010 (theo doi 11-8-2010)" xfId="3792"/>
    <cellStyle name="Dziesietny_Invoices2001Slovakia_ke hoach dau thau 30-6-2010" xfId="3793"/>
    <cellStyle name="Dziesiętny_Invoices2001Slovakia_ke hoach dau thau 30-6-2010" xfId="3794"/>
    <cellStyle name="Dziesietny_Invoices2001Slovakia_KL K.C mat duong" xfId="3795"/>
    <cellStyle name="Dziesiętny_Invoices2001Slovakia_Ra soat KH von 2011 (Huy-11-11-11)" xfId="3796"/>
    <cellStyle name="Dziesietny_Invoices2001Slovakia_Sheet2" xfId="3797"/>
    <cellStyle name="Dziesiętny_Invoices2001Slovakia_Sheet2" xfId="3798"/>
    <cellStyle name="Dziesietny_Invoices2001Slovakia_TDT KHANH HOA" xfId="3799"/>
    <cellStyle name="Dziesiętny_Invoices2001Slovakia_TDT KHANH HOA" xfId="3800"/>
    <cellStyle name="Dziesietny_Invoices2001Slovakia_TDT KHANH HOA 2" xfId="3801"/>
    <cellStyle name="Dziesiętny_Invoices2001Slovakia_TDT KHANH HOA 2" xfId="3802"/>
    <cellStyle name="Dziesietny_Invoices2001Slovakia_TDT KHANH HOA 3" xfId="3803"/>
    <cellStyle name="Dziesiętny_Invoices2001Slovakia_TDT KHANH HOA 3" xfId="3804"/>
    <cellStyle name="Dziesietny_Invoices2001Slovakia_TDT KHANH HOA 4" xfId="3805"/>
    <cellStyle name="Dziesiętny_Invoices2001Slovakia_TDT KHANH HOA 4" xfId="3806"/>
    <cellStyle name="Dziesietny_Invoices2001Slovakia_TDT KHANH HOA_bao_cao_TH_th_cong_tac_dau_thau_-_ngay251209" xfId="3807"/>
    <cellStyle name="Dziesiętny_Invoices2001Slovakia_TDT KHANH HOA_bao_cao_TH_th_cong_tac_dau_thau_-_ngay251209" xfId="3808"/>
    <cellStyle name="Dziesietny_Invoices2001Slovakia_TDT KHANH HOA_Bieu chi tieu KH 2014 (Huy-04-11)" xfId="3809"/>
    <cellStyle name="Dziesiętny_Invoices2001Slovakia_TDT KHANH HOA_Bieu chi tieu KH 2014 (Huy-04-11)" xfId="3810"/>
    <cellStyle name="Dziesietny_Invoices2001Slovakia_TDT KHANH HOA_bieu ke hoach dau thau" xfId="3811"/>
    <cellStyle name="Dziesiętny_Invoices2001Slovakia_TDT KHANH HOA_bieu ke hoach dau thau" xfId="3812"/>
    <cellStyle name="Dziesietny_Invoices2001Slovakia_TDT KHANH HOA_bieu ke hoach dau thau truong mam non SKH" xfId="3813"/>
    <cellStyle name="Dziesiętny_Invoices2001Slovakia_TDT KHANH HOA_bieu ke hoach dau thau truong mam non SKH" xfId="3814"/>
    <cellStyle name="Dziesietny_Invoices2001Slovakia_TDT KHANH HOA_bieu tong hop lai kh von 2011 gui phong TH-KTDN" xfId="3815"/>
    <cellStyle name="Dziesiętny_Invoices2001Slovakia_TDT KHANH HOA_bieu tong hop lai kh von 2011 gui phong TH-KTDN" xfId="3816"/>
    <cellStyle name="Dziesietny_Invoices2001Slovakia_TDT KHANH HOA_bieu tong hop lai kh von 2011 gui phong TH-KTDN 2" xfId="3817"/>
    <cellStyle name="Dziesiętny_Invoices2001Slovakia_TDT KHANH HOA_bieu tong hop lai kh von 2011 gui phong TH-KTDN 2" xfId="3818"/>
    <cellStyle name="Dziesietny_Invoices2001Slovakia_TDT KHANH HOA_bieu tong hop lai kh von 2011 gui phong TH-KTDN 2 2" xfId="3819"/>
    <cellStyle name="Dziesiętny_Invoices2001Slovakia_TDT KHANH HOA_bieu tong hop lai kh von 2011 gui phong TH-KTDN 2 2" xfId="3820"/>
    <cellStyle name="Dziesietny_Invoices2001Slovakia_TDT KHANH HOA_bieu tong hop lai kh von 2011 gui phong TH-KTDN 3" xfId="3821"/>
    <cellStyle name="Dziesiętny_Invoices2001Slovakia_TDT KHANH HOA_bieu tong hop lai kh von 2011 gui phong TH-KTDN 3" xfId="3822"/>
    <cellStyle name="Dziesietny_Invoices2001Slovakia_TDT KHANH HOA_bieu tong hop lai kh von 2011 gui phong TH-KTDN 3 2" xfId="3823"/>
    <cellStyle name="Dziesiętny_Invoices2001Slovakia_TDT KHANH HOA_bieu tong hop lai kh von 2011 gui phong TH-KTDN 3 2" xfId="3824"/>
    <cellStyle name="Dziesietny_Invoices2001Slovakia_TDT KHANH HOA_bieu tong hop lai kh von 2011 gui phong TH-KTDN_BIEU KE HOACH  2015 (KTN 6.11 sua)" xfId="3825"/>
    <cellStyle name="Dziesiętny_Invoices2001Slovakia_TDT KHANH HOA_bieu tong hop lai kh von 2011 gui phong TH-KTDN_BIEU KE HOACH  2015 (KTN 6.11 sua)" xfId="3826"/>
    <cellStyle name="Dziesietny_Invoices2001Slovakia_TDT KHANH HOA_Book1" xfId="3827"/>
    <cellStyle name="Dziesiętny_Invoices2001Slovakia_TDT KHANH HOA_Book1" xfId="3828"/>
    <cellStyle name="Dziesietny_Invoices2001Slovakia_TDT KHANH HOA_Book1_1" xfId="3829"/>
    <cellStyle name="Dziesiętny_Invoices2001Slovakia_TDT KHANH HOA_Book1_1" xfId="3830"/>
    <cellStyle name="Dziesietny_Invoices2001Slovakia_TDT KHANH HOA_Book1_1 2" xfId="8350"/>
    <cellStyle name="Dziesiętny_Invoices2001Slovakia_TDT KHANH HOA_Book1_1_ke hoach dau thau 30-6-2010" xfId="3831"/>
    <cellStyle name="Dziesietny_Invoices2001Slovakia_TDT KHANH HOA_Book1_2" xfId="3832"/>
    <cellStyle name="Dziesiętny_Invoices2001Slovakia_TDT KHANH HOA_Book1_2" xfId="3833"/>
    <cellStyle name="Dziesietny_Invoices2001Slovakia_TDT KHANH HOA_Book1_Book1" xfId="3834"/>
    <cellStyle name="Dziesiętny_Invoices2001Slovakia_TDT KHANH HOA_Book1_Book1" xfId="3835"/>
    <cellStyle name="Dziesietny_Invoices2001Slovakia_TDT KHANH HOA_Book1_DTTD chieng chan Tham lai 29-9-2009" xfId="3836"/>
    <cellStyle name="Dziesiętny_Invoices2001Slovakia_TDT KHANH HOA_Book1_DTTD chieng chan Tham lai 29-9-2009" xfId="3837"/>
    <cellStyle name="Dziesietny_Invoices2001Slovakia_TDT KHANH HOA_Book1_Ke hoach 2010 (theo doi 11-8-2010)" xfId="3838"/>
    <cellStyle name="Dziesiętny_Invoices2001Slovakia_TDT KHANH HOA_Book1_Ke hoach 2010 (theo doi 11-8-2010)" xfId="3839"/>
    <cellStyle name="Dziesietny_Invoices2001Slovakia_TDT KHANH HOA_Book1_ke hoach dau thau 30-6-2010" xfId="3840"/>
    <cellStyle name="Dziesiętny_Invoices2001Slovakia_TDT KHANH HOA_Book1_ke hoach dau thau 30-6-2010" xfId="3841"/>
    <cellStyle name="Dziesietny_Invoices2001Slovakia_TDT KHANH HOA_Book1_ke hoach dau thau 30-6-2010 2" xfId="3842"/>
    <cellStyle name="Dziesiętny_Invoices2001Slovakia_TDT KHANH HOA_Book1_ke hoach dau thau 30-6-2010 2" xfId="3843"/>
    <cellStyle name="Dziesietny_Invoices2001Slovakia_TDT KHANH HOA_Book1_ke hoach dau thau 30-6-2010 2 2" xfId="3844"/>
    <cellStyle name="Dziesiętny_Invoices2001Slovakia_TDT KHANH HOA_Book1_ke hoach dau thau 30-6-2010 2 2" xfId="3845"/>
    <cellStyle name="Dziesietny_Invoices2001Slovakia_TDT KHANH HOA_Book1_ke hoach dau thau 30-6-2010 3" xfId="3846"/>
    <cellStyle name="Dziesiętny_Invoices2001Slovakia_TDT KHANH HOA_Book1_ke hoach dau thau 30-6-2010 3" xfId="3847"/>
    <cellStyle name="Dziesietny_Invoices2001Slovakia_TDT KHANH HOA_Book1_ke hoach dau thau 30-6-2010 3 2" xfId="3848"/>
    <cellStyle name="Dziesiętny_Invoices2001Slovakia_TDT KHANH HOA_Book1_ke hoach dau thau 30-6-2010 3 2" xfId="3849"/>
    <cellStyle name="Dziesietny_Invoices2001Slovakia_TDT KHANH HOA_Book1_ke hoach dau thau 30-6-2010_BIEU KE HOACH  2015 (KTN 6.11 sua)" xfId="3850"/>
    <cellStyle name="Dziesiętny_Invoices2001Slovakia_TDT KHANH HOA_Book1_ke hoach dau thau 30-6-2010_BIEU KE HOACH  2015 (KTN 6.11 sua)" xfId="3851"/>
    <cellStyle name="Dziesietny_Invoices2001Slovakia_TDT KHANH HOA_Book1_KH Von 2012 gui BKH 1" xfId="3852"/>
    <cellStyle name="Dziesiętny_Invoices2001Slovakia_TDT KHANH HOA_Book1_KH Von 2012 gui BKH 1" xfId="3853"/>
    <cellStyle name="Dziesietny_Invoices2001Slovakia_TDT KHANH HOA_Book1_KH Von 2012 gui BKH 2" xfId="3854"/>
    <cellStyle name="Dziesiętny_Invoices2001Slovakia_TDT KHANH HOA_Book1_KH Von 2012 gui BKH 2" xfId="3855"/>
    <cellStyle name="Dziesietny_Invoices2001Slovakia_TDT KHANH HOA_Copy of KH PHAN BO VON ĐỐI ỨNG NAM 2011 (30 TY phuong án gop WB)" xfId="3856"/>
    <cellStyle name="Dziesiętny_Invoices2001Slovakia_TDT KHANH HOA_Copy of KH PHAN BO VON ĐỐI ỨNG NAM 2011 (30 TY phuong án gop WB)" xfId="3857"/>
    <cellStyle name="Dziesietny_Invoices2001Slovakia_TDT KHANH HOA_Copy of KH PHAN BO VON ĐỐI ỨNG NAM 2011 (30 TY phuong án gop WB) 2" xfId="3858"/>
    <cellStyle name="Dziesiętny_Invoices2001Slovakia_TDT KHANH HOA_Copy of KH PHAN BO VON ĐỐI ỨNG NAM 2011 (30 TY phuong án gop WB) 2" xfId="3859"/>
    <cellStyle name="Dziesietny_Invoices2001Slovakia_TDT KHANH HOA_Copy of KH PHAN BO VON ĐỐI ỨNG NAM 2011 (30 TY phuong án gop WB) 2 2" xfId="3860"/>
    <cellStyle name="Dziesiętny_Invoices2001Slovakia_TDT KHANH HOA_Copy of KH PHAN BO VON ĐỐI ỨNG NAM 2011 (30 TY phuong án gop WB) 2 2" xfId="3861"/>
    <cellStyle name="Dziesietny_Invoices2001Slovakia_TDT KHANH HOA_Copy of KH PHAN BO VON ĐỐI ỨNG NAM 2011 (30 TY phuong án gop WB) 3" xfId="3862"/>
    <cellStyle name="Dziesiętny_Invoices2001Slovakia_TDT KHANH HOA_Copy of KH PHAN BO VON ĐỐI ỨNG NAM 2011 (30 TY phuong án gop WB) 3" xfId="3863"/>
    <cellStyle name="Dziesietny_Invoices2001Slovakia_TDT KHANH HOA_Copy of KH PHAN BO VON ĐỐI ỨNG NAM 2011 (30 TY phuong án gop WB) 3 2" xfId="3864"/>
    <cellStyle name="Dziesiętny_Invoices2001Slovakia_TDT KHANH HOA_Copy of KH PHAN BO VON ĐỐI ỨNG NAM 2011 (30 TY phuong án gop WB) 3 2" xfId="3865"/>
    <cellStyle name="Dziesietny_Invoices2001Slovakia_TDT KHANH HOA_Copy of KH PHAN BO VON ĐỐI ỨNG NAM 2011 (30 TY phuong án gop WB)_BIEU KE HOACH  2015 (KTN 6.11 sua)" xfId="3866"/>
    <cellStyle name="Dziesiętny_Invoices2001Slovakia_TDT KHANH HOA_Copy of KH PHAN BO VON ĐỐI ỨNG NAM 2011 (30 TY phuong án gop WB)_BIEU KE HOACH  2015 (KTN 6.11 sua)" xfId="3867"/>
    <cellStyle name="Dziesietny_Invoices2001Slovakia_TDT KHANH HOA_Chi tieu KH nam 2009" xfId="3868"/>
    <cellStyle name="Dziesiętny_Invoices2001Slovakia_TDT KHANH HOA_Chi tieu KH nam 2009" xfId="3869"/>
    <cellStyle name="Dziesietny_Invoices2001Slovakia_TDT KHANH HOA_Danh Mục KCM trinh BKH 2011 (BS 30A)" xfId="3870"/>
    <cellStyle name="Dziesiętny_Invoices2001Slovakia_TDT KHANH HOA_Danh Mục KCM trinh BKH 2011 (BS 30A)" xfId="3871"/>
    <cellStyle name="Dziesietny_Invoices2001Slovakia_TDT KHANH HOA_DT 1751 Muong Khoa" xfId="3872"/>
    <cellStyle name="Dziesiętny_Invoices2001Slovakia_TDT KHANH HOA_DT 1751 Muong Khoa" xfId="3873"/>
    <cellStyle name="Dziesietny_Invoices2001Slovakia_TDT KHANH HOA_DT tieu hoc diem TDC ban Cho 28-02-09" xfId="3874"/>
    <cellStyle name="Dziesiętny_Invoices2001Slovakia_TDT KHANH HOA_DT tieu hoc diem TDC ban Cho 28-02-09" xfId="3875"/>
    <cellStyle name="Dziesietny_Invoices2001Slovakia_TDT KHANH HOA_DTTD chieng chan Tham lai 29-9-2009" xfId="3876"/>
    <cellStyle name="Dziesiętny_Invoices2001Slovakia_TDT KHANH HOA_DTTD chieng chan Tham lai 29-9-2009" xfId="3877"/>
    <cellStyle name="Dziesietny_Invoices2001Slovakia_TDT KHANH HOA_DTTD chieng chan Tham lai 29-9-2009 2" xfId="3878"/>
    <cellStyle name="Dziesiętny_Invoices2001Slovakia_TDT KHANH HOA_DTTD chieng chan Tham lai 29-9-2009 2" xfId="3879"/>
    <cellStyle name="Dziesietny_Invoices2001Slovakia_TDT KHANH HOA_DTTD chieng chan Tham lai 29-9-2009 2 2" xfId="3880"/>
    <cellStyle name="Dziesiętny_Invoices2001Slovakia_TDT KHANH HOA_DTTD chieng chan Tham lai 29-9-2009 2 2" xfId="3881"/>
    <cellStyle name="Dziesietny_Invoices2001Slovakia_TDT KHANH HOA_DTTD chieng chan Tham lai 29-9-2009 3" xfId="3882"/>
    <cellStyle name="Dziesiętny_Invoices2001Slovakia_TDT KHANH HOA_DTTD chieng chan Tham lai 29-9-2009 3" xfId="3883"/>
    <cellStyle name="Dziesietny_Invoices2001Slovakia_TDT KHANH HOA_DTTD chieng chan Tham lai 29-9-2009 3 2" xfId="3884"/>
    <cellStyle name="Dziesiętny_Invoices2001Slovakia_TDT KHANH HOA_DTTD chieng chan Tham lai 29-9-2009 3 2" xfId="3885"/>
    <cellStyle name="Dziesietny_Invoices2001Slovakia_TDT KHANH HOA_DTTD chieng chan Tham lai 29-9-2009_BIEU KE HOACH  2015 (KTN 6.11 sua)" xfId="3886"/>
    <cellStyle name="Dziesiętny_Invoices2001Slovakia_TDT KHANH HOA_DTTD chieng chan Tham lai 29-9-2009_BIEU KE HOACH  2015 (KTN 6.11 sua)" xfId="3887"/>
    <cellStyle name="Dziesietny_Invoices2001Slovakia_TDT KHANH HOA_Du toan nuoc San Thang (GD2)" xfId="3888"/>
    <cellStyle name="Dziesiętny_Invoices2001Slovakia_TDT KHANH HOA_Du toan nuoc San Thang (GD2)" xfId="3889"/>
    <cellStyle name="Dziesietny_Invoices2001Slovakia_TDT KHANH HOA_GVL" xfId="3890"/>
    <cellStyle name="Dziesiętny_Invoices2001Slovakia_TDT KHANH HOA_GVL" xfId="3891"/>
    <cellStyle name="Dziesietny_Invoices2001Slovakia_TDT KHANH HOA_GVL 2" xfId="3892"/>
    <cellStyle name="Dziesiętny_Invoices2001Slovakia_TDT KHANH HOA_GVL 2" xfId="3893"/>
    <cellStyle name="Dziesietny_Invoices2001Slovakia_TDT KHANH HOA_GVL 2 2" xfId="3894"/>
    <cellStyle name="Dziesiętny_Invoices2001Slovakia_TDT KHANH HOA_GVL 2 2" xfId="3895"/>
    <cellStyle name="Dziesietny_Invoices2001Slovakia_TDT KHANH HOA_GVL 3" xfId="3896"/>
    <cellStyle name="Dziesiętny_Invoices2001Slovakia_TDT KHANH HOA_GVL 3" xfId="3897"/>
    <cellStyle name="Dziesietny_Invoices2001Slovakia_TDT KHANH HOA_GVL 3 2" xfId="3898"/>
    <cellStyle name="Dziesiętny_Invoices2001Slovakia_TDT KHANH HOA_GVL 3 2" xfId="3899"/>
    <cellStyle name="Dziesietny_Invoices2001Slovakia_TDT KHANH HOA_GVL_BIEU KE HOACH  2015 (KTN 6.11 sua)" xfId="3900"/>
    <cellStyle name="Dziesiętny_Invoices2001Slovakia_TDT KHANH HOA_GVL_BIEU KE HOACH  2015 (KTN 6.11 sua)" xfId="3901"/>
    <cellStyle name="Dziesietny_Invoices2001Slovakia_TDT KHANH HOA_ke hoach dau thau 30-6-2010" xfId="3902"/>
    <cellStyle name="Dziesiętny_Invoices2001Slovakia_TDT KHANH HOA_ke hoach dau thau 30-6-2010" xfId="3903"/>
    <cellStyle name="Dziesietny_Invoices2001Slovakia_TDT KHANH HOA_KH Von 2012 gui BKH 1" xfId="3904"/>
    <cellStyle name="Dziesiętny_Invoices2001Slovakia_TDT KHANH HOA_KH Von 2012 gui BKH 1" xfId="3905"/>
    <cellStyle name="Dziesietny_Invoices2001Slovakia_TDT KHANH HOA_KH Von 2012 gui BKH 1 2" xfId="3906"/>
    <cellStyle name="Dziesiętny_Invoices2001Slovakia_TDT KHANH HOA_KH Von 2012 gui BKH 1 2" xfId="3907"/>
    <cellStyle name="Dziesietny_Invoices2001Slovakia_TDT KHANH HOA_KH Von 2012 gui BKH 1 2 2" xfId="3908"/>
    <cellStyle name="Dziesiętny_Invoices2001Slovakia_TDT KHANH HOA_KH Von 2012 gui BKH 1 2 2" xfId="3909"/>
    <cellStyle name="Dziesietny_Invoices2001Slovakia_TDT KHANH HOA_KH Von 2012 gui BKH 1 3" xfId="3910"/>
    <cellStyle name="Dziesiętny_Invoices2001Slovakia_TDT KHANH HOA_KH Von 2012 gui BKH 1 3" xfId="3911"/>
    <cellStyle name="Dziesietny_Invoices2001Slovakia_TDT KHANH HOA_KH Von 2012 gui BKH 1 3 2" xfId="3912"/>
    <cellStyle name="Dziesiętny_Invoices2001Slovakia_TDT KHANH HOA_KH Von 2012 gui BKH 1 3 2" xfId="3913"/>
    <cellStyle name="Dziesietny_Invoices2001Slovakia_TDT KHANH HOA_KH Von 2012 gui BKH 1_BIEU KE HOACH  2015 (KTN 6.11 sua)" xfId="3914"/>
    <cellStyle name="Dziesiętny_Invoices2001Slovakia_TDT KHANH HOA_KH Von 2012 gui BKH 1_BIEU KE HOACH  2015 (KTN 6.11 sua)" xfId="3915"/>
    <cellStyle name="Dziesietny_Invoices2001Slovakia_TDT KHANH HOA_Phan pha do" xfId="3916"/>
    <cellStyle name="Dziesiętny_Invoices2001Slovakia_TDT KHANH HOA_Phan pha do" xfId="3917"/>
    <cellStyle name="Dziesietny_Invoices2001Slovakia_TDT KHANH HOA_QD ke hoach dau thau" xfId="3918"/>
    <cellStyle name="Dziesiętny_Invoices2001Slovakia_TDT KHANH HOA_QD ke hoach dau thau" xfId="3919"/>
    <cellStyle name="Dziesietny_Invoices2001Slovakia_TDT KHANH HOA_Ra soat KH von 2011 (Huy-11-11-11)" xfId="3920"/>
    <cellStyle name="Dziesiętny_Invoices2001Slovakia_TDT KHANH HOA_Ra soat KH von 2011 (Huy-11-11-11)" xfId="3921"/>
    <cellStyle name="Dziesietny_Invoices2001Slovakia_TDT KHANH HOA_Sheet2" xfId="3922"/>
    <cellStyle name="Dziesiętny_Invoices2001Slovakia_TDT KHANH HOA_Sheet2" xfId="3923"/>
    <cellStyle name="Dziesietny_Invoices2001Slovakia_TDT KHANH HOA_Tienluong" xfId="3924"/>
    <cellStyle name="Dziesiętny_Invoices2001Slovakia_TDT KHANH HOA_Tienluong" xfId="3925"/>
    <cellStyle name="Dziesietny_Invoices2001Slovakia_TDT KHANH HOA_tinh toan hoang ha" xfId="3926"/>
    <cellStyle name="Dziesiętny_Invoices2001Slovakia_TDT KHANH HOA_tinh toan hoang ha" xfId="3927"/>
    <cellStyle name="Dziesietny_Invoices2001Slovakia_TDT KHANH HOA_Tong hop Cac tuyen(9-1-06)" xfId="3928"/>
    <cellStyle name="Dziesiętny_Invoices2001Slovakia_TDT KHANH HOA_Tong hop Cac tuyen(9-1-06)" xfId="3929"/>
    <cellStyle name="Dziesietny_Invoices2001Slovakia_TDT KHANH HOA_Tong hop Cac tuyen(9-1-06)_bieu tong hop lai kh von 2011 gui phong TH-KTDN" xfId="3930"/>
    <cellStyle name="Dziesiętny_Invoices2001Slovakia_TDT KHANH HOA_Tong hop Cac tuyen(9-1-06)_bieu tong hop lai kh von 2011 gui phong TH-KTDN" xfId="3931"/>
    <cellStyle name="Dziesietny_Invoices2001Slovakia_TDT KHANH HOA_Tong hop Cac tuyen(9-1-06)_Copy of KH PHAN BO VON ĐỐI ỨNG NAM 2011 (30 TY phuong án gop WB)" xfId="3932"/>
    <cellStyle name="Dziesiętny_Invoices2001Slovakia_TDT KHANH HOA_Tong hop Cac tuyen(9-1-06)_Copy of KH PHAN BO VON ĐỐI ỨNG NAM 2011 (30 TY phuong án gop WB)" xfId="3933"/>
    <cellStyle name="Dziesietny_Invoices2001Slovakia_TDT KHANH HOA_Tong hop Cac tuyen(9-1-06)_Ke hoach 2010 (theo doi 11-8-2010)" xfId="3934"/>
    <cellStyle name="Dziesiętny_Invoices2001Slovakia_TDT KHANH HOA_Tong hop Cac tuyen(9-1-06)_Ke hoach 2010 (theo doi 11-8-2010)" xfId="3935"/>
    <cellStyle name="Dziesietny_Invoices2001Slovakia_TDT KHANH HOA_Tong hop Cac tuyen(9-1-06)_KH Von 2012 gui BKH 1" xfId="3936"/>
    <cellStyle name="Dziesiętny_Invoices2001Slovakia_TDT KHANH HOA_Tong hop Cac tuyen(9-1-06)_KH Von 2012 gui BKH 1" xfId="3937"/>
    <cellStyle name="Dziesietny_Invoices2001Slovakia_TDT KHANH HOA_Tong hop Cac tuyen(9-1-06)_QD ke hoach dau thau" xfId="3938"/>
    <cellStyle name="Dziesiętny_Invoices2001Slovakia_TDT KHANH HOA_Tong hop Cac tuyen(9-1-06)_QD ke hoach dau thau" xfId="3939"/>
    <cellStyle name="Dziesietny_Invoices2001Slovakia_TDT KHANH HOA_Tong hop Cac tuyen(9-1-06)_Tong von ĐTPT" xfId="3940"/>
    <cellStyle name="Dziesiętny_Invoices2001Slovakia_TDT KHANH HOA_Tong hop Cac tuyen(9-1-06)_Tong von ĐTPT" xfId="3941"/>
    <cellStyle name="Dziesietny_Invoices2001Slovakia_TDT KHANH HOA_Tong von ĐTPT" xfId="3942"/>
    <cellStyle name="Dziesiętny_Invoices2001Slovakia_TDT KHANH HOA_Tong von ĐTPT" xfId="3943"/>
    <cellStyle name="Dziesietny_Invoices2001Slovakia_TDT KHANH HOA_TU VAN THUY LOI THAM  PHE" xfId="3944"/>
    <cellStyle name="Dziesiętny_Invoices2001Slovakia_TDT KHANH HOA_TU VAN THUY LOI THAM  PHE" xfId="3945"/>
    <cellStyle name="Dziesietny_Invoices2001Slovakia_TDT KHANH HOA_TH danh muc 08-09 den ngay 30-8-09" xfId="3946"/>
    <cellStyle name="Dziesiętny_Invoices2001Slovakia_TDT KHANH HOA_TH danh muc 08-09 den ngay 30-8-09" xfId="3947"/>
    <cellStyle name="Dziesietny_Invoices2001Slovakia_TDT KHANH HOA_Viec Huy dang lam" xfId="3948"/>
    <cellStyle name="Dziesiętny_Invoices2001Slovakia_TDT KHANH HOA_Viec Huy dang lam" xfId="3949"/>
    <cellStyle name="Dziesietny_Invoices2001Slovakia_TDT quangngai" xfId="3950"/>
    <cellStyle name="Dziesiętny_Invoices2001Slovakia_TDT quangngai" xfId="3951"/>
    <cellStyle name="Dziesietny_Invoices2001Slovakia_Tienluong" xfId="3952"/>
    <cellStyle name="Dziesiętny_Invoices2001Slovakia_Tienluong" xfId="3953"/>
    <cellStyle name="Dziesietny_Invoices2001Slovakia_TMDT(10-5-06)" xfId="3954"/>
    <cellStyle name="Dziesiętny_Invoices2001Slovakia_Tong von ĐTPT" xfId="3955"/>
    <cellStyle name="Dziesietny_Invoices2001Slovakia_TH danh muc 08-09 den ngay 30-8-09" xfId="3956"/>
    <cellStyle name="Dziesiętny_Invoices2001Slovakia_TH danh muc 08-09 den ngay 30-8-09" xfId="3957"/>
    <cellStyle name="Dziesietny_Invoices2001Slovakia_Tham dinh du toan mat doong - Ban cho moi21-5" xfId="3958"/>
    <cellStyle name="Dziesiętny_Invoices2001Slovakia_Tham dinh du toan mat doong - Ban cho moi21-5" xfId="3959"/>
    <cellStyle name="Dziesietny_Invoices2001Slovakia_Viec Huy dang lam" xfId="3960"/>
    <cellStyle name="Dziesiętny_Invoices2001Slovakia_Viec Huy dang lam" xfId="3961"/>
    <cellStyle name="e" xfId="3962"/>
    <cellStyle name="e 2" xfId="3963"/>
    <cellStyle name="E&amp;Y House" xfId="3964"/>
    <cellStyle name="e_bieu ke hoach dau thau" xfId="3965"/>
    <cellStyle name="e_bieu ke hoach dau thau 2" xfId="3966"/>
    <cellStyle name="e_bieu ke hoach dau thau truong mam non SKH" xfId="3967"/>
    <cellStyle name="e_bieu ke hoach dau thau truong mam non SKH 2" xfId="3968"/>
    <cellStyle name="e_Book1" xfId="3969"/>
    <cellStyle name="e_Book1 2" xfId="3970"/>
    <cellStyle name="e_DT tieu hoc diem TDC ban Cho 28-02-09" xfId="3971"/>
    <cellStyle name="e_DT tieu hoc diem TDC ban Cho 28-02-09 2" xfId="3972"/>
    <cellStyle name="e_Du toan" xfId="3973"/>
    <cellStyle name="e_Du toan 2" xfId="3974"/>
    <cellStyle name="e_Du toan 2 2" xfId="3975"/>
    <cellStyle name="e_Du toan nuoc San Thang (GD2)" xfId="3976"/>
    <cellStyle name="e_Du toan nuoc San Thang (GD2) 2" xfId="3977"/>
    <cellStyle name="e_Du toan_BIEU KE HOACH  2015 (KTN 6.11 sua)" xfId="3978"/>
    <cellStyle name="e_HD TT1" xfId="3979"/>
    <cellStyle name="e_HD TT1 2" xfId="3980"/>
    <cellStyle name="e_HD TT1 2 2" xfId="3981"/>
    <cellStyle name="e_HD TT1_BIEU KE HOACH  2015 (KTN 6.11 sua)" xfId="3982"/>
    <cellStyle name="e_Nha lop hoc 8 P" xfId="3983"/>
    <cellStyle name="e_Nha lop hoc 8 P 2" xfId="3984"/>
    <cellStyle name="e_Nha lop hoc 8 P 2 2" xfId="3985"/>
    <cellStyle name="e_Nha lop hoc 8 P_BIEU KE HOACH  2015 (KTN 6.11 sua)" xfId="3986"/>
    <cellStyle name="e_Tienluong" xfId="3987"/>
    <cellStyle name="e_Tienluong 2" xfId="3988"/>
    <cellStyle name="ea" xfId="3989"/>
    <cellStyle name="Emphasis 1" xfId="3990"/>
    <cellStyle name="Emphasis 2" xfId="3991"/>
    <cellStyle name="Emphasis 3" xfId="3992"/>
    <cellStyle name="Enter Currency (0)" xfId="3993"/>
    <cellStyle name="Enter Currency (0) 2" xfId="3994"/>
    <cellStyle name="Enter Currency (0) 2 2" xfId="3995"/>
    <cellStyle name="Enter Currency (2)" xfId="3996"/>
    <cellStyle name="Enter Units (0)" xfId="3997"/>
    <cellStyle name="Enter Units (1)" xfId="3998"/>
    <cellStyle name="Enter Units (2)" xfId="3999"/>
    <cellStyle name="Entered" xfId="4000"/>
    <cellStyle name="Euro" xfId="4001"/>
    <cellStyle name="Excel Built-in Normal" xfId="4002"/>
    <cellStyle name="Explanatory Text 2" xfId="4003"/>
    <cellStyle name="Explanatory Text 2 2" xfId="4004"/>
    <cellStyle name="Explanatory Text 3" xfId="4005"/>
    <cellStyle name="Explanatory Text 4" xfId="4006"/>
    <cellStyle name="f" xfId="4007"/>
    <cellStyle name="f 2" xfId="4008"/>
    <cellStyle name="f_bieu ke hoach dau thau" xfId="4009"/>
    <cellStyle name="f_bieu ke hoach dau thau 2" xfId="4010"/>
    <cellStyle name="f_bieu ke hoach dau thau truong mam non SKH" xfId="4011"/>
    <cellStyle name="f_bieu ke hoach dau thau truong mam non SKH 2" xfId="4012"/>
    <cellStyle name="f_Book1" xfId="4013"/>
    <cellStyle name="f_Book1 2" xfId="4014"/>
    <cellStyle name="f_DT tieu hoc diem TDC ban Cho 28-02-09" xfId="4015"/>
    <cellStyle name="f_DT tieu hoc diem TDC ban Cho 28-02-09 2" xfId="4016"/>
    <cellStyle name="f_Du toan" xfId="4017"/>
    <cellStyle name="f_Du toan 2" xfId="4018"/>
    <cellStyle name="f_Du toan 2 2" xfId="4019"/>
    <cellStyle name="f_Du toan nuoc San Thang (GD2)" xfId="4020"/>
    <cellStyle name="f_Du toan nuoc San Thang (GD2) 2" xfId="4021"/>
    <cellStyle name="f_Du toan_BIEU KE HOACH  2015 (KTN 6.11 sua)" xfId="4022"/>
    <cellStyle name="f_HD TT1" xfId="4023"/>
    <cellStyle name="f_HD TT1 2" xfId="4024"/>
    <cellStyle name="f_HD TT1 2 2" xfId="4025"/>
    <cellStyle name="f_HD TT1_BIEU KE HOACH  2015 (KTN 6.11 sua)" xfId="4026"/>
    <cellStyle name="f_Nha lop hoc 8 P" xfId="4027"/>
    <cellStyle name="f_Nha lop hoc 8 P 2" xfId="4028"/>
    <cellStyle name="f_Nha lop hoc 8 P 2 2" xfId="4029"/>
    <cellStyle name="f_Nha lop hoc 8 P_BIEU KE HOACH  2015 (KTN 6.11 sua)" xfId="4030"/>
    <cellStyle name="f_Tienluong" xfId="4031"/>
    <cellStyle name="f_Tienluong 2" xfId="4032"/>
    <cellStyle name="f1" xfId="4033"/>
    <cellStyle name="f2" xfId="4034"/>
    <cellStyle name="F3" xfId="4035"/>
    <cellStyle name="F4" xfId="4036"/>
    <cellStyle name="F5" xfId="4037"/>
    <cellStyle name="F6" xfId="4038"/>
    <cellStyle name="F7" xfId="4039"/>
    <cellStyle name="F8" xfId="4040"/>
    <cellStyle name="Fixed" xfId="18"/>
    <cellStyle name="Good 2" xfId="4041"/>
    <cellStyle name="Good 2 2" xfId="4042"/>
    <cellStyle name="Good 3" xfId="4043"/>
    <cellStyle name="Good 4" xfId="4044"/>
    <cellStyle name="Grey" xfId="4045"/>
    <cellStyle name="Grey 2" xfId="4046"/>
    <cellStyle name="Grey 2 2" xfId="4047"/>
    <cellStyle name="Grey 3" xfId="4048"/>
    <cellStyle name="Group" xfId="4049"/>
    <cellStyle name="gia" xfId="4050"/>
    <cellStyle name="H" xfId="4051"/>
    <cellStyle name="H_D-A-VU" xfId="4052"/>
    <cellStyle name="H_D-A-VU 2" xfId="4053"/>
    <cellStyle name="H_D-A-VU_BIEU KE HOACH  2015 (KTN 6.11 sua)" xfId="4054"/>
    <cellStyle name="H_HSTHAU" xfId="4055"/>
    <cellStyle name="H_HSTHAU 2" xfId="4056"/>
    <cellStyle name="H_HSTHAU_BIEU KE HOACH  2015 (KTN 6.11 sua)" xfId="4057"/>
    <cellStyle name="H_Ket du ung NS" xfId="4058"/>
    <cellStyle name="H_KH Von 2012 gui BKH 1" xfId="4059"/>
    <cellStyle name="H_KH Von 2012 gui BKH 1 2" xfId="4060"/>
    <cellStyle name="H_KH Von 2012 gui BKH 1_BIEU KE HOACH  2015 (KTN 6.11 sua)" xfId="4061"/>
    <cellStyle name="H_KH Von 2012 gui BKH 2" xfId="4062"/>
    <cellStyle name="H_KH Von 2012 gui BKH 2 2" xfId="4063"/>
    <cellStyle name="H_KH Von 2012 gui BKH 2_BIEU KE HOACH  2015 (KTN 6.11 sua)" xfId="4064"/>
    <cellStyle name="ha" xfId="4065"/>
    <cellStyle name="Head 1" xfId="4066"/>
    <cellStyle name="Head 1 2" xfId="4067"/>
    <cellStyle name="HEADER" xfId="4068"/>
    <cellStyle name="HEADER 2" xfId="4069"/>
    <cellStyle name="Header1" xfId="19"/>
    <cellStyle name="Header2" xfId="20"/>
    <cellStyle name="Heading" xfId="4070"/>
    <cellStyle name="Heading 1" xfId="21" builtinId="16" customBuiltin="1"/>
    <cellStyle name="Heading 1 2" xfId="4071"/>
    <cellStyle name="Heading 1 2 2" xfId="4072"/>
    <cellStyle name="Heading 1 2 3" xfId="4073"/>
    <cellStyle name="Heading 2" xfId="22" builtinId="17" customBuiltin="1"/>
    <cellStyle name="Heading 2 2" xfId="4074"/>
    <cellStyle name="Heading 2 2 2" xfId="4075"/>
    <cellStyle name="Heading 2 2 3" xfId="4076"/>
    <cellStyle name="Heading 3 2" xfId="4077"/>
    <cellStyle name="Heading 3 2 2" xfId="4078"/>
    <cellStyle name="Heading 3 3" xfId="4079"/>
    <cellStyle name="Heading 3 4" xfId="4080"/>
    <cellStyle name="Heading 4 2" xfId="4081"/>
    <cellStyle name="Heading 4 2 2" xfId="4082"/>
    <cellStyle name="Heading 4 3" xfId="4083"/>
    <cellStyle name="Heading 4 4" xfId="4084"/>
    <cellStyle name="HEADING1" xfId="4085"/>
    <cellStyle name="Heading1 2" xfId="4086"/>
    <cellStyle name="Heading1 3" xfId="4087"/>
    <cellStyle name="HEADING2" xfId="4088"/>
    <cellStyle name="Heading2 2" xfId="4089"/>
    <cellStyle name="Heading2 3" xfId="4090"/>
    <cellStyle name="HEADINGS" xfId="4091"/>
    <cellStyle name="HEADINGSTOP" xfId="4092"/>
    <cellStyle name="headoption" xfId="4093"/>
    <cellStyle name="Hoa-Scholl" xfId="4094"/>
    <cellStyle name="HUY" xfId="4095"/>
    <cellStyle name="i phÝ kh¸c_B¶ng 2" xfId="4096"/>
    <cellStyle name="I.3" xfId="4097"/>
    <cellStyle name="I.3 2" xfId="4098"/>
    <cellStyle name="I.3?b_x000c_Comma [0]_II?_x0012_Comma [0]_laroux_2?_x0012_Comma [0]_larou_x001c_Comma [0]_laroux_3_¼­¿ï-¾È»ê?$Comma [0]" xfId="4099"/>
    <cellStyle name="i·0" xfId="4100"/>
    <cellStyle name="ï-¾È»ê_BiÓu TB" xfId="4101"/>
    <cellStyle name="Indent" xfId="4102"/>
    <cellStyle name="Input [yellow]" xfId="4103"/>
    <cellStyle name="Input [yellow] 2" xfId="4104"/>
    <cellStyle name="Input [yellow] 2 2" xfId="4105"/>
    <cellStyle name="Input [yellow] 3" xfId="4106"/>
    <cellStyle name="Input 10" xfId="4107"/>
    <cellStyle name="Input 11" xfId="4108"/>
    <cellStyle name="Input 12" xfId="4109"/>
    <cellStyle name="Input 13" xfId="4110"/>
    <cellStyle name="Input 14" xfId="4111"/>
    <cellStyle name="Input 15" xfId="4112"/>
    <cellStyle name="Input 16" xfId="4113"/>
    <cellStyle name="Input 17" xfId="4114"/>
    <cellStyle name="Input 18" xfId="4115"/>
    <cellStyle name="Input 19" xfId="4116"/>
    <cellStyle name="Input 2" xfId="4117"/>
    <cellStyle name="Input 2 2" xfId="4118"/>
    <cellStyle name="Input 20" xfId="4119"/>
    <cellStyle name="Input 21" xfId="4120"/>
    <cellStyle name="Input 22" xfId="4121"/>
    <cellStyle name="Input 23" xfId="4122"/>
    <cellStyle name="Input 24" xfId="4123"/>
    <cellStyle name="Input 25" xfId="4124"/>
    <cellStyle name="Input 26" xfId="4125"/>
    <cellStyle name="Input 27" xfId="4126"/>
    <cellStyle name="Input 28" xfId="4127"/>
    <cellStyle name="Input 29" xfId="4128"/>
    <cellStyle name="Input 3" xfId="4129"/>
    <cellStyle name="Input 30" xfId="4130"/>
    <cellStyle name="Input 31" xfId="4131"/>
    <cellStyle name="Input 32" xfId="4132"/>
    <cellStyle name="Input 33" xfId="4133"/>
    <cellStyle name="Input 34" xfId="4134"/>
    <cellStyle name="Input 35" xfId="4135"/>
    <cellStyle name="Input 36" xfId="4136"/>
    <cellStyle name="Input 37" xfId="4137"/>
    <cellStyle name="Input 38" xfId="4138"/>
    <cellStyle name="Input 39" xfId="4139"/>
    <cellStyle name="Input 4" xfId="4140"/>
    <cellStyle name="Input 40" xfId="4141"/>
    <cellStyle name="Input 41" xfId="4142"/>
    <cellStyle name="Input 42" xfId="4143"/>
    <cellStyle name="Input 43" xfId="4144"/>
    <cellStyle name="Input 44" xfId="4145"/>
    <cellStyle name="Input 45" xfId="4146"/>
    <cellStyle name="Input 46" xfId="4147"/>
    <cellStyle name="Input 47" xfId="4148"/>
    <cellStyle name="Input 48" xfId="4149"/>
    <cellStyle name="Input 49" xfId="4150"/>
    <cellStyle name="Input 5" xfId="4151"/>
    <cellStyle name="Input 50" xfId="4152"/>
    <cellStyle name="Input 51" xfId="4153"/>
    <cellStyle name="Input 52" xfId="4154"/>
    <cellStyle name="Input 53" xfId="4155"/>
    <cellStyle name="Input 54" xfId="4156"/>
    <cellStyle name="Input 55" xfId="4157"/>
    <cellStyle name="Input 56" xfId="4158"/>
    <cellStyle name="Input 57" xfId="4159"/>
    <cellStyle name="Input 58" xfId="4160"/>
    <cellStyle name="Input 59" xfId="4161"/>
    <cellStyle name="Input 6" xfId="4162"/>
    <cellStyle name="Input 60" xfId="4163"/>
    <cellStyle name="Input 61" xfId="4164"/>
    <cellStyle name="Input 7" xfId="4165"/>
    <cellStyle name="Input 8" xfId="4166"/>
    <cellStyle name="Input 9" xfId="4167"/>
    <cellStyle name="Input Cells" xfId="4168"/>
    <cellStyle name="k" xfId="4169"/>
    <cellStyle name="k_TONG HOP KINH PHI" xfId="4170"/>
    <cellStyle name="k_TONG HOP KINH PHI 2" xfId="4171"/>
    <cellStyle name="k_TONG HOP KINH PHI_BIEU KE HOACH  2015 (KTN 6.11 sua)" xfId="4172"/>
    <cellStyle name="k_ÿÿÿÿÿ" xfId="4173"/>
    <cellStyle name="k_ÿÿÿÿÿ 2" xfId="4174"/>
    <cellStyle name="k_ÿÿÿÿÿ_1" xfId="4175"/>
    <cellStyle name="k_ÿÿÿÿÿ_2" xfId="4176"/>
    <cellStyle name="k_ÿÿÿÿÿ_2 2" xfId="4177"/>
    <cellStyle name="k_ÿÿÿÿÿ_2_BIEU KE HOACH  2015 (KTN 6.11 sua)" xfId="4178"/>
    <cellStyle name="k_ÿÿÿÿÿ_BIEU KE HOACH  2015 (KTN 6.11 sua)" xfId="4179"/>
    <cellStyle name="k1" xfId="4180"/>
    <cellStyle name="k2" xfId="4181"/>
    <cellStyle name="kh¸c_Bang Chi tieu" xfId="4182"/>
    <cellStyle name="khanh" xfId="4183"/>
    <cellStyle name="khanh 2" xfId="4184"/>
    <cellStyle name="khung" xfId="4185"/>
    <cellStyle name="khung 2" xfId="4186"/>
    <cellStyle name="khung 2 2" xfId="4187"/>
    <cellStyle name="Ledger 17 x 11 in" xfId="4188"/>
    <cellStyle name="Ledger 17 x 11 in 2" xfId="4189"/>
    <cellStyle name="Ledger 17 x 11 in 2 2" xfId="4190"/>
    <cellStyle name="Ledger 17 x 11 in 3" xfId="4191"/>
    <cellStyle name="Ledger 17 x 11 in_Duyet chung tu nam 2013 (Quyet)" xfId="4192"/>
    <cellStyle name="left" xfId="4193"/>
    <cellStyle name="Line" xfId="4194"/>
    <cellStyle name="Line 2" xfId="4195"/>
    <cellStyle name="Link Currency (0)" xfId="4196"/>
    <cellStyle name="Link Currency (0) 2" xfId="4197"/>
    <cellStyle name="Link Currency (0) 2 2" xfId="4198"/>
    <cellStyle name="Link Currency (2)" xfId="4199"/>
    <cellStyle name="Link Units (0)" xfId="4200"/>
    <cellStyle name="Link Units (1)" xfId="4201"/>
    <cellStyle name="Link Units (2)" xfId="4202"/>
    <cellStyle name="Linked Cell 2" xfId="4203"/>
    <cellStyle name="Linked Cell 2 2" xfId="4204"/>
    <cellStyle name="Linked Cell 3" xfId="4205"/>
    <cellStyle name="Linked Cell 4" xfId="4206"/>
    <cellStyle name="Linked Cells" xfId="4207"/>
    <cellStyle name="Loai CBDT" xfId="4208"/>
    <cellStyle name="Loai CT" xfId="4209"/>
    <cellStyle name="Loai GD" xfId="4210"/>
    <cellStyle name="luc" xfId="4211"/>
    <cellStyle name="luc 2" xfId="4212"/>
    <cellStyle name="luc2" xfId="4213"/>
    <cellStyle name="luc2 2" xfId="4214"/>
    <cellStyle name="luc2 2 2" xfId="4215"/>
    <cellStyle name="MAU" xfId="4216"/>
    <cellStyle name="Millares [0]_2AV_M_M " xfId="4217"/>
    <cellStyle name="Millares_2AV_M_M " xfId="4218"/>
    <cellStyle name="Milliers [0]_      " xfId="4219"/>
    <cellStyle name="Milliers_      " xfId="4220"/>
    <cellStyle name="Model" xfId="4221"/>
    <cellStyle name="Model 2" xfId="4222"/>
    <cellStyle name="moi" xfId="4223"/>
    <cellStyle name="moi 2" xfId="4224"/>
    <cellStyle name="Mon?aire [0]_      " xfId="4225"/>
    <cellStyle name="Mon?aire_      " xfId="4226"/>
    <cellStyle name="Moneda [0]_2AV_M_M " xfId="4227"/>
    <cellStyle name="Moneda_2AV_M_M " xfId="4228"/>
    <cellStyle name="Monétaire [0]_      " xfId="4229"/>
    <cellStyle name="Monétaire_      " xfId="4230"/>
    <cellStyle name="Môc" xfId="4231"/>
    <cellStyle name="Môc 2" xfId="4232"/>
    <cellStyle name="Môc 2 2" xfId="4233"/>
    <cellStyle name="n" xfId="23"/>
    <cellStyle name="n_bieu ke hoach dau thau" xfId="4234"/>
    <cellStyle name="n_bieu ke hoach dau thau truong mam non SKH" xfId="4235"/>
    <cellStyle name="n_Book1" xfId="4236"/>
    <cellStyle name="n_Bu_Gia" xfId="4237"/>
    <cellStyle name="n_DT tieu hoc diem TDC ban Cho 28-02-09" xfId="4238"/>
    <cellStyle name="n_Du toan" xfId="4239"/>
    <cellStyle name="n_Du toan 2" xfId="4240"/>
    <cellStyle name="n_Du toan 2 2" xfId="4241"/>
    <cellStyle name="n_Du toan nuoc San Thang (GD2)" xfId="4242"/>
    <cellStyle name="n_Du toan_BIEU KE HOACH  2015 (KTN 6.11 sua)" xfId="4243"/>
    <cellStyle name="n_Nha lop hoc 8 P" xfId="4244"/>
    <cellStyle name="n_Nha lop hoc 8 P 2" xfId="4245"/>
    <cellStyle name="n_Nha lop hoc 8 P 2 2" xfId="4246"/>
    <cellStyle name="n_Nha lop hoc 8 P_BIEU KE HOACH  2015 (KTN 6.11 sua)" xfId="4247"/>
    <cellStyle name="n_Tienluong" xfId="4248"/>
    <cellStyle name="n_Tram y te chan nua TD" xfId="4249"/>
    <cellStyle name="n_Tram y te chan nua TD 2" xfId="4250"/>
    <cellStyle name="n_Tram y te chan nua TD 2 2" xfId="4251"/>
    <cellStyle name="n_Tram y te chan nua TD_BIEU KE HOACH  2015 (KTN 6.11 sua)" xfId="4252"/>
    <cellStyle name="n1" xfId="4253"/>
    <cellStyle name="Neutral 2" xfId="4254"/>
    <cellStyle name="Neutral 2 2" xfId="4255"/>
    <cellStyle name="Neutral 3" xfId="4256"/>
    <cellStyle name="Neutral 4" xfId="4257"/>
    <cellStyle name="New" xfId="4258"/>
    <cellStyle name="New 2" xfId="4259"/>
    <cellStyle name="New Times Roman" xfId="4260"/>
    <cellStyle name="New Times Roman 2" xfId="4261"/>
    <cellStyle name="New_bieu ke hoach dau thau" xfId="4262"/>
    <cellStyle name="no dec" xfId="4263"/>
    <cellStyle name="ÑONVÒ" xfId="4264"/>
    <cellStyle name="Normal" xfId="0" builtinId="0"/>
    <cellStyle name="Normal - Style1" xfId="24"/>
    <cellStyle name="Normal - Style1 2" xfId="4265"/>
    <cellStyle name="Normal - Style1 2 2" xfId="4266"/>
    <cellStyle name="Normal - Style1 3" xfId="4267"/>
    <cellStyle name="Normal - Style1 4" xfId="4268"/>
    <cellStyle name="Normal - 유형1" xfId="4269"/>
    <cellStyle name="Normal 10" xfId="63"/>
    <cellStyle name="Normal 10 2" xfId="4270"/>
    <cellStyle name="Normal 10 3" xfId="4271"/>
    <cellStyle name="Normal 10 4" xfId="4272"/>
    <cellStyle name="Normal 11" xfId="60"/>
    <cellStyle name="Normal 11 2" xfId="4273"/>
    <cellStyle name="Normal 11 3" xfId="4274"/>
    <cellStyle name="Normal 12" xfId="4275"/>
    <cellStyle name="Normal 12 2" xfId="4276"/>
    <cellStyle name="Normal 13" xfId="4277"/>
    <cellStyle name="Normal 13 2" xfId="4278"/>
    <cellStyle name="Normal 14" xfId="4279"/>
    <cellStyle name="Normal 15" xfId="4280"/>
    <cellStyle name="Normal 16" xfId="4281"/>
    <cellStyle name="Normal 17" xfId="4282"/>
    <cellStyle name="Normal 18" xfId="4283"/>
    <cellStyle name="Normal 19" xfId="4284"/>
    <cellStyle name="Normal 2" xfId="25"/>
    <cellStyle name="Normal 2 10" xfId="4285"/>
    <cellStyle name="Normal 2 2" xfId="58"/>
    <cellStyle name="Normal 2 2 2" xfId="4286"/>
    <cellStyle name="Normal 2 2 2 2" xfId="4287"/>
    <cellStyle name="Normal 2 2 3" xfId="4288"/>
    <cellStyle name="Normal 2 2 4" xfId="4289"/>
    <cellStyle name="Normal 2 3" xfId="26"/>
    <cellStyle name="Normal 2 3 2" xfId="4290"/>
    <cellStyle name="Normal 2 32" xfId="4291"/>
    <cellStyle name="Normal 2 35" xfId="4292"/>
    <cellStyle name="Normal 2 4" xfId="4293"/>
    <cellStyle name="Normal 2 4 2" xfId="8398"/>
    <cellStyle name="Normal 2 4 3" xfId="8410"/>
    <cellStyle name="Normal 2_bao cao cua UBND tinh quy II - 2011" xfId="4294"/>
    <cellStyle name="Normal 20" xfId="4295"/>
    <cellStyle name="Normal 21" xfId="4296"/>
    <cellStyle name="Normal 22" xfId="4297"/>
    <cellStyle name="Normal 23" xfId="4298"/>
    <cellStyle name="Normal 24" xfId="4299"/>
    <cellStyle name="Normal 25" xfId="4300"/>
    <cellStyle name="Normal 26" xfId="4301"/>
    <cellStyle name="Normal 27" xfId="4302"/>
    <cellStyle name="Normal 28" xfId="4303"/>
    <cellStyle name="Normal 29" xfId="4304"/>
    <cellStyle name="Normal 3" xfId="55"/>
    <cellStyle name="Normal 3 2" xfId="4305"/>
    <cellStyle name="Normal 3 2 2" xfId="4306"/>
    <cellStyle name="Normal 3 2 2 2" xfId="4307"/>
    <cellStyle name="Normal 3 3" xfId="4308"/>
    <cellStyle name="Normal 3 3 2" xfId="4309"/>
    <cellStyle name="Normal 3 4" xfId="4310"/>
    <cellStyle name="Normal 3_Bieu 05a" xfId="4311"/>
    <cellStyle name="Normal 30" xfId="4312"/>
    <cellStyle name="Normal 31" xfId="4313"/>
    <cellStyle name="Normal 32" xfId="4314"/>
    <cellStyle name="Normal 32 2" xfId="4315"/>
    <cellStyle name="Normal 33" xfId="4316"/>
    <cellStyle name="Normal 34" xfId="4317"/>
    <cellStyle name="Normal 34 2" xfId="4318"/>
    <cellStyle name="Normal 34_1460 Sua" xfId="4319"/>
    <cellStyle name="Normal 35" xfId="4320"/>
    <cellStyle name="Normal 36" xfId="4321"/>
    <cellStyle name="Normal 37" xfId="4322"/>
    <cellStyle name="Normal 38" xfId="4323"/>
    <cellStyle name="Normal 39" xfId="4324"/>
    <cellStyle name="Normal 4" xfId="61"/>
    <cellStyle name="Normal 4 2" xfId="4325"/>
    <cellStyle name="Normal 4 2 2" xfId="8341"/>
    <cellStyle name="Normal 4 3" xfId="8303"/>
    <cellStyle name="Normal 4 4" xfId="8346"/>
    <cellStyle name="Normal 4 4 2" xfId="8399"/>
    <cellStyle name="Normal 4 5" xfId="8349"/>
    <cellStyle name="Normal 4 6" xfId="8400"/>
    <cellStyle name="Normal 4 7" xfId="8408"/>
    <cellStyle name="Normal 40" xfId="4326"/>
    <cellStyle name="Normal 41" xfId="4327"/>
    <cellStyle name="Normal 42" xfId="4328"/>
    <cellStyle name="Normal 43" xfId="4329"/>
    <cellStyle name="Normal 44" xfId="4330"/>
    <cellStyle name="Normal 45" xfId="4331"/>
    <cellStyle name="Normal 46" xfId="4332"/>
    <cellStyle name="Normal 47" xfId="4333"/>
    <cellStyle name="Normal 48" xfId="4334"/>
    <cellStyle name="Normal 49" xfId="4335"/>
    <cellStyle name="Normal 5" xfId="4336"/>
    <cellStyle name="Normal 5 2" xfId="4337"/>
    <cellStyle name="Normal 5 2 2" xfId="4338"/>
    <cellStyle name="Normal 5_Bieu 14-Nong thon moi" xfId="27"/>
    <cellStyle name="Normal 50" xfId="4339"/>
    <cellStyle name="Normal 51" xfId="4340"/>
    <cellStyle name="Normal 52" xfId="4341"/>
    <cellStyle name="Normal 53" xfId="4342"/>
    <cellStyle name="Normal 54" xfId="4343"/>
    <cellStyle name="Normal 55" xfId="4344"/>
    <cellStyle name="Normal 56" xfId="4345"/>
    <cellStyle name="Normal 57" xfId="4346"/>
    <cellStyle name="Normal 58" xfId="4347"/>
    <cellStyle name="Normal 59" xfId="4348"/>
    <cellStyle name="Normal 6" xfId="28"/>
    <cellStyle name="Normal 6 2" xfId="4349"/>
    <cellStyle name="Normal 6 4" xfId="4350"/>
    <cellStyle name="Normal 6_TPCP trinh UBND ngay 27-12" xfId="4351"/>
    <cellStyle name="Normal 60" xfId="4352"/>
    <cellStyle name="Normal 61" xfId="4353"/>
    <cellStyle name="Normal 62" xfId="4354"/>
    <cellStyle name="Normal 63" xfId="4355"/>
    <cellStyle name="Normal 64" xfId="4356"/>
    <cellStyle name="Normal 65" xfId="4357"/>
    <cellStyle name="Normal 66" xfId="4358"/>
    <cellStyle name="Normal 67" xfId="4359"/>
    <cellStyle name="Normal 68" xfId="4360"/>
    <cellStyle name="Normal 69" xfId="4361"/>
    <cellStyle name="Normal 7" xfId="4362"/>
    <cellStyle name="Normal 7 2" xfId="4363"/>
    <cellStyle name="Normal 7 2 2" xfId="4364"/>
    <cellStyle name="Normal 7 3" xfId="4365"/>
    <cellStyle name="Normal 7 4" xfId="8345"/>
    <cellStyle name="Normal 7 4 2" xfId="8401"/>
    <cellStyle name="Normal 7 5" xfId="8348"/>
    <cellStyle name="Normal 70" xfId="4366"/>
    <cellStyle name="Normal 71" xfId="4367"/>
    <cellStyle name="Normal 72" xfId="4368"/>
    <cellStyle name="Normal 73" xfId="8325"/>
    <cellStyle name="Normal 73 2" xfId="8402"/>
    <cellStyle name="Normal 74" xfId="8326"/>
    <cellStyle name="Normal 74 2" xfId="8403"/>
    <cellStyle name="Normal 75" xfId="8329"/>
    <cellStyle name="Normal 75 2" xfId="8404"/>
    <cellStyle name="Normal 76" xfId="8331"/>
    <cellStyle name="Normal 76 2" xfId="8405"/>
    <cellStyle name="Normal 77" xfId="8351"/>
    <cellStyle name="Normal 78" xfId="8352"/>
    <cellStyle name="Normal 79" xfId="8406"/>
    <cellStyle name="Normal 8" xfId="62"/>
    <cellStyle name="Normal 8 2" xfId="4369"/>
    <cellStyle name="Normal 8 2 2" xfId="4370"/>
    <cellStyle name="Normal 8 3" xfId="4371"/>
    <cellStyle name="Normal 8 4" xfId="8344"/>
    <cellStyle name="Normal 8 4 2" xfId="8407"/>
    <cellStyle name="Normal 8 5" xfId="8347"/>
    <cellStyle name="Normal 80" xfId="8413"/>
    <cellStyle name="Normal 9" xfId="64"/>
    <cellStyle name="Normal 9 2" xfId="4372"/>
    <cellStyle name="Normal 99" xfId="8427"/>
    <cellStyle name="Normal VN" xfId="4373"/>
    <cellStyle name="Normal_Bc KH 2002 -21-7" xfId="29"/>
    <cellStyle name="Normal_Bieu BC cap Huyen - Xa " xfId="30"/>
    <cellStyle name="Normal_Bieu BC cap Huyen - Xa  2" xfId="54"/>
    <cellStyle name="Normal_Bieu giao KH 2001 (Nganh) moi 2" xfId="4374"/>
    <cellStyle name="Normal_Bieu mau (CV )" xfId="8290"/>
    <cellStyle name="Normal_Bieu mau (CV ) 3" xfId="8420"/>
    <cellStyle name="Normal_CHI TIEU KH 2007 NGAY 7_12" xfId="31"/>
    <cellStyle name="Normal_Chi tieu KH 2008" xfId="32"/>
    <cellStyle name="Normal_Chi tieu KH 2008 2" xfId="8423"/>
    <cellStyle name="Normal_Sheet1 2" xfId="8343"/>
    <cellStyle name="Normal_Sheet1 3" xfId="8417"/>
    <cellStyle name="Normal_Sheet1 3 2" xfId="8421"/>
    <cellStyle name="Normal_Sheet2" xfId="8412"/>
    <cellStyle name="Normal1" xfId="4375"/>
    <cellStyle name="Normal1 2" xfId="4376"/>
    <cellStyle name="Normal8" xfId="4377"/>
    <cellStyle name="Normalny_Cennik obowiazuje od 06-08-2001 r (1)" xfId="4378"/>
    <cellStyle name="Note 2" xfId="4379"/>
    <cellStyle name="Note 2 2" xfId="4380"/>
    <cellStyle name="Note 3" xfId="4381"/>
    <cellStyle name="Note 4" xfId="4382"/>
    <cellStyle name="NWM" xfId="4383"/>
    <cellStyle name="nga" xfId="4384"/>
    <cellStyle name="Ò_x000d_Normal_123569" xfId="4385"/>
    <cellStyle name="Œ…‹æØ‚è [0.00]_ÆÂ¹²" xfId="4386"/>
    <cellStyle name="Œ…‹æØ‚è_laroux" xfId="4387"/>
    <cellStyle name="oft Excel]_x000d__x000a_Comment=open=/f ‚ðw’è‚·‚é‚ÆAƒ†[ƒU[’è‹`ŠÖ”‚ðŠÖ”“\‚è•t‚¯‚Ìˆê——‚É“o˜^‚·‚é‚±‚Æ‚ª‚Å‚«‚Ü‚·B_x000d__x000a_Maximized" xfId="4388"/>
    <cellStyle name="oft Excel]_x000d__x000a_Comment=open=/f ‚ðw’è‚·‚é‚ÆAƒ†[ƒU[’è‹`ŠÖ”‚ðŠÖ”“\‚è•t‚¯‚Ìˆê——‚É“o˜^‚·‚é‚±‚Æ‚ª‚Å‚«‚Ü‚·B_x000d__x000a_Maximized 2" xfId="4389"/>
    <cellStyle name="oft Excel]_x000d__x000a_Comment=open=/f ‚ðŽw’è‚·‚é‚ÆAƒ†[ƒU[’è‹`ŠÖ”‚ðŠÖ”“\‚è•t‚¯‚Ìˆê——‚É“o˜^‚·‚é‚±‚Æ‚ª‚Å‚«‚Ü‚·B_x000d__x000a_Maximized" xfId="4390"/>
    <cellStyle name="oft Excel]_x000d__x000a_Comment=open=/f ‚ðŽw’è‚·‚é‚ÆAƒ†[ƒU[’è‹`ŠÖ”‚ðŠÖ”“\‚è•t‚¯‚Ìˆê——‚É“o˜^‚·‚é‚±‚Æ‚ª‚Å‚«‚Ü‚·B_x000d__x000a_Maximized 2" xfId="4391"/>
    <cellStyle name="oft Excel]_x000d__x000a_Comment=open=/f ‚ðŽw’è‚·‚é‚ÆAƒ†[ƒU[’è‹`ŠÖ”‚ðŠÖ”“\‚è•t‚¯‚Ìˆê——‚É“o˜^‚·‚é‚±‚Æ‚ª‚Å‚«‚Ü‚·B_x000d__x000a_Maximized 2 2" xfId="4392"/>
    <cellStyle name="oft Excel]_x000d__x000a_Comment=The open=/f lines load custom functions into the Paste Function list._x000d__x000a_Maximized=2_x000d__x000a_Basics=1_x000d__x000a_A" xfId="4393"/>
    <cellStyle name="oft Excel]_x000d__x000a_Comment=The open=/f lines load custom functions into the Paste Function list._x000d__x000a_Maximized=2_x000d__x000a_Basics=1_x000d__x000a_A 2" xfId="4394"/>
    <cellStyle name="oft Excel]_x000d__x000a_Comment=The open=/f lines load custom functions into the Paste Function list._x000d__x000a_Maximized=3_x000d__x000a_Basics=1_x000d__x000a_A" xfId="4395"/>
    <cellStyle name="oft Excel]_x000d__x000a_Comment=The open=/f lines load custom functions into the Paste Function list._x000d__x000a_Maximized=3_x000d__x000a_Basics=1_x000d__x000a_A 2" xfId="4396"/>
    <cellStyle name="oft Excel]_x000d__x000a_Comment=The open=/f lines load custom functions into the Paste Function list._x000d__x000a_Maximized=3_x000d__x000a_Basics=1_x000d__x000a_A 2 2" xfId="4397"/>
    <cellStyle name="omma [0]_Mktg Prog" xfId="4398"/>
    <cellStyle name="ormal_Sheet1_1" xfId="4399"/>
    <cellStyle name="Output 2" xfId="4400"/>
    <cellStyle name="Output 2 2" xfId="4401"/>
    <cellStyle name="Output 3" xfId="4402"/>
    <cellStyle name="Output 4" xfId="4403"/>
    <cellStyle name="p" xfId="4404"/>
    <cellStyle name="paint" xfId="4405"/>
    <cellStyle name="Pattern" xfId="4406"/>
    <cellStyle name="Pattern 2" xfId="4407"/>
    <cellStyle name="Pattern 2 2" xfId="4408"/>
    <cellStyle name="per.style" xfId="4409"/>
    <cellStyle name="Percent" xfId="8419" builtinId="5"/>
    <cellStyle name="Percent [0]" xfId="4410"/>
    <cellStyle name="Percent [0] 2" xfId="4411"/>
    <cellStyle name="Percent [0] 2 2" xfId="4412"/>
    <cellStyle name="Percent [00]" xfId="4413"/>
    <cellStyle name="Percent [00] 2" xfId="4414"/>
    <cellStyle name="Percent [00] 2 2" xfId="4415"/>
    <cellStyle name="Percent [2]" xfId="4416"/>
    <cellStyle name="Percent [2] 2" xfId="4417"/>
    <cellStyle name="Percent [2] 2 2" xfId="4418"/>
    <cellStyle name="Percent 2" xfId="4419"/>
    <cellStyle name="Percent 3" xfId="4420"/>
    <cellStyle name="Percent 4" xfId="4421"/>
    <cellStyle name="Percent 5" xfId="4422"/>
    <cellStyle name="Percent 5 2" xfId="4423"/>
    <cellStyle name="PERCENTAGE" xfId="4424"/>
    <cellStyle name="PERCENTAGE 2" xfId="4425"/>
    <cellStyle name="PERCENTAGE 2 2" xfId="4426"/>
    <cellStyle name="PrePop Currency (0)" xfId="4427"/>
    <cellStyle name="PrePop Currency (0) 2" xfId="4428"/>
    <cellStyle name="PrePop Currency (0) 2 2" xfId="4429"/>
    <cellStyle name="PrePop Currency (2)" xfId="4430"/>
    <cellStyle name="PrePop Units (0)" xfId="4431"/>
    <cellStyle name="PrePop Units (1)" xfId="4432"/>
    <cellStyle name="PrePop Units (2)" xfId="4433"/>
    <cellStyle name="pricing" xfId="4434"/>
    <cellStyle name="PSChar" xfId="4435"/>
    <cellStyle name="PSChar 2" xfId="4436"/>
    <cellStyle name="PSHeading" xfId="4437"/>
    <cellStyle name="PSHeading 2" xfId="4438"/>
    <cellStyle name="PSHeading 2 2" xfId="4439"/>
    <cellStyle name="regstoresfromspecstores" xfId="4440"/>
    <cellStyle name="RevList" xfId="4441"/>
    <cellStyle name="RevList 2" xfId="4442"/>
    <cellStyle name="RevList 3" xfId="4443"/>
    <cellStyle name="rlink_tiªn l­în_x001b_Hyperlink_TONG HOP KINH PHI" xfId="4444"/>
    <cellStyle name="rmal_ADAdot" xfId="4445"/>
    <cellStyle name="RowLevel_0" xfId="4446"/>
    <cellStyle name="S—_x0008_" xfId="4447"/>
    <cellStyle name="s]_x000d__x000a_spooler=yes_x000d__x000a_load=_x000d__x000a_Beep=yes_x000d__x000a_NullPort=None_x000d__x000a_BorderWidth=3_x000d__x000a_CursorBlinkRate=1200_x000d__x000a_DoubleClickSpeed=452_x000d__x000a_Programs=co" xfId="4448"/>
    <cellStyle name="s]_x000d__x000a_spooler=yes_x000d__x000a_load=_x000d__x000a_Beep=yes_x000d__x000a_NullPort=None_x000d__x000a_BorderWidth=3_x000d__x000a_CursorBlinkRate=1200_x000d__x000a_DoubleClickSpeed=452_x000d__x000a_Programs=co 2" xfId="4449"/>
    <cellStyle name="s]_x000d__x000a_spooler=yes_x000d__x000a_load=_x000d__x000a_Beep=yes_x000d__x000a_NullPort=None_x000d__x000a_BorderWidth=3_x000d__x000a_CursorBlinkRate=1200_x000d__x000a_DoubleClickSpeed=452_x000d__x000a_Programs=co 2 2" xfId="4450"/>
    <cellStyle name="SAPBEXaggData" xfId="4451"/>
    <cellStyle name="SAPBEXaggDataEmph" xfId="4452"/>
    <cellStyle name="SAPBEXaggItem" xfId="4453"/>
    <cellStyle name="SAPBEXaggItem 2" xfId="4454"/>
    <cellStyle name="SAPBEXchaText" xfId="4455"/>
    <cellStyle name="SAPBEXchaText 2" xfId="4456"/>
    <cellStyle name="SAPBEXexcBad7" xfId="4457"/>
    <cellStyle name="SAPBEXexcBad8" xfId="4458"/>
    <cellStyle name="SAPBEXexcBad9" xfId="4459"/>
    <cellStyle name="SAPBEXexcCritical4" xfId="4460"/>
    <cellStyle name="SAPBEXexcCritical5" xfId="4461"/>
    <cellStyle name="SAPBEXexcCritical6" xfId="4462"/>
    <cellStyle name="SAPBEXexcCritical6 2" xfId="4463"/>
    <cellStyle name="SAPBEXexcGood1" xfId="4464"/>
    <cellStyle name="SAPBEXexcGood2" xfId="4465"/>
    <cellStyle name="SAPBEXexcGood3" xfId="4466"/>
    <cellStyle name="SAPBEXfilterDrill" xfId="4467"/>
    <cellStyle name="SAPBEXfilterDrill 2" xfId="4468"/>
    <cellStyle name="SAPBEXfilterItem" xfId="4469"/>
    <cellStyle name="SAPBEXfilterItem 2" xfId="4470"/>
    <cellStyle name="SAPBEXfilterText" xfId="4471"/>
    <cellStyle name="SAPBEXfilterText 2" xfId="4472"/>
    <cellStyle name="SAPBEXformats" xfId="4473"/>
    <cellStyle name="SAPBEXheaderItem" xfId="4474"/>
    <cellStyle name="SAPBEXheaderItem 2" xfId="4475"/>
    <cellStyle name="SAPBEXheaderText" xfId="4476"/>
    <cellStyle name="SAPBEXheaderText 2" xfId="4477"/>
    <cellStyle name="SAPBEXresData" xfId="4478"/>
    <cellStyle name="SAPBEXresDataEmph" xfId="4479"/>
    <cellStyle name="SAPBEXresItem" xfId="4480"/>
    <cellStyle name="SAPBEXresItem 2" xfId="4481"/>
    <cellStyle name="SAPBEXstdData" xfId="4482"/>
    <cellStyle name="SAPBEXstdDataEmph" xfId="4483"/>
    <cellStyle name="SAPBEXstdItem" xfId="4484"/>
    <cellStyle name="SAPBEXstdItem 2" xfId="4485"/>
    <cellStyle name="SAPBEXtitle" xfId="4486"/>
    <cellStyle name="SAPBEXtitle 2" xfId="4487"/>
    <cellStyle name="SAPBEXundefined" xfId="4488"/>
    <cellStyle name="serJet 1200 Series PCL 6" xfId="4489"/>
    <cellStyle name="SHADEDSTORES" xfId="4490"/>
    <cellStyle name="Sheet Title" xfId="4491"/>
    <cellStyle name="Siêu nối kết_BC TH 10 thang 2005 va KH 2006 XDCB" xfId="4492"/>
    <cellStyle name="songuyen" xfId="4493"/>
    <cellStyle name="Spaltenebene_1_主营业务利润明细表" xfId="4494"/>
    <cellStyle name="specstores" xfId="4495"/>
    <cellStyle name="Standard_9. Fixed assets-Additions list" xfId="4496"/>
    <cellStyle name="STTDG" xfId="4497"/>
    <cellStyle name="Style 1" xfId="4498"/>
    <cellStyle name="Style 1 2" xfId="4499"/>
    <cellStyle name="Style 1 2 2" xfId="4500"/>
    <cellStyle name="Style 10" xfId="4501"/>
    <cellStyle name="Style 11" xfId="4502"/>
    <cellStyle name="Style 11 2" xfId="4503"/>
    <cellStyle name="Style 12" xfId="4504"/>
    <cellStyle name="Style 12 2" xfId="4505"/>
    <cellStyle name="Style 12 2 2" xfId="4506"/>
    <cellStyle name="Style 13" xfId="4507"/>
    <cellStyle name="Style 13 2" xfId="4508"/>
    <cellStyle name="Style 13 2 2" xfId="4509"/>
    <cellStyle name="Style 14" xfId="4510"/>
    <cellStyle name="Style 14 2" xfId="4511"/>
    <cellStyle name="Style 15" xfId="4512"/>
    <cellStyle name="Style 15 2" xfId="4513"/>
    <cellStyle name="Style 15 2 2" xfId="4514"/>
    <cellStyle name="Style 16" xfId="4515"/>
    <cellStyle name="Style 16 2" xfId="4516"/>
    <cellStyle name="Style 16 2 2" xfId="4517"/>
    <cellStyle name="Style 17" xfId="4518"/>
    <cellStyle name="Style 17 2" xfId="4519"/>
    <cellStyle name="Style 17 2 2" xfId="4520"/>
    <cellStyle name="Style 18" xfId="4521"/>
    <cellStyle name="Style 18 2" xfId="4522"/>
    <cellStyle name="Style 18 2 2" xfId="4523"/>
    <cellStyle name="Style 19" xfId="4524"/>
    <cellStyle name="Style 19 2" xfId="4525"/>
    <cellStyle name="Style 19 2 2" xfId="4526"/>
    <cellStyle name="Style 2" xfId="4527"/>
    <cellStyle name="Style 2 2" xfId="4528"/>
    <cellStyle name="Style 20" xfId="4529"/>
    <cellStyle name="Style 20 2" xfId="4530"/>
    <cellStyle name="Style 21" xfId="4531"/>
    <cellStyle name="Style 21 2" xfId="4532"/>
    <cellStyle name="Style 22" xfId="4533"/>
    <cellStyle name="Style 22 2" xfId="4534"/>
    <cellStyle name="Style 23" xfId="4535"/>
    <cellStyle name="Style 24" xfId="4536"/>
    <cellStyle name="Style 25" xfId="4537"/>
    <cellStyle name="Style 26" xfId="4538"/>
    <cellStyle name="Style 27" xfId="4539"/>
    <cellStyle name="Style 28" xfId="4540"/>
    <cellStyle name="Style 29" xfId="4541"/>
    <cellStyle name="Style 3" xfId="4542"/>
    <cellStyle name="Style 3 2" xfId="4543"/>
    <cellStyle name="Style 3 2 2" xfId="4544"/>
    <cellStyle name="Style 3 3" xfId="4545"/>
    <cellStyle name="Style 30" xfId="4546"/>
    <cellStyle name="Style 31" xfId="4547"/>
    <cellStyle name="Style 32" xfId="4548"/>
    <cellStyle name="Style 33" xfId="4549"/>
    <cellStyle name="Style 34" xfId="4550"/>
    <cellStyle name="Style 35" xfId="4551"/>
    <cellStyle name="Style 36" xfId="4552"/>
    <cellStyle name="Style 37" xfId="4553"/>
    <cellStyle name="Style 37 2" xfId="4554"/>
    <cellStyle name="Style 38" xfId="4555"/>
    <cellStyle name="Style 38 2" xfId="4556"/>
    <cellStyle name="Style 39" xfId="4557"/>
    <cellStyle name="Style 4" xfId="4558"/>
    <cellStyle name="Style 4 2" xfId="4559"/>
    <cellStyle name="Style 4 2 2" xfId="4560"/>
    <cellStyle name="Style 40" xfId="4561"/>
    <cellStyle name="Style 41" xfId="4562"/>
    <cellStyle name="Style 42" xfId="4563"/>
    <cellStyle name="Style 43" xfId="4564"/>
    <cellStyle name="Style 43 2" xfId="4565"/>
    <cellStyle name="Style 44" xfId="4566"/>
    <cellStyle name="Style 44 2" xfId="4567"/>
    <cellStyle name="Style 5" xfId="4568"/>
    <cellStyle name="Style 6" xfId="4569"/>
    <cellStyle name="Style 7" xfId="4570"/>
    <cellStyle name="Style 8" xfId="4571"/>
    <cellStyle name="Style 9" xfId="4572"/>
    <cellStyle name="Style Date" xfId="4573"/>
    <cellStyle name="Style Date 2" xfId="4574"/>
    <cellStyle name="style_1" xfId="4575"/>
    <cellStyle name="subhead" xfId="4576"/>
    <cellStyle name="subhead 2" xfId="4577"/>
    <cellStyle name="SubHeading" xfId="4578"/>
    <cellStyle name="Subtotal" xfId="4579"/>
    <cellStyle name="Subtotal 2" xfId="4580"/>
    <cellStyle name="T" xfId="33"/>
    <cellStyle name="T 2" xfId="4581"/>
    <cellStyle name="T_09_BangTongHopKinhPhiNhaso9" xfId="4582"/>
    <cellStyle name="T_09_BangTongHopKinhPhiNhaso9_Bao cao danh muc cac cong trinh tren dia ban huyen 4-2010" xfId="4583"/>
    <cellStyle name="T_09_BangTongHopKinhPhiNhaso9_Bieu chi tieu KH 2014 (Huy-04-11)" xfId="4584"/>
    <cellStyle name="T_09_BangTongHopKinhPhiNhaso9_Bieu chi tieu KH 2014 (Huy-04-11) 2" xfId="4585"/>
    <cellStyle name="T_09_BangTongHopKinhPhiNhaso9_bieu ke hoach dau thau" xfId="4586"/>
    <cellStyle name="T_09_BangTongHopKinhPhiNhaso9_bieu ke hoach dau thau 2" xfId="4587"/>
    <cellStyle name="T_09_BangTongHopKinhPhiNhaso9_bieu ke hoach dau thau 2 2" xfId="4588"/>
    <cellStyle name="T_09_BangTongHopKinhPhiNhaso9_bieu ke hoach dau thau truong mam non SKH" xfId="4589"/>
    <cellStyle name="T_09_BangTongHopKinhPhiNhaso9_bieu ke hoach dau thau truong mam non SKH 2" xfId="4590"/>
    <cellStyle name="T_09_BangTongHopKinhPhiNhaso9_bieu ke hoach dau thau truong mam non SKH 2 2" xfId="4591"/>
    <cellStyle name="T_09_BangTongHopKinhPhiNhaso9_bieu ke hoach dau thau truong mam non SKH_BIEU KE HOACH  2015 (KTN 6.11 sua)" xfId="4592"/>
    <cellStyle name="T_09_BangTongHopKinhPhiNhaso9_bieu ke hoach dau thau_BIEU KE HOACH  2015 (KTN 6.11 sua)" xfId="4593"/>
    <cellStyle name="T_09_BangTongHopKinhPhiNhaso9_bieu tong hop lai kh von 2011 gui phong TH-KTDN" xfId="4594"/>
    <cellStyle name="T_09_BangTongHopKinhPhiNhaso9_bieu tong hop lai kh von 2011 gui phong TH-KTDN 2" xfId="4595"/>
    <cellStyle name="T_09_BangTongHopKinhPhiNhaso9_bieu tong hop lai kh von 2011 gui phong TH-KTDN 2 2" xfId="4596"/>
    <cellStyle name="T_09_BangTongHopKinhPhiNhaso9_bieu tong hop lai kh von 2011 gui phong TH-KTDN_BIEU KE HOACH  2015 (KTN 6.11 sua)" xfId="4597"/>
    <cellStyle name="T_09_BangTongHopKinhPhiNhaso9_Book1" xfId="4598"/>
    <cellStyle name="T_09_BangTongHopKinhPhiNhaso9_Book1 2" xfId="4599"/>
    <cellStyle name="T_09_BangTongHopKinhPhiNhaso9_Book1 2 2" xfId="4600"/>
    <cellStyle name="T_09_BangTongHopKinhPhiNhaso9_Book1_1" xfId="4601"/>
    <cellStyle name="T_09_BangTongHopKinhPhiNhaso9_Book1_1 2" xfId="4602"/>
    <cellStyle name="T_09_BangTongHopKinhPhiNhaso9_Book1_1 2 2" xfId="4603"/>
    <cellStyle name="T_09_BangTongHopKinhPhiNhaso9_Book1_1_BIEU KE HOACH  2015 (KTN 6.11 sua)" xfId="4604"/>
    <cellStyle name="T_09_BangTongHopKinhPhiNhaso9_Book1_BIEU KE HOACH  2015 (KTN 6.11 sua)" xfId="4605"/>
    <cellStyle name="T_09_BangTongHopKinhPhiNhaso9_Book1_DTTD chieng chan Tham lai 29-9-2009" xfId="4606"/>
    <cellStyle name="T_09_BangTongHopKinhPhiNhaso9_Book1_DTTD chieng chan Tham lai 29-9-2009 2" xfId="4607"/>
    <cellStyle name="T_09_BangTongHopKinhPhiNhaso9_Book1_DTTD chieng chan Tham lai 29-9-2009 2 2" xfId="4608"/>
    <cellStyle name="T_09_BangTongHopKinhPhiNhaso9_Book1_DTTD chieng chan Tham lai 29-9-2009_BIEU KE HOACH  2015 (KTN 6.11 sua)" xfId="4609"/>
    <cellStyle name="T_09_BangTongHopKinhPhiNhaso9_Book1_Ke hoach 2010 (theo doi 11-8-2010)" xfId="4610"/>
    <cellStyle name="T_09_BangTongHopKinhPhiNhaso9_Book1_Ke hoach 2010 (theo doi 11-8-2010) 2" xfId="4611"/>
    <cellStyle name="T_09_BangTongHopKinhPhiNhaso9_Book1_Ke hoach 2010 (theo doi 11-8-2010) 2 2" xfId="4612"/>
    <cellStyle name="T_09_BangTongHopKinhPhiNhaso9_Book1_Ke hoach 2010 (theo doi 11-8-2010)_BIEU KE HOACH  2015 (KTN 6.11 sua)" xfId="4613"/>
    <cellStyle name="T_09_BangTongHopKinhPhiNhaso9_Book1_ke hoach dau thau 30-6-2010" xfId="4614"/>
    <cellStyle name="T_09_BangTongHopKinhPhiNhaso9_Book1_ke hoach dau thau 30-6-2010 2" xfId="4615"/>
    <cellStyle name="T_09_BangTongHopKinhPhiNhaso9_Book1_ke hoach dau thau 30-6-2010 2 2" xfId="4616"/>
    <cellStyle name="T_09_BangTongHopKinhPhiNhaso9_Book1_ke hoach dau thau 30-6-2010_BIEU KE HOACH  2015 (KTN 6.11 sua)" xfId="4617"/>
    <cellStyle name="T_09_BangTongHopKinhPhiNhaso9_Copy of KH PHAN BO VON ĐỐI ỨNG NAM 2011 (30 TY phuong án gop WB)" xfId="4618"/>
    <cellStyle name="T_09_BangTongHopKinhPhiNhaso9_Copy of KH PHAN BO VON ĐỐI ỨNG NAM 2011 (30 TY phuong án gop WB) 2" xfId="4619"/>
    <cellStyle name="T_09_BangTongHopKinhPhiNhaso9_Copy of KH PHAN BO VON ĐỐI ỨNG NAM 2011 (30 TY phuong án gop WB) 2 2" xfId="4620"/>
    <cellStyle name="T_09_BangTongHopKinhPhiNhaso9_Copy of KH PHAN BO VON ĐỐI ỨNG NAM 2011 (30 TY phuong án gop WB)_BIEU KE HOACH  2015 (KTN 6.11 sua)" xfId="4621"/>
    <cellStyle name="T_09_BangTongHopKinhPhiNhaso9_DTTD chieng chan Tham lai 29-9-2009" xfId="4622"/>
    <cellStyle name="T_09_BangTongHopKinhPhiNhaso9_DTTD chieng chan Tham lai 29-9-2009 2" xfId="4623"/>
    <cellStyle name="T_09_BangTongHopKinhPhiNhaso9_DTTD chieng chan Tham lai 29-9-2009 2 2" xfId="4624"/>
    <cellStyle name="T_09_BangTongHopKinhPhiNhaso9_DTTD chieng chan Tham lai 29-9-2009_BIEU KE HOACH  2015 (KTN 6.11 sua)" xfId="4625"/>
    <cellStyle name="T_09_BangTongHopKinhPhiNhaso9_Du toan nuoc San Thang (GD2)" xfId="4626"/>
    <cellStyle name="T_09_BangTongHopKinhPhiNhaso9_Du toan nuoc San Thang (GD2) 2" xfId="4627"/>
    <cellStyle name="T_09_BangTongHopKinhPhiNhaso9_Du toan nuoc San Thang (GD2) 2 2" xfId="4628"/>
    <cellStyle name="T_09_BangTongHopKinhPhiNhaso9_Du toan nuoc San Thang (GD2)_BIEU KE HOACH  2015 (KTN 6.11 sua)" xfId="4629"/>
    <cellStyle name="T_09_BangTongHopKinhPhiNhaso9_dự toán 30a 2013" xfId="4630"/>
    <cellStyle name="T_09_BangTongHopKinhPhiNhaso9_Ke hoach 2010 (theo doi 11-8-2010)" xfId="4631"/>
    <cellStyle name="T_09_BangTongHopKinhPhiNhaso9_Ke hoach 2010 (theo doi 11-8-2010) 2" xfId="4632"/>
    <cellStyle name="T_09_BangTongHopKinhPhiNhaso9_Ke hoach 2010 (theo doi 11-8-2010) 2 2" xfId="4633"/>
    <cellStyle name="T_09_BangTongHopKinhPhiNhaso9_Ke hoach 2010 (theo doi 11-8-2010)_BIEU KE HOACH  2015 (KTN 6.11 sua)" xfId="4634"/>
    <cellStyle name="T_09_BangTongHopKinhPhiNhaso9_ke hoach dau thau 30-6-2010" xfId="4635"/>
    <cellStyle name="T_09_BangTongHopKinhPhiNhaso9_ke hoach dau thau 30-6-2010 2" xfId="4636"/>
    <cellStyle name="T_09_BangTongHopKinhPhiNhaso9_ke hoach dau thau 30-6-2010 2 2" xfId="4637"/>
    <cellStyle name="T_09_BangTongHopKinhPhiNhaso9_ke hoach dau thau 30-6-2010_BIEU KE HOACH  2015 (KTN 6.11 sua)" xfId="4638"/>
    <cellStyle name="T_09_BangTongHopKinhPhiNhaso9_KH Von 2012 gui BKH 1" xfId="4639"/>
    <cellStyle name="T_09_BangTongHopKinhPhiNhaso9_KH Von 2012 gui BKH 1 2" xfId="4640"/>
    <cellStyle name="T_09_BangTongHopKinhPhiNhaso9_KH Von 2012 gui BKH 1 2 2" xfId="4641"/>
    <cellStyle name="T_09_BangTongHopKinhPhiNhaso9_KH Von 2012 gui BKH 1_BIEU KE HOACH  2015 (KTN 6.11 sua)" xfId="4642"/>
    <cellStyle name="T_09_BangTongHopKinhPhiNhaso9_QD ke hoach dau thau" xfId="4643"/>
    <cellStyle name="T_09_BangTongHopKinhPhiNhaso9_QD ke hoach dau thau 2" xfId="4644"/>
    <cellStyle name="T_09_BangTongHopKinhPhiNhaso9_QD ke hoach dau thau 2 2" xfId="4645"/>
    <cellStyle name="T_09_BangTongHopKinhPhiNhaso9_QD ke hoach dau thau_BIEU KE HOACH  2015 (KTN 6.11 sua)" xfId="4646"/>
    <cellStyle name="T_09_BangTongHopKinhPhiNhaso9_Ra soat KH von 2011 (Huy-11-11-11)" xfId="4647"/>
    <cellStyle name="T_09_BangTongHopKinhPhiNhaso9_Ra soat KH von 2011 (Huy-11-11-11) 2" xfId="4648"/>
    <cellStyle name="T_09_BangTongHopKinhPhiNhaso9_Ra soat KH von 2011 (Huy-11-11-11) 2 2" xfId="4649"/>
    <cellStyle name="T_09_BangTongHopKinhPhiNhaso9_Ra soat KH von 2011 (Huy-11-11-11)_BIEU KE HOACH  2015 (KTN 6.11 sua)" xfId="4650"/>
    <cellStyle name="T_09_BangTongHopKinhPhiNhaso9_tien luong" xfId="4651"/>
    <cellStyle name="T_09_BangTongHopKinhPhiNhaso9_Tien luong chuan 01" xfId="4652"/>
    <cellStyle name="T_09_BangTongHopKinhPhiNhaso9_tinh toan hoang ha" xfId="4653"/>
    <cellStyle name="T_09_BangTongHopKinhPhiNhaso9_tinh toan hoang ha 2" xfId="4654"/>
    <cellStyle name="T_09_BangTongHopKinhPhiNhaso9_tinh toan hoang ha 2 2" xfId="4655"/>
    <cellStyle name="T_09_BangTongHopKinhPhiNhaso9_tinh toan hoang ha_BIEU KE HOACH  2015 (KTN 6.11 sua)" xfId="4656"/>
    <cellStyle name="T_09_BangTongHopKinhPhiNhaso9_Tong von ĐTPT" xfId="4657"/>
    <cellStyle name="T_09_BangTongHopKinhPhiNhaso9_Tong von ĐTPT 2" xfId="4658"/>
    <cellStyle name="T_09_BangTongHopKinhPhiNhaso9_Tong von ĐTPT 2 2" xfId="4659"/>
    <cellStyle name="T_09_BangTongHopKinhPhiNhaso9_Tong von ĐTPT_BIEU KE HOACH  2015 (KTN 6.11 sua)" xfId="4660"/>
    <cellStyle name="T_09_BangTongHopKinhPhiNhaso9_Viec Huy dang lam" xfId="4661"/>
    <cellStyle name="T_09_BangTongHopKinhPhiNhaso9_Viec Huy dang lam_CT 134" xfId="4662"/>
    <cellStyle name="T_09a_PhanMongNhaSo9" xfId="4663"/>
    <cellStyle name="T_09a_PhanMongNhaSo9_Bieu chi tieu KH 2014 (Huy-04-11)" xfId="4664"/>
    <cellStyle name="T_09a_PhanMongNhaSo9_Bieu chi tieu KH 2014 (Huy-04-11) 2" xfId="4665"/>
    <cellStyle name="T_09a_PhanMongNhaSo9_bieu ke hoach dau thau" xfId="4666"/>
    <cellStyle name="T_09a_PhanMongNhaSo9_bieu ke hoach dau thau 2" xfId="4667"/>
    <cellStyle name="T_09a_PhanMongNhaSo9_bieu ke hoach dau thau truong mam non SKH" xfId="4668"/>
    <cellStyle name="T_09a_PhanMongNhaSo9_bieu ke hoach dau thau truong mam non SKH 2" xfId="4669"/>
    <cellStyle name="T_09a_PhanMongNhaSo9_bieu ke hoach dau thau truong mam non SKH_BIEU KE HOACH  2015 (KTN 6.11 sua)" xfId="4670"/>
    <cellStyle name="T_09a_PhanMongNhaSo9_bieu ke hoach dau thau_BIEU KE HOACH  2015 (KTN 6.11 sua)" xfId="4671"/>
    <cellStyle name="T_09a_PhanMongNhaSo9_bieu tong hop lai kh von 2011 gui phong TH-KTDN" xfId="4672"/>
    <cellStyle name="T_09a_PhanMongNhaSo9_bieu tong hop lai kh von 2011 gui phong TH-KTDN 2" xfId="4673"/>
    <cellStyle name="T_09a_PhanMongNhaSo9_bieu tong hop lai kh von 2011 gui phong TH-KTDN_BIEU KE HOACH  2015 (KTN 6.11 sua)" xfId="4674"/>
    <cellStyle name="T_09a_PhanMongNhaSo9_Book1" xfId="4675"/>
    <cellStyle name="T_09a_PhanMongNhaSo9_Book1 2" xfId="4676"/>
    <cellStyle name="T_09a_PhanMongNhaSo9_Book1_BIEU KE HOACH  2015 (KTN 6.11 sua)" xfId="4677"/>
    <cellStyle name="T_09a_PhanMongNhaSo9_Book1_Ke hoach 2010 (theo doi 11-8-2010)" xfId="4678"/>
    <cellStyle name="T_09a_PhanMongNhaSo9_Book1_Ke hoach 2010 (theo doi 11-8-2010) 2" xfId="4679"/>
    <cellStyle name="T_09a_PhanMongNhaSo9_Book1_Ke hoach 2010 (theo doi 11-8-2010)_BIEU KE HOACH  2015 (KTN 6.11 sua)" xfId="4680"/>
    <cellStyle name="T_09a_PhanMongNhaSo9_Book1_ke hoach dau thau 30-6-2010" xfId="4681"/>
    <cellStyle name="T_09a_PhanMongNhaSo9_Book1_ke hoach dau thau 30-6-2010 2" xfId="4682"/>
    <cellStyle name="T_09a_PhanMongNhaSo9_Book1_ke hoach dau thau 30-6-2010_BIEU KE HOACH  2015 (KTN 6.11 sua)" xfId="4683"/>
    <cellStyle name="T_09a_PhanMongNhaSo9_Copy of KH PHAN BO VON ĐỐI ỨNG NAM 2011 (30 TY phuong án gop WB)" xfId="4684"/>
    <cellStyle name="T_09a_PhanMongNhaSo9_Copy of KH PHAN BO VON ĐỐI ỨNG NAM 2011 (30 TY phuong án gop WB) 2" xfId="4685"/>
    <cellStyle name="T_09a_PhanMongNhaSo9_Copy of KH PHAN BO VON ĐỐI ỨNG NAM 2011 (30 TY phuong án gop WB)_BIEU KE HOACH  2015 (KTN 6.11 sua)" xfId="4686"/>
    <cellStyle name="T_09a_PhanMongNhaSo9_DTTD chieng chan Tham lai 29-9-2009" xfId="4687"/>
    <cellStyle name="T_09a_PhanMongNhaSo9_DTTD chieng chan Tham lai 29-9-2009 2" xfId="4688"/>
    <cellStyle name="T_09a_PhanMongNhaSo9_DTTD chieng chan Tham lai 29-9-2009_BIEU KE HOACH  2015 (KTN 6.11 sua)" xfId="4689"/>
    <cellStyle name="T_09a_PhanMongNhaSo9_Du toan nuoc San Thang (GD2)" xfId="4690"/>
    <cellStyle name="T_09a_PhanMongNhaSo9_Du toan nuoc San Thang (GD2) 2" xfId="4691"/>
    <cellStyle name="T_09a_PhanMongNhaSo9_Du toan nuoc San Thang (GD2)_BIEU KE HOACH  2015 (KTN 6.11 sua)" xfId="4692"/>
    <cellStyle name="T_09a_PhanMongNhaSo9_dự toán 30a 2013" xfId="4693"/>
    <cellStyle name="T_09a_PhanMongNhaSo9_Ke hoach 2010 (theo doi 11-8-2010)" xfId="4694"/>
    <cellStyle name="T_09a_PhanMongNhaSo9_Ke hoach 2010 (theo doi 11-8-2010) 2" xfId="4695"/>
    <cellStyle name="T_09a_PhanMongNhaSo9_Ke hoach 2010 (theo doi 11-8-2010)_BIEU KE HOACH  2015 (KTN 6.11 sua)" xfId="4696"/>
    <cellStyle name="T_09a_PhanMongNhaSo9_ke hoach dau thau 30-6-2010" xfId="4697"/>
    <cellStyle name="T_09a_PhanMongNhaSo9_ke hoach dau thau 30-6-2010 2" xfId="4698"/>
    <cellStyle name="T_09a_PhanMongNhaSo9_ke hoach dau thau 30-6-2010_BIEU KE HOACH  2015 (KTN 6.11 sua)" xfId="4699"/>
    <cellStyle name="T_09a_PhanMongNhaSo9_KH Von 2012 gui BKH 1" xfId="4700"/>
    <cellStyle name="T_09a_PhanMongNhaSo9_KH Von 2012 gui BKH 1 2" xfId="4701"/>
    <cellStyle name="T_09a_PhanMongNhaSo9_KH Von 2012 gui BKH 1_BIEU KE HOACH  2015 (KTN 6.11 sua)" xfId="4702"/>
    <cellStyle name="T_09a_PhanMongNhaSo9_QD ke hoach dau thau" xfId="4703"/>
    <cellStyle name="T_09a_PhanMongNhaSo9_QD ke hoach dau thau 2" xfId="4704"/>
    <cellStyle name="T_09a_PhanMongNhaSo9_QD ke hoach dau thau_BIEU KE HOACH  2015 (KTN 6.11 sua)" xfId="4705"/>
    <cellStyle name="T_09a_PhanMongNhaSo9_Ra soat KH von 2011 (Huy-11-11-11)" xfId="4706"/>
    <cellStyle name="T_09a_PhanMongNhaSo9_Ra soat KH von 2011 (Huy-11-11-11) 2" xfId="4707"/>
    <cellStyle name="T_09a_PhanMongNhaSo9_Ra soat KH von 2011 (Huy-11-11-11)_BIEU KE HOACH  2015 (KTN 6.11 sua)" xfId="4708"/>
    <cellStyle name="T_09a_PhanMongNhaSo9_tinh toan hoang ha" xfId="4709"/>
    <cellStyle name="T_09a_PhanMongNhaSo9_tinh toan hoang ha 2" xfId="4710"/>
    <cellStyle name="T_09a_PhanMongNhaSo9_tinh toan hoang ha_BIEU KE HOACH  2015 (KTN 6.11 sua)" xfId="4711"/>
    <cellStyle name="T_09a_PhanMongNhaSo9_Tong von ĐTPT" xfId="4712"/>
    <cellStyle name="T_09a_PhanMongNhaSo9_Tong von ĐTPT 2" xfId="4713"/>
    <cellStyle name="T_09a_PhanMongNhaSo9_Tong von ĐTPT_BIEU KE HOACH  2015 (KTN 6.11 sua)" xfId="4714"/>
    <cellStyle name="T_09a_PhanMongNhaSo9_Viec Huy dang lam" xfId="4715"/>
    <cellStyle name="T_09a_PhanMongNhaSo9_Viec Huy dang lam_CT 134" xfId="4716"/>
    <cellStyle name="T_09b_PhanThannhaso9" xfId="4717"/>
    <cellStyle name="T_09b_PhanThannhaso9_Bieu chi tieu KH 2014 (Huy-04-11)" xfId="4718"/>
    <cellStyle name="T_09b_PhanThannhaso9_Bieu chi tieu KH 2014 (Huy-04-11) 2" xfId="4719"/>
    <cellStyle name="T_09b_PhanThannhaso9_bieu ke hoach dau thau" xfId="4720"/>
    <cellStyle name="T_09b_PhanThannhaso9_bieu ke hoach dau thau 2" xfId="4721"/>
    <cellStyle name="T_09b_PhanThannhaso9_bieu ke hoach dau thau truong mam non SKH" xfId="4722"/>
    <cellStyle name="T_09b_PhanThannhaso9_bieu ke hoach dau thau truong mam non SKH 2" xfId="4723"/>
    <cellStyle name="T_09b_PhanThannhaso9_bieu ke hoach dau thau truong mam non SKH_BIEU KE HOACH  2015 (KTN 6.11 sua)" xfId="4724"/>
    <cellStyle name="T_09b_PhanThannhaso9_bieu ke hoach dau thau_BIEU KE HOACH  2015 (KTN 6.11 sua)" xfId="4725"/>
    <cellStyle name="T_09b_PhanThannhaso9_bieu tong hop lai kh von 2011 gui phong TH-KTDN" xfId="4726"/>
    <cellStyle name="T_09b_PhanThannhaso9_bieu tong hop lai kh von 2011 gui phong TH-KTDN 2" xfId="4727"/>
    <cellStyle name="T_09b_PhanThannhaso9_bieu tong hop lai kh von 2011 gui phong TH-KTDN_BIEU KE HOACH  2015 (KTN 6.11 sua)" xfId="4728"/>
    <cellStyle name="T_09b_PhanThannhaso9_Book1" xfId="4729"/>
    <cellStyle name="T_09b_PhanThannhaso9_Book1 2" xfId="4730"/>
    <cellStyle name="T_09b_PhanThannhaso9_Book1_BIEU KE HOACH  2015 (KTN 6.11 sua)" xfId="4731"/>
    <cellStyle name="T_09b_PhanThannhaso9_Book1_Ke hoach 2010 (theo doi 11-8-2010)" xfId="4732"/>
    <cellStyle name="T_09b_PhanThannhaso9_Book1_Ke hoach 2010 (theo doi 11-8-2010) 2" xfId="4733"/>
    <cellStyle name="T_09b_PhanThannhaso9_Book1_Ke hoach 2010 (theo doi 11-8-2010)_BIEU KE HOACH  2015 (KTN 6.11 sua)" xfId="4734"/>
    <cellStyle name="T_09b_PhanThannhaso9_Book1_ke hoach dau thau 30-6-2010" xfId="4735"/>
    <cellStyle name="T_09b_PhanThannhaso9_Book1_ke hoach dau thau 30-6-2010 2" xfId="4736"/>
    <cellStyle name="T_09b_PhanThannhaso9_Book1_ke hoach dau thau 30-6-2010_BIEU KE HOACH  2015 (KTN 6.11 sua)" xfId="4737"/>
    <cellStyle name="T_09b_PhanThannhaso9_Copy of KH PHAN BO VON ĐỐI ỨNG NAM 2011 (30 TY phuong án gop WB)" xfId="4738"/>
    <cellStyle name="T_09b_PhanThannhaso9_Copy of KH PHAN BO VON ĐỐI ỨNG NAM 2011 (30 TY phuong án gop WB) 2" xfId="4739"/>
    <cellStyle name="T_09b_PhanThannhaso9_Copy of KH PHAN BO VON ĐỐI ỨNG NAM 2011 (30 TY phuong án gop WB)_BIEU KE HOACH  2015 (KTN 6.11 sua)" xfId="4740"/>
    <cellStyle name="T_09b_PhanThannhaso9_DTTD chieng chan Tham lai 29-9-2009" xfId="4741"/>
    <cellStyle name="T_09b_PhanThannhaso9_DTTD chieng chan Tham lai 29-9-2009 2" xfId="4742"/>
    <cellStyle name="T_09b_PhanThannhaso9_DTTD chieng chan Tham lai 29-9-2009_BIEU KE HOACH  2015 (KTN 6.11 sua)" xfId="4743"/>
    <cellStyle name="T_09b_PhanThannhaso9_Du toan nuoc San Thang (GD2)" xfId="4744"/>
    <cellStyle name="T_09b_PhanThannhaso9_Du toan nuoc San Thang (GD2) 2" xfId="4745"/>
    <cellStyle name="T_09b_PhanThannhaso9_Du toan nuoc San Thang (GD2)_BIEU KE HOACH  2015 (KTN 6.11 sua)" xfId="4746"/>
    <cellStyle name="T_09b_PhanThannhaso9_dự toán 30a 2013" xfId="4747"/>
    <cellStyle name="T_09b_PhanThannhaso9_Ke hoach 2010 (theo doi 11-8-2010)" xfId="4748"/>
    <cellStyle name="T_09b_PhanThannhaso9_Ke hoach 2010 (theo doi 11-8-2010) 2" xfId="4749"/>
    <cellStyle name="T_09b_PhanThannhaso9_Ke hoach 2010 (theo doi 11-8-2010)_BIEU KE HOACH  2015 (KTN 6.11 sua)" xfId="4750"/>
    <cellStyle name="T_09b_PhanThannhaso9_ke hoach dau thau 30-6-2010" xfId="4751"/>
    <cellStyle name="T_09b_PhanThannhaso9_ke hoach dau thau 30-6-2010 2" xfId="4752"/>
    <cellStyle name="T_09b_PhanThannhaso9_ke hoach dau thau 30-6-2010_BIEU KE HOACH  2015 (KTN 6.11 sua)" xfId="4753"/>
    <cellStyle name="T_09b_PhanThannhaso9_KH Von 2012 gui BKH 1" xfId="4754"/>
    <cellStyle name="T_09b_PhanThannhaso9_KH Von 2012 gui BKH 1 2" xfId="4755"/>
    <cellStyle name="T_09b_PhanThannhaso9_KH Von 2012 gui BKH 1_BIEU KE HOACH  2015 (KTN 6.11 sua)" xfId="4756"/>
    <cellStyle name="T_09b_PhanThannhaso9_QD ke hoach dau thau" xfId="4757"/>
    <cellStyle name="T_09b_PhanThannhaso9_QD ke hoach dau thau 2" xfId="4758"/>
    <cellStyle name="T_09b_PhanThannhaso9_QD ke hoach dau thau_BIEU KE HOACH  2015 (KTN 6.11 sua)" xfId="4759"/>
    <cellStyle name="T_09b_PhanThannhaso9_Ra soat KH von 2011 (Huy-11-11-11)" xfId="4760"/>
    <cellStyle name="T_09b_PhanThannhaso9_Ra soat KH von 2011 (Huy-11-11-11) 2" xfId="4761"/>
    <cellStyle name="T_09b_PhanThannhaso9_Ra soat KH von 2011 (Huy-11-11-11)_BIEU KE HOACH  2015 (KTN 6.11 sua)" xfId="4762"/>
    <cellStyle name="T_09b_PhanThannhaso9_tinh toan hoang ha" xfId="4763"/>
    <cellStyle name="T_09b_PhanThannhaso9_tinh toan hoang ha 2" xfId="4764"/>
    <cellStyle name="T_09b_PhanThannhaso9_tinh toan hoang ha_BIEU KE HOACH  2015 (KTN 6.11 sua)" xfId="4765"/>
    <cellStyle name="T_09b_PhanThannhaso9_Tong von ĐTPT" xfId="4766"/>
    <cellStyle name="T_09b_PhanThannhaso9_Tong von ĐTPT 2" xfId="4767"/>
    <cellStyle name="T_09b_PhanThannhaso9_Tong von ĐTPT_BIEU KE HOACH  2015 (KTN 6.11 sua)" xfId="4768"/>
    <cellStyle name="T_09b_PhanThannhaso9_Viec Huy dang lam" xfId="4769"/>
    <cellStyle name="T_09b_PhanThannhaso9_Viec Huy dang lam_CT 134" xfId="4770"/>
    <cellStyle name="T_09c_PhandienNhaso9" xfId="4771"/>
    <cellStyle name="T_09c_PhandienNhaso9_Bieu chi tieu KH 2014 (Huy-04-11)" xfId="4772"/>
    <cellStyle name="T_09c_PhandienNhaso9_Bieu chi tieu KH 2014 (Huy-04-11) 2" xfId="4773"/>
    <cellStyle name="T_09c_PhandienNhaso9_bieu ke hoach dau thau" xfId="4774"/>
    <cellStyle name="T_09c_PhandienNhaso9_bieu ke hoach dau thau 2" xfId="4775"/>
    <cellStyle name="T_09c_PhandienNhaso9_bieu ke hoach dau thau truong mam non SKH" xfId="4776"/>
    <cellStyle name="T_09c_PhandienNhaso9_bieu ke hoach dau thau truong mam non SKH 2" xfId="4777"/>
    <cellStyle name="T_09c_PhandienNhaso9_bieu ke hoach dau thau truong mam non SKH_BIEU KE HOACH  2015 (KTN 6.11 sua)" xfId="4778"/>
    <cellStyle name="T_09c_PhandienNhaso9_bieu ke hoach dau thau_BIEU KE HOACH  2015 (KTN 6.11 sua)" xfId="4779"/>
    <cellStyle name="T_09c_PhandienNhaso9_bieu tong hop lai kh von 2011 gui phong TH-KTDN" xfId="4780"/>
    <cellStyle name="T_09c_PhandienNhaso9_bieu tong hop lai kh von 2011 gui phong TH-KTDN 2" xfId="4781"/>
    <cellStyle name="T_09c_PhandienNhaso9_bieu tong hop lai kh von 2011 gui phong TH-KTDN_BIEU KE HOACH  2015 (KTN 6.11 sua)" xfId="4782"/>
    <cellStyle name="T_09c_PhandienNhaso9_Book1" xfId="4783"/>
    <cellStyle name="T_09c_PhandienNhaso9_Book1 2" xfId="4784"/>
    <cellStyle name="T_09c_PhandienNhaso9_Book1_BIEU KE HOACH  2015 (KTN 6.11 sua)" xfId="4785"/>
    <cellStyle name="T_09c_PhandienNhaso9_Book1_Ke hoach 2010 (theo doi 11-8-2010)" xfId="4786"/>
    <cellStyle name="T_09c_PhandienNhaso9_Book1_Ke hoach 2010 (theo doi 11-8-2010) 2" xfId="4787"/>
    <cellStyle name="T_09c_PhandienNhaso9_Book1_Ke hoach 2010 (theo doi 11-8-2010)_BIEU KE HOACH  2015 (KTN 6.11 sua)" xfId="4788"/>
    <cellStyle name="T_09c_PhandienNhaso9_Book1_ke hoach dau thau 30-6-2010" xfId="4789"/>
    <cellStyle name="T_09c_PhandienNhaso9_Book1_ke hoach dau thau 30-6-2010 2" xfId="4790"/>
    <cellStyle name="T_09c_PhandienNhaso9_Book1_ke hoach dau thau 30-6-2010_BIEU KE HOACH  2015 (KTN 6.11 sua)" xfId="4791"/>
    <cellStyle name="T_09c_PhandienNhaso9_Copy of KH PHAN BO VON ĐỐI ỨNG NAM 2011 (30 TY phuong án gop WB)" xfId="4792"/>
    <cellStyle name="T_09c_PhandienNhaso9_Copy of KH PHAN BO VON ĐỐI ỨNG NAM 2011 (30 TY phuong án gop WB) 2" xfId="4793"/>
    <cellStyle name="T_09c_PhandienNhaso9_Copy of KH PHAN BO VON ĐỐI ỨNG NAM 2011 (30 TY phuong án gop WB)_BIEU KE HOACH  2015 (KTN 6.11 sua)" xfId="4794"/>
    <cellStyle name="T_09c_PhandienNhaso9_DTTD chieng chan Tham lai 29-9-2009" xfId="4795"/>
    <cellStyle name="T_09c_PhandienNhaso9_DTTD chieng chan Tham lai 29-9-2009 2" xfId="4796"/>
    <cellStyle name="T_09c_PhandienNhaso9_DTTD chieng chan Tham lai 29-9-2009_BIEU KE HOACH  2015 (KTN 6.11 sua)" xfId="4797"/>
    <cellStyle name="T_09c_PhandienNhaso9_Du toan nuoc San Thang (GD2)" xfId="4798"/>
    <cellStyle name="T_09c_PhandienNhaso9_Du toan nuoc San Thang (GD2) 2" xfId="4799"/>
    <cellStyle name="T_09c_PhandienNhaso9_Du toan nuoc San Thang (GD2)_BIEU KE HOACH  2015 (KTN 6.11 sua)" xfId="4800"/>
    <cellStyle name="T_09c_PhandienNhaso9_dự toán 30a 2013" xfId="4801"/>
    <cellStyle name="T_09c_PhandienNhaso9_Ke hoach 2010 (theo doi 11-8-2010)" xfId="4802"/>
    <cellStyle name="T_09c_PhandienNhaso9_Ke hoach 2010 (theo doi 11-8-2010) 2" xfId="4803"/>
    <cellStyle name="T_09c_PhandienNhaso9_Ke hoach 2010 (theo doi 11-8-2010)_BIEU KE HOACH  2015 (KTN 6.11 sua)" xfId="4804"/>
    <cellStyle name="T_09c_PhandienNhaso9_ke hoach dau thau 30-6-2010" xfId="4805"/>
    <cellStyle name="T_09c_PhandienNhaso9_ke hoach dau thau 30-6-2010 2" xfId="4806"/>
    <cellStyle name="T_09c_PhandienNhaso9_ke hoach dau thau 30-6-2010_BIEU KE HOACH  2015 (KTN 6.11 sua)" xfId="4807"/>
    <cellStyle name="T_09c_PhandienNhaso9_KH Von 2012 gui BKH 1" xfId="4808"/>
    <cellStyle name="T_09c_PhandienNhaso9_KH Von 2012 gui BKH 1 2" xfId="4809"/>
    <cellStyle name="T_09c_PhandienNhaso9_KH Von 2012 gui BKH 1_BIEU KE HOACH  2015 (KTN 6.11 sua)" xfId="4810"/>
    <cellStyle name="T_09c_PhandienNhaso9_QD ke hoach dau thau" xfId="4811"/>
    <cellStyle name="T_09c_PhandienNhaso9_QD ke hoach dau thau 2" xfId="4812"/>
    <cellStyle name="T_09c_PhandienNhaso9_QD ke hoach dau thau_BIEU KE HOACH  2015 (KTN 6.11 sua)" xfId="4813"/>
    <cellStyle name="T_09c_PhandienNhaso9_Ra soat KH von 2011 (Huy-11-11-11)" xfId="4814"/>
    <cellStyle name="T_09c_PhandienNhaso9_Ra soat KH von 2011 (Huy-11-11-11) 2" xfId="4815"/>
    <cellStyle name="T_09c_PhandienNhaso9_Ra soat KH von 2011 (Huy-11-11-11)_BIEU KE HOACH  2015 (KTN 6.11 sua)" xfId="4816"/>
    <cellStyle name="T_09c_PhandienNhaso9_tinh toan hoang ha" xfId="4817"/>
    <cellStyle name="T_09c_PhandienNhaso9_tinh toan hoang ha 2" xfId="4818"/>
    <cellStyle name="T_09c_PhandienNhaso9_tinh toan hoang ha_BIEU KE HOACH  2015 (KTN 6.11 sua)" xfId="4819"/>
    <cellStyle name="T_09c_PhandienNhaso9_Tong von ĐTPT" xfId="4820"/>
    <cellStyle name="T_09c_PhandienNhaso9_Tong von ĐTPT 2" xfId="4821"/>
    <cellStyle name="T_09c_PhandienNhaso9_Tong von ĐTPT_BIEU KE HOACH  2015 (KTN 6.11 sua)" xfId="4822"/>
    <cellStyle name="T_09c_PhandienNhaso9_Viec Huy dang lam" xfId="4823"/>
    <cellStyle name="T_09c_PhandienNhaso9_Viec Huy dang lam_CT 134" xfId="4824"/>
    <cellStyle name="T_09d_Phannuocnhaso9" xfId="4825"/>
    <cellStyle name="T_09d_Phannuocnhaso9_Bieu chi tieu KH 2014 (Huy-04-11)" xfId="4826"/>
    <cellStyle name="T_09d_Phannuocnhaso9_Bieu chi tieu KH 2014 (Huy-04-11) 2" xfId="4827"/>
    <cellStyle name="T_09d_Phannuocnhaso9_bieu ke hoach dau thau" xfId="4828"/>
    <cellStyle name="T_09d_Phannuocnhaso9_bieu ke hoach dau thau 2" xfId="4829"/>
    <cellStyle name="T_09d_Phannuocnhaso9_bieu ke hoach dau thau truong mam non SKH" xfId="4830"/>
    <cellStyle name="T_09d_Phannuocnhaso9_bieu ke hoach dau thau truong mam non SKH 2" xfId="4831"/>
    <cellStyle name="T_09d_Phannuocnhaso9_bieu ke hoach dau thau truong mam non SKH_BIEU KE HOACH  2015 (KTN 6.11 sua)" xfId="4832"/>
    <cellStyle name="T_09d_Phannuocnhaso9_bieu ke hoach dau thau_BIEU KE HOACH  2015 (KTN 6.11 sua)" xfId="4833"/>
    <cellStyle name="T_09d_Phannuocnhaso9_bieu tong hop lai kh von 2011 gui phong TH-KTDN" xfId="4834"/>
    <cellStyle name="T_09d_Phannuocnhaso9_bieu tong hop lai kh von 2011 gui phong TH-KTDN 2" xfId="4835"/>
    <cellStyle name="T_09d_Phannuocnhaso9_bieu tong hop lai kh von 2011 gui phong TH-KTDN_BIEU KE HOACH  2015 (KTN 6.11 sua)" xfId="4836"/>
    <cellStyle name="T_09d_Phannuocnhaso9_Book1" xfId="4837"/>
    <cellStyle name="T_09d_Phannuocnhaso9_Book1 2" xfId="4838"/>
    <cellStyle name="T_09d_Phannuocnhaso9_Book1_BIEU KE HOACH  2015 (KTN 6.11 sua)" xfId="4839"/>
    <cellStyle name="T_09d_Phannuocnhaso9_Book1_Ke hoach 2010 (theo doi 11-8-2010)" xfId="4840"/>
    <cellStyle name="T_09d_Phannuocnhaso9_Book1_Ke hoach 2010 (theo doi 11-8-2010) 2" xfId="4841"/>
    <cellStyle name="T_09d_Phannuocnhaso9_Book1_Ke hoach 2010 (theo doi 11-8-2010)_BIEU KE HOACH  2015 (KTN 6.11 sua)" xfId="4842"/>
    <cellStyle name="T_09d_Phannuocnhaso9_Book1_ke hoach dau thau 30-6-2010" xfId="4843"/>
    <cellStyle name="T_09d_Phannuocnhaso9_Book1_ke hoach dau thau 30-6-2010 2" xfId="4844"/>
    <cellStyle name="T_09d_Phannuocnhaso9_Book1_ke hoach dau thau 30-6-2010_BIEU KE HOACH  2015 (KTN 6.11 sua)" xfId="4845"/>
    <cellStyle name="T_09d_Phannuocnhaso9_Copy of KH PHAN BO VON ĐỐI ỨNG NAM 2011 (30 TY phuong án gop WB)" xfId="4846"/>
    <cellStyle name="T_09d_Phannuocnhaso9_Copy of KH PHAN BO VON ĐỐI ỨNG NAM 2011 (30 TY phuong án gop WB) 2" xfId="4847"/>
    <cellStyle name="T_09d_Phannuocnhaso9_Copy of KH PHAN BO VON ĐỐI ỨNG NAM 2011 (30 TY phuong án gop WB)_BIEU KE HOACH  2015 (KTN 6.11 sua)" xfId="4848"/>
    <cellStyle name="T_09d_Phannuocnhaso9_DTTD chieng chan Tham lai 29-9-2009" xfId="4849"/>
    <cellStyle name="T_09d_Phannuocnhaso9_DTTD chieng chan Tham lai 29-9-2009 2" xfId="4850"/>
    <cellStyle name="T_09d_Phannuocnhaso9_DTTD chieng chan Tham lai 29-9-2009_BIEU KE HOACH  2015 (KTN 6.11 sua)" xfId="4851"/>
    <cellStyle name="T_09d_Phannuocnhaso9_Du toan nuoc San Thang (GD2)" xfId="4852"/>
    <cellStyle name="T_09d_Phannuocnhaso9_Du toan nuoc San Thang (GD2) 2" xfId="4853"/>
    <cellStyle name="T_09d_Phannuocnhaso9_Du toan nuoc San Thang (GD2)_BIEU KE HOACH  2015 (KTN 6.11 sua)" xfId="4854"/>
    <cellStyle name="T_09d_Phannuocnhaso9_dự toán 30a 2013" xfId="4855"/>
    <cellStyle name="T_09d_Phannuocnhaso9_Ke hoach 2010 (theo doi 11-8-2010)" xfId="4856"/>
    <cellStyle name="T_09d_Phannuocnhaso9_Ke hoach 2010 (theo doi 11-8-2010) 2" xfId="4857"/>
    <cellStyle name="T_09d_Phannuocnhaso9_Ke hoach 2010 (theo doi 11-8-2010)_BIEU KE HOACH  2015 (KTN 6.11 sua)" xfId="4858"/>
    <cellStyle name="T_09d_Phannuocnhaso9_ke hoach dau thau 30-6-2010" xfId="4859"/>
    <cellStyle name="T_09d_Phannuocnhaso9_ke hoach dau thau 30-6-2010 2" xfId="4860"/>
    <cellStyle name="T_09d_Phannuocnhaso9_ke hoach dau thau 30-6-2010_BIEU KE HOACH  2015 (KTN 6.11 sua)" xfId="4861"/>
    <cellStyle name="T_09d_Phannuocnhaso9_KH Von 2012 gui BKH 1" xfId="4862"/>
    <cellStyle name="T_09d_Phannuocnhaso9_KH Von 2012 gui BKH 1 2" xfId="4863"/>
    <cellStyle name="T_09d_Phannuocnhaso9_KH Von 2012 gui BKH 1_BIEU KE HOACH  2015 (KTN 6.11 sua)" xfId="4864"/>
    <cellStyle name="T_09d_Phannuocnhaso9_QD ke hoach dau thau" xfId="4865"/>
    <cellStyle name="T_09d_Phannuocnhaso9_QD ke hoach dau thau 2" xfId="4866"/>
    <cellStyle name="T_09d_Phannuocnhaso9_QD ke hoach dau thau_BIEU KE HOACH  2015 (KTN 6.11 sua)" xfId="4867"/>
    <cellStyle name="T_09d_Phannuocnhaso9_Ra soat KH von 2011 (Huy-11-11-11)" xfId="4868"/>
    <cellStyle name="T_09d_Phannuocnhaso9_Ra soat KH von 2011 (Huy-11-11-11) 2" xfId="4869"/>
    <cellStyle name="T_09d_Phannuocnhaso9_Ra soat KH von 2011 (Huy-11-11-11)_BIEU KE HOACH  2015 (KTN 6.11 sua)" xfId="4870"/>
    <cellStyle name="T_09d_Phannuocnhaso9_tinh toan hoang ha" xfId="4871"/>
    <cellStyle name="T_09d_Phannuocnhaso9_tinh toan hoang ha 2" xfId="4872"/>
    <cellStyle name="T_09d_Phannuocnhaso9_tinh toan hoang ha_BIEU KE HOACH  2015 (KTN 6.11 sua)" xfId="4873"/>
    <cellStyle name="T_09d_Phannuocnhaso9_Tong von ĐTPT" xfId="4874"/>
    <cellStyle name="T_09d_Phannuocnhaso9_Tong von ĐTPT 2" xfId="4875"/>
    <cellStyle name="T_09d_Phannuocnhaso9_Tong von ĐTPT_BIEU KE HOACH  2015 (KTN 6.11 sua)" xfId="4876"/>
    <cellStyle name="T_09d_Phannuocnhaso9_Viec Huy dang lam" xfId="4877"/>
    <cellStyle name="T_09d_Phannuocnhaso9_Viec Huy dang lam_CT 134" xfId="4878"/>
    <cellStyle name="T_09f_TienluongThannhaso9" xfId="4879"/>
    <cellStyle name="T_09f_TienluongThannhaso9_Bieu chi tieu KH 2014 (Huy-04-11)" xfId="4880"/>
    <cellStyle name="T_09f_TienluongThannhaso9_Bieu chi tieu KH 2014 (Huy-04-11) 2" xfId="4881"/>
    <cellStyle name="T_09f_TienluongThannhaso9_bieu ke hoach dau thau" xfId="4882"/>
    <cellStyle name="T_09f_TienluongThannhaso9_bieu ke hoach dau thau 2" xfId="4883"/>
    <cellStyle name="T_09f_TienluongThannhaso9_bieu ke hoach dau thau truong mam non SKH" xfId="4884"/>
    <cellStyle name="T_09f_TienluongThannhaso9_bieu ke hoach dau thau truong mam non SKH 2" xfId="4885"/>
    <cellStyle name="T_09f_TienluongThannhaso9_bieu ke hoach dau thau truong mam non SKH_BIEU KE HOACH  2015 (KTN 6.11 sua)" xfId="4886"/>
    <cellStyle name="T_09f_TienluongThannhaso9_bieu ke hoach dau thau_BIEU KE HOACH  2015 (KTN 6.11 sua)" xfId="4887"/>
    <cellStyle name="T_09f_TienluongThannhaso9_bieu tong hop lai kh von 2011 gui phong TH-KTDN" xfId="4888"/>
    <cellStyle name="T_09f_TienluongThannhaso9_bieu tong hop lai kh von 2011 gui phong TH-KTDN 2" xfId="4889"/>
    <cellStyle name="T_09f_TienluongThannhaso9_bieu tong hop lai kh von 2011 gui phong TH-KTDN_BIEU KE HOACH  2015 (KTN 6.11 sua)" xfId="4890"/>
    <cellStyle name="T_09f_TienluongThannhaso9_Book1" xfId="4891"/>
    <cellStyle name="T_09f_TienluongThannhaso9_Book1 2" xfId="4892"/>
    <cellStyle name="T_09f_TienluongThannhaso9_Book1_BIEU KE HOACH  2015 (KTN 6.11 sua)" xfId="4893"/>
    <cellStyle name="T_09f_TienluongThannhaso9_Book1_Ke hoach 2010 (theo doi 11-8-2010)" xfId="4894"/>
    <cellStyle name="T_09f_TienluongThannhaso9_Book1_Ke hoach 2010 (theo doi 11-8-2010) 2" xfId="4895"/>
    <cellStyle name="T_09f_TienluongThannhaso9_Book1_Ke hoach 2010 (theo doi 11-8-2010)_BIEU KE HOACH  2015 (KTN 6.11 sua)" xfId="4896"/>
    <cellStyle name="T_09f_TienluongThannhaso9_Book1_ke hoach dau thau 30-6-2010" xfId="4897"/>
    <cellStyle name="T_09f_TienluongThannhaso9_Book1_ke hoach dau thau 30-6-2010 2" xfId="4898"/>
    <cellStyle name="T_09f_TienluongThannhaso9_Book1_ke hoach dau thau 30-6-2010_BIEU KE HOACH  2015 (KTN 6.11 sua)" xfId="4899"/>
    <cellStyle name="T_09f_TienluongThannhaso9_Copy of KH PHAN BO VON ĐỐI ỨNG NAM 2011 (30 TY phuong án gop WB)" xfId="4900"/>
    <cellStyle name="T_09f_TienluongThannhaso9_Copy of KH PHAN BO VON ĐỐI ỨNG NAM 2011 (30 TY phuong án gop WB) 2" xfId="4901"/>
    <cellStyle name="T_09f_TienluongThannhaso9_Copy of KH PHAN BO VON ĐỐI ỨNG NAM 2011 (30 TY phuong án gop WB)_BIEU KE HOACH  2015 (KTN 6.11 sua)" xfId="4902"/>
    <cellStyle name="T_09f_TienluongThannhaso9_DTTD chieng chan Tham lai 29-9-2009" xfId="4903"/>
    <cellStyle name="T_09f_TienluongThannhaso9_DTTD chieng chan Tham lai 29-9-2009 2" xfId="4904"/>
    <cellStyle name="T_09f_TienluongThannhaso9_DTTD chieng chan Tham lai 29-9-2009_BIEU KE HOACH  2015 (KTN 6.11 sua)" xfId="4905"/>
    <cellStyle name="T_09f_TienluongThannhaso9_Du toan nuoc San Thang (GD2)" xfId="4906"/>
    <cellStyle name="T_09f_TienluongThannhaso9_Du toan nuoc San Thang (GD2) 2" xfId="4907"/>
    <cellStyle name="T_09f_TienluongThannhaso9_Du toan nuoc San Thang (GD2)_BIEU KE HOACH  2015 (KTN 6.11 sua)" xfId="4908"/>
    <cellStyle name="T_09f_TienluongThannhaso9_dự toán 30a 2013" xfId="4909"/>
    <cellStyle name="T_09f_TienluongThannhaso9_Ke hoach 2010 (theo doi 11-8-2010)" xfId="4910"/>
    <cellStyle name="T_09f_TienluongThannhaso9_Ke hoach 2010 (theo doi 11-8-2010) 2" xfId="4911"/>
    <cellStyle name="T_09f_TienluongThannhaso9_Ke hoach 2010 (theo doi 11-8-2010)_BIEU KE HOACH  2015 (KTN 6.11 sua)" xfId="4912"/>
    <cellStyle name="T_09f_TienluongThannhaso9_ke hoach dau thau 30-6-2010" xfId="4913"/>
    <cellStyle name="T_09f_TienluongThannhaso9_ke hoach dau thau 30-6-2010 2" xfId="4914"/>
    <cellStyle name="T_09f_TienluongThannhaso9_ke hoach dau thau 30-6-2010_BIEU KE HOACH  2015 (KTN 6.11 sua)" xfId="4915"/>
    <cellStyle name="T_09f_TienluongThannhaso9_KH Von 2012 gui BKH 1" xfId="4916"/>
    <cellStyle name="T_09f_TienluongThannhaso9_KH Von 2012 gui BKH 1 2" xfId="4917"/>
    <cellStyle name="T_09f_TienluongThannhaso9_KH Von 2012 gui BKH 1_BIEU KE HOACH  2015 (KTN 6.11 sua)" xfId="4918"/>
    <cellStyle name="T_09f_TienluongThannhaso9_QD ke hoach dau thau" xfId="4919"/>
    <cellStyle name="T_09f_TienluongThannhaso9_QD ke hoach dau thau 2" xfId="4920"/>
    <cellStyle name="T_09f_TienluongThannhaso9_QD ke hoach dau thau_BIEU KE HOACH  2015 (KTN 6.11 sua)" xfId="4921"/>
    <cellStyle name="T_09f_TienluongThannhaso9_Ra soat KH von 2011 (Huy-11-11-11)" xfId="4922"/>
    <cellStyle name="T_09f_TienluongThannhaso9_Ra soat KH von 2011 (Huy-11-11-11) 2" xfId="4923"/>
    <cellStyle name="T_09f_TienluongThannhaso9_Ra soat KH von 2011 (Huy-11-11-11)_BIEU KE HOACH  2015 (KTN 6.11 sua)" xfId="4924"/>
    <cellStyle name="T_09f_TienluongThannhaso9_tinh toan hoang ha" xfId="4925"/>
    <cellStyle name="T_09f_TienluongThannhaso9_tinh toan hoang ha 2" xfId="4926"/>
    <cellStyle name="T_09f_TienluongThannhaso9_tinh toan hoang ha_BIEU KE HOACH  2015 (KTN 6.11 sua)" xfId="4927"/>
    <cellStyle name="T_09f_TienluongThannhaso9_Tong von ĐTPT" xfId="4928"/>
    <cellStyle name="T_09f_TienluongThannhaso9_Tong von ĐTPT 2" xfId="4929"/>
    <cellStyle name="T_09f_TienluongThannhaso9_Tong von ĐTPT_BIEU KE HOACH  2015 (KTN 6.11 sua)" xfId="4930"/>
    <cellStyle name="T_09f_TienluongThannhaso9_Viec Huy dang lam" xfId="4931"/>
    <cellStyle name="T_09f_TienluongThannhaso9_Viec Huy dang lam_CT 134" xfId="4932"/>
    <cellStyle name="T_10b_PhanThanNhaSo10" xfId="4933"/>
    <cellStyle name="T_10b_PhanThanNhaSo10_Bieu chi tieu KH 2014 (Huy-04-11)" xfId="4934"/>
    <cellStyle name="T_10b_PhanThanNhaSo10_Bieu chi tieu KH 2014 (Huy-04-11) 2" xfId="4935"/>
    <cellStyle name="T_10b_PhanThanNhaSo10_bieu ke hoach dau thau" xfId="4936"/>
    <cellStyle name="T_10b_PhanThanNhaSo10_bieu ke hoach dau thau 2" xfId="4937"/>
    <cellStyle name="T_10b_PhanThanNhaSo10_bieu ke hoach dau thau truong mam non SKH" xfId="4938"/>
    <cellStyle name="T_10b_PhanThanNhaSo10_bieu ke hoach dau thau truong mam non SKH 2" xfId="4939"/>
    <cellStyle name="T_10b_PhanThanNhaSo10_bieu ke hoach dau thau truong mam non SKH_BIEU KE HOACH  2015 (KTN 6.11 sua)" xfId="4940"/>
    <cellStyle name="T_10b_PhanThanNhaSo10_bieu ke hoach dau thau_BIEU KE HOACH  2015 (KTN 6.11 sua)" xfId="4941"/>
    <cellStyle name="T_10b_PhanThanNhaSo10_bieu tong hop lai kh von 2011 gui phong TH-KTDN" xfId="4942"/>
    <cellStyle name="T_10b_PhanThanNhaSo10_bieu tong hop lai kh von 2011 gui phong TH-KTDN 2" xfId="4943"/>
    <cellStyle name="T_10b_PhanThanNhaSo10_bieu tong hop lai kh von 2011 gui phong TH-KTDN_BIEU KE HOACH  2015 (KTN 6.11 sua)" xfId="4944"/>
    <cellStyle name="T_10b_PhanThanNhaSo10_Book1" xfId="4945"/>
    <cellStyle name="T_10b_PhanThanNhaSo10_Book1 2" xfId="4946"/>
    <cellStyle name="T_10b_PhanThanNhaSo10_Book1_BIEU KE HOACH  2015 (KTN 6.11 sua)" xfId="4947"/>
    <cellStyle name="T_10b_PhanThanNhaSo10_Book1_Ke hoach 2010 (theo doi 11-8-2010)" xfId="4948"/>
    <cellStyle name="T_10b_PhanThanNhaSo10_Book1_Ke hoach 2010 (theo doi 11-8-2010) 2" xfId="4949"/>
    <cellStyle name="T_10b_PhanThanNhaSo10_Book1_Ke hoach 2010 (theo doi 11-8-2010)_BIEU KE HOACH  2015 (KTN 6.11 sua)" xfId="4950"/>
    <cellStyle name="T_10b_PhanThanNhaSo10_Book1_ke hoach dau thau 30-6-2010" xfId="4951"/>
    <cellStyle name="T_10b_PhanThanNhaSo10_Book1_ke hoach dau thau 30-6-2010 2" xfId="4952"/>
    <cellStyle name="T_10b_PhanThanNhaSo10_Book1_ke hoach dau thau 30-6-2010_BIEU KE HOACH  2015 (KTN 6.11 sua)" xfId="4953"/>
    <cellStyle name="T_10b_PhanThanNhaSo10_Copy of KH PHAN BO VON ĐỐI ỨNG NAM 2011 (30 TY phuong án gop WB)" xfId="4954"/>
    <cellStyle name="T_10b_PhanThanNhaSo10_Copy of KH PHAN BO VON ĐỐI ỨNG NAM 2011 (30 TY phuong án gop WB) 2" xfId="4955"/>
    <cellStyle name="T_10b_PhanThanNhaSo10_Copy of KH PHAN BO VON ĐỐI ỨNG NAM 2011 (30 TY phuong án gop WB)_BIEU KE HOACH  2015 (KTN 6.11 sua)" xfId="4956"/>
    <cellStyle name="T_10b_PhanThanNhaSo10_DTTD chieng chan Tham lai 29-9-2009" xfId="4957"/>
    <cellStyle name="T_10b_PhanThanNhaSo10_DTTD chieng chan Tham lai 29-9-2009 2" xfId="4958"/>
    <cellStyle name="T_10b_PhanThanNhaSo10_DTTD chieng chan Tham lai 29-9-2009_BIEU KE HOACH  2015 (KTN 6.11 sua)" xfId="4959"/>
    <cellStyle name="T_10b_PhanThanNhaSo10_Du toan nuoc San Thang (GD2)" xfId="4960"/>
    <cellStyle name="T_10b_PhanThanNhaSo10_Du toan nuoc San Thang (GD2) 2" xfId="4961"/>
    <cellStyle name="T_10b_PhanThanNhaSo10_Du toan nuoc San Thang (GD2)_BIEU KE HOACH  2015 (KTN 6.11 sua)" xfId="4962"/>
    <cellStyle name="T_10b_PhanThanNhaSo10_dự toán 30a 2013" xfId="4963"/>
    <cellStyle name="T_10b_PhanThanNhaSo10_Ke hoach 2010 (theo doi 11-8-2010)" xfId="4964"/>
    <cellStyle name="T_10b_PhanThanNhaSo10_Ke hoach 2010 (theo doi 11-8-2010) 2" xfId="4965"/>
    <cellStyle name="T_10b_PhanThanNhaSo10_Ke hoach 2010 (theo doi 11-8-2010)_BIEU KE HOACH  2015 (KTN 6.11 sua)" xfId="4966"/>
    <cellStyle name="T_10b_PhanThanNhaSo10_ke hoach dau thau 30-6-2010" xfId="4967"/>
    <cellStyle name="T_10b_PhanThanNhaSo10_ke hoach dau thau 30-6-2010 2" xfId="4968"/>
    <cellStyle name="T_10b_PhanThanNhaSo10_ke hoach dau thau 30-6-2010_BIEU KE HOACH  2015 (KTN 6.11 sua)" xfId="4969"/>
    <cellStyle name="T_10b_PhanThanNhaSo10_KH Von 2012 gui BKH 1" xfId="4970"/>
    <cellStyle name="T_10b_PhanThanNhaSo10_KH Von 2012 gui BKH 1 2" xfId="4971"/>
    <cellStyle name="T_10b_PhanThanNhaSo10_KH Von 2012 gui BKH 1_BIEU KE HOACH  2015 (KTN 6.11 sua)" xfId="4972"/>
    <cellStyle name="T_10b_PhanThanNhaSo10_QD ke hoach dau thau" xfId="4973"/>
    <cellStyle name="T_10b_PhanThanNhaSo10_QD ke hoach dau thau 2" xfId="4974"/>
    <cellStyle name="T_10b_PhanThanNhaSo10_QD ke hoach dau thau_BIEU KE HOACH  2015 (KTN 6.11 sua)" xfId="4975"/>
    <cellStyle name="T_10b_PhanThanNhaSo10_Ra soat KH von 2011 (Huy-11-11-11)" xfId="4976"/>
    <cellStyle name="T_10b_PhanThanNhaSo10_Ra soat KH von 2011 (Huy-11-11-11) 2" xfId="4977"/>
    <cellStyle name="T_10b_PhanThanNhaSo10_Ra soat KH von 2011 (Huy-11-11-11)_BIEU KE HOACH  2015 (KTN 6.11 sua)" xfId="4978"/>
    <cellStyle name="T_10b_PhanThanNhaSo10_tinh toan hoang ha" xfId="4979"/>
    <cellStyle name="T_10b_PhanThanNhaSo10_tinh toan hoang ha 2" xfId="4980"/>
    <cellStyle name="T_10b_PhanThanNhaSo10_tinh toan hoang ha_BIEU KE HOACH  2015 (KTN 6.11 sua)" xfId="4981"/>
    <cellStyle name="T_10b_PhanThanNhaSo10_Tong von ĐTPT" xfId="4982"/>
    <cellStyle name="T_10b_PhanThanNhaSo10_Tong von ĐTPT 2" xfId="4983"/>
    <cellStyle name="T_10b_PhanThanNhaSo10_Tong von ĐTPT_BIEU KE HOACH  2015 (KTN 6.11 sua)" xfId="4984"/>
    <cellStyle name="T_10b_PhanThanNhaSo10_Viec Huy dang lam" xfId="4985"/>
    <cellStyle name="T_10b_PhanThanNhaSo10_Viec Huy dang lam_CT 134" xfId="4986"/>
    <cellStyle name="T_6 GIAN 3 TANG" xfId="4987"/>
    <cellStyle name="T_6 GIAN 3 TANG 2" xfId="4988"/>
    <cellStyle name="T_6 GIAN 3 TANG_BIEU KE HOACH  2015 (KTN 6.11 sua)" xfId="4989"/>
    <cellStyle name="T_bao cao" xfId="4990"/>
    <cellStyle name="T_bao cao 2" xfId="4991"/>
    <cellStyle name="T_Bao cao kttb milk yomilkYAO-mien bac" xfId="4992"/>
    <cellStyle name="T_Bao cao kttb milk yomilkYAO-mien bac 2" xfId="4993"/>
    <cellStyle name="T_Bao cao kttb milk yomilkYAO-mien bac_CT 134" xfId="4994"/>
    <cellStyle name="T_Bao cao so lieu kiem toan nam 2007 sua" xfId="4995"/>
    <cellStyle name="T_Bao cao so lieu kiem toan nam 2007 sua 2" xfId="4996"/>
    <cellStyle name="T_Bao cao so lieu kiem toan nam 2007 sua_CT 134" xfId="4997"/>
    <cellStyle name="T_Bao cao tinh hinh xay dung" xfId="4998"/>
    <cellStyle name="T_Bao cao TPCP" xfId="4999"/>
    <cellStyle name="T_Bao cao TPCP 2" xfId="5000"/>
    <cellStyle name="T_Bao cao TPCP_BIEU KE HOACH  2015 (KTN 6.11 sua)" xfId="5001"/>
    <cellStyle name="T_bao cao_BIEU KE HOACH  2015 (KTN 6.11 sua)" xfId="5002"/>
    <cellStyle name="T_BBTNG-06" xfId="5003"/>
    <cellStyle name="T_BBTNG-06 2" xfId="5004"/>
    <cellStyle name="T_BBTNG-06_BIEU KE HOACH  2015 (KTN 6.11 sua)" xfId="5005"/>
    <cellStyle name="T_BC CTMT-2008 Ttinh" xfId="5006"/>
    <cellStyle name="T_BC CTMT-2008 Ttinh 2" xfId="5007"/>
    <cellStyle name="T_BC CTMT-2008 Ttinh_CT 134" xfId="5008"/>
    <cellStyle name="T_bc_km_ngay" xfId="5009"/>
    <cellStyle name="T_bc_km_ngay 2" xfId="5010"/>
    <cellStyle name="T_bc_km_ngay_CT 134" xfId="5011"/>
    <cellStyle name="T_Bieu  KH CTMT QG trinh HDND" xfId="5012"/>
    <cellStyle name="T_Bieu  KH CTMT QG trinh HDND 2" xfId="5013"/>
    <cellStyle name="T_Bieu  KH CTMT QG trinh HDND_BIEU KE HOACH  2015 (KTN 6.11 sua)" xfId="5014"/>
    <cellStyle name="T_Bieu chi tieu KH 2008 10_12 IN" xfId="5015"/>
    <cellStyle name="T_Bieu chi tieu KH 2008 10_12 IN 2" xfId="5016"/>
    <cellStyle name="T_Bieu chi tieu KH 2008 10_12 IN_BIEU KE HOACH  2015 (KTN 6.11 sua)" xfId="5017"/>
    <cellStyle name="T_Bieu chi tieu KH 2014 (Huy-04-11)" xfId="5018"/>
    <cellStyle name="T_Bieu chi tieu KH 2014 (Huy-04-11) 2" xfId="5019"/>
    <cellStyle name="T_BIEU KE HOACH  2015 (KTN 6.11 sua)" xfId="5020"/>
    <cellStyle name="T_bieu ke hoach dau thau" xfId="5021"/>
    <cellStyle name="T_bieu ke hoach dau thau 2" xfId="5022"/>
    <cellStyle name="T_bieu ke hoach dau thau truong mam non SKH" xfId="5023"/>
    <cellStyle name="T_bieu ke hoach dau thau truong mam non SKH 2" xfId="5024"/>
    <cellStyle name="T_bieu ke hoach dau thau truong mam non SKH_BIEU KE HOACH  2015 (KTN 6.11 sua)" xfId="5025"/>
    <cellStyle name="T_bieu ke hoach dau thau_BIEU KE HOACH  2015 (KTN 6.11 sua)" xfId="5026"/>
    <cellStyle name="T_Bieu mau danh muc du an thuoc CTMTQG nam 2008" xfId="5027"/>
    <cellStyle name="T_Bieu mau danh muc du an thuoc CTMTQG nam 2008 2" xfId="5028"/>
    <cellStyle name="T_Bieu mau danh muc du an thuoc CTMTQG nam 2008_CT 134" xfId="5029"/>
    <cellStyle name="T_bieu tong hop lai kh von 2011 gui phong TH-KTDN" xfId="5030"/>
    <cellStyle name="T_bieu tong hop lai kh von 2011 gui phong TH-KTDN 2" xfId="5031"/>
    <cellStyle name="T_bieu tong hop lai kh von 2011 gui phong TH-KTDN_BIEU KE HOACH  2015 (KTN 6.11 sua)" xfId="5032"/>
    <cellStyle name="T_Bieu tong hop nhu cau ung 2011 da chon loc -Mien nui" xfId="5033"/>
    <cellStyle name="T_Bieu tong hop nhu cau ung 2011 da chon loc -Mien nui 2" xfId="5034"/>
    <cellStyle name="T_Bieu tong hop nhu cau ung 2011 da chon loc -Mien nui_CT 134" xfId="5035"/>
    <cellStyle name="T_bieu tong hop Sinh0" xfId="5036"/>
    <cellStyle name="T_Bieu TPCP Quynh sua ngay 14_7 IN" xfId="5037"/>
    <cellStyle name="T_bieu1" xfId="5038"/>
    <cellStyle name="T_BIỂU TỔNG HỢP LẦN CUỐI SỬA THEO NGHI QUYẾT SỐ 81" xfId="5039"/>
    <cellStyle name="T_Book1" xfId="5040"/>
    <cellStyle name="T_Book1 2" xfId="5041"/>
    <cellStyle name="T_Book1 3" xfId="5042"/>
    <cellStyle name="T_Book1 4" xfId="5043"/>
    <cellStyle name="T_Book1_09_BangTongHopKinhPhiNhaso9" xfId="5044"/>
    <cellStyle name="T_Book1_09_BangTongHopKinhPhiNhaso9 2" xfId="5045"/>
    <cellStyle name="T_Book1_09_BangTongHopKinhPhiNhaso9_Bieu chi tieu KH 2014 (Huy-04-11)" xfId="5046"/>
    <cellStyle name="T_Book1_09_BangTongHopKinhPhiNhaso9_bieu ke hoach dau thau" xfId="5047"/>
    <cellStyle name="T_Book1_09_BangTongHopKinhPhiNhaso9_bieu ke hoach dau thau truong mam non SKH" xfId="5048"/>
    <cellStyle name="T_Book1_09_BangTongHopKinhPhiNhaso9_bieu tong hop lai kh von 2011 gui phong TH-KTDN" xfId="5049"/>
    <cellStyle name="T_Book1_09_BangTongHopKinhPhiNhaso9_Book1" xfId="5050"/>
    <cellStyle name="T_Book1_09_BangTongHopKinhPhiNhaso9_Book1_Ke hoach 2010 (theo doi 11-8-2010)" xfId="5051"/>
    <cellStyle name="T_Book1_09_BangTongHopKinhPhiNhaso9_Book1_ke hoach dau thau 30-6-2010" xfId="5052"/>
    <cellStyle name="T_Book1_09_BangTongHopKinhPhiNhaso9_Copy of KH PHAN BO VON ĐỐI ỨNG NAM 2011 (30 TY phuong án gop WB)" xfId="5053"/>
    <cellStyle name="T_Book1_09_BangTongHopKinhPhiNhaso9_DTTD chieng chan Tham lai 29-9-2009" xfId="5054"/>
    <cellStyle name="T_Book1_09_BangTongHopKinhPhiNhaso9_Du toan nuoc San Thang (GD2)" xfId="5055"/>
    <cellStyle name="T_Book1_09_BangTongHopKinhPhiNhaso9_dự toán 30a 2013" xfId="5056"/>
    <cellStyle name="T_Book1_09_BangTongHopKinhPhiNhaso9_Ke hoach 2010 (theo doi 11-8-2010)" xfId="5057"/>
    <cellStyle name="T_Book1_09_BangTongHopKinhPhiNhaso9_ke hoach dau thau 30-6-2010" xfId="5058"/>
    <cellStyle name="T_Book1_09_BangTongHopKinhPhiNhaso9_KH Von 2012 gui BKH 1" xfId="5059"/>
    <cellStyle name="T_Book1_09_BangTongHopKinhPhiNhaso9_QD ke hoach dau thau" xfId="5060"/>
    <cellStyle name="T_Book1_09_BangTongHopKinhPhiNhaso9_Ra soat KH von 2011 (Huy-11-11-11)" xfId="5061"/>
    <cellStyle name="T_Book1_09_BangTongHopKinhPhiNhaso9_tinh toan hoang ha" xfId="5062"/>
    <cellStyle name="T_Book1_09_BangTongHopKinhPhiNhaso9_Tong von ĐTPT" xfId="5063"/>
    <cellStyle name="T_Book1_09_BangTongHopKinhPhiNhaso9_Viec Huy dang lam" xfId="5064"/>
    <cellStyle name="T_Book1_09a_PhanMongNhaSo9" xfId="5065"/>
    <cellStyle name="T_Book1_09a_PhanMongNhaSo9_Bieu chi tieu KH 2014 (Huy-04-11)" xfId="5066"/>
    <cellStyle name="T_Book1_09a_PhanMongNhaSo9_Bieu chi tieu KH 2014 (Huy-04-11) 2" xfId="5067"/>
    <cellStyle name="T_Book1_09a_PhanMongNhaSo9_bieu ke hoach dau thau" xfId="5068"/>
    <cellStyle name="T_Book1_09a_PhanMongNhaSo9_bieu ke hoach dau thau 2" xfId="5069"/>
    <cellStyle name="T_Book1_09a_PhanMongNhaSo9_bieu ke hoach dau thau 2 2" xfId="5070"/>
    <cellStyle name="T_Book1_09a_PhanMongNhaSo9_bieu ke hoach dau thau truong mam non SKH" xfId="5071"/>
    <cellStyle name="T_Book1_09a_PhanMongNhaSo9_bieu ke hoach dau thau truong mam non SKH 2" xfId="5072"/>
    <cellStyle name="T_Book1_09a_PhanMongNhaSo9_bieu ke hoach dau thau truong mam non SKH 2 2" xfId="5073"/>
    <cellStyle name="T_Book1_09a_PhanMongNhaSo9_bieu ke hoach dau thau truong mam non SKH_BIEU KE HOACH  2015 (KTN 6.11 sua)" xfId="5074"/>
    <cellStyle name="T_Book1_09a_PhanMongNhaSo9_bieu ke hoach dau thau_BIEU KE HOACH  2015 (KTN 6.11 sua)" xfId="5075"/>
    <cellStyle name="T_Book1_09a_PhanMongNhaSo9_bieu tong hop lai kh von 2011 gui phong TH-KTDN" xfId="5076"/>
    <cellStyle name="T_Book1_09a_PhanMongNhaSo9_bieu tong hop lai kh von 2011 gui phong TH-KTDN 2" xfId="5077"/>
    <cellStyle name="T_Book1_09a_PhanMongNhaSo9_bieu tong hop lai kh von 2011 gui phong TH-KTDN 2 2" xfId="5078"/>
    <cellStyle name="T_Book1_09a_PhanMongNhaSo9_bieu tong hop lai kh von 2011 gui phong TH-KTDN_BIEU KE HOACH  2015 (KTN 6.11 sua)" xfId="5079"/>
    <cellStyle name="T_Book1_09a_PhanMongNhaSo9_Book1" xfId="5080"/>
    <cellStyle name="T_Book1_09a_PhanMongNhaSo9_Book1 2" xfId="5081"/>
    <cellStyle name="T_Book1_09a_PhanMongNhaSo9_Book1 2 2" xfId="5082"/>
    <cellStyle name="T_Book1_09a_PhanMongNhaSo9_Book1_BIEU KE HOACH  2015 (KTN 6.11 sua)" xfId="5083"/>
    <cellStyle name="T_Book1_09a_PhanMongNhaSo9_Book1_Ke hoach 2010 (theo doi 11-8-2010)" xfId="5084"/>
    <cellStyle name="T_Book1_09a_PhanMongNhaSo9_Book1_Ke hoach 2010 (theo doi 11-8-2010) 2" xfId="5085"/>
    <cellStyle name="T_Book1_09a_PhanMongNhaSo9_Book1_Ke hoach 2010 (theo doi 11-8-2010) 2 2" xfId="5086"/>
    <cellStyle name="T_Book1_09a_PhanMongNhaSo9_Book1_Ke hoach 2010 (theo doi 11-8-2010)_BIEU KE HOACH  2015 (KTN 6.11 sua)" xfId="5087"/>
    <cellStyle name="T_Book1_09a_PhanMongNhaSo9_Book1_ke hoach dau thau 30-6-2010" xfId="5088"/>
    <cellStyle name="T_Book1_09a_PhanMongNhaSo9_Book1_ke hoach dau thau 30-6-2010 2" xfId="5089"/>
    <cellStyle name="T_Book1_09a_PhanMongNhaSo9_Book1_ke hoach dau thau 30-6-2010 2 2" xfId="5090"/>
    <cellStyle name="T_Book1_09a_PhanMongNhaSo9_Book1_ke hoach dau thau 30-6-2010_BIEU KE HOACH  2015 (KTN 6.11 sua)" xfId="5091"/>
    <cellStyle name="T_Book1_09a_PhanMongNhaSo9_Copy of KH PHAN BO VON ĐỐI ỨNG NAM 2011 (30 TY phuong án gop WB)" xfId="5092"/>
    <cellStyle name="T_Book1_09a_PhanMongNhaSo9_Copy of KH PHAN BO VON ĐỐI ỨNG NAM 2011 (30 TY phuong án gop WB) 2" xfId="5093"/>
    <cellStyle name="T_Book1_09a_PhanMongNhaSo9_Copy of KH PHAN BO VON ĐỐI ỨNG NAM 2011 (30 TY phuong án gop WB) 2 2" xfId="5094"/>
    <cellStyle name="T_Book1_09a_PhanMongNhaSo9_Copy of KH PHAN BO VON ĐỐI ỨNG NAM 2011 (30 TY phuong án gop WB)_BIEU KE HOACH  2015 (KTN 6.11 sua)" xfId="5095"/>
    <cellStyle name="T_Book1_09a_PhanMongNhaSo9_DTTD chieng chan Tham lai 29-9-2009" xfId="5096"/>
    <cellStyle name="T_Book1_09a_PhanMongNhaSo9_DTTD chieng chan Tham lai 29-9-2009 2" xfId="5097"/>
    <cellStyle name="T_Book1_09a_PhanMongNhaSo9_DTTD chieng chan Tham lai 29-9-2009 2 2" xfId="5098"/>
    <cellStyle name="T_Book1_09a_PhanMongNhaSo9_DTTD chieng chan Tham lai 29-9-2009_BIEU KE HOACH  2015 (KTN 6.11 sua)" xfId="5099"/>
    <cellStyle name="T_Book1_09a_PhanMongNhaSo9_Du toan nuoc San Thang (GD2)" xfId="5100"/>
    <cellStyle name="T_Book1_09a_PhanMongNhaSo9_Du toan nuoc San Thang (GD2) 2" xfId="5101"/>
    <cellStyle name="T_Book1_09a_PhanMongNhaSo9_Du toan nuoc San Thang (GD2) 2 2" xfId="5102"/>
    <cellStyle name="T_Book1_09a_PhanMongNhaSo9_Du toan nuoc San Thang (GD2)_BIEU KE HOACH  2015 (KTN 6.11 sua)" xfId="5103"/>
    <cellStyle name="T_Book1_09a_PhanMongNhaSo9_dự toán 30a 2013" xfId="5104"/>
    <cellStyle name="T_Book1_09a_PhanMongNhaSo9_Ke hoach 2010 (theo doi 11-8-2010)" xfId="5105"/>
    <cellStyle name="T_Book1_09a_PhanMongNhaSo9_Ke hoach 2010 (theo doi 11-8-2010) 2" xfId="5106"/>
    <cellStyle name="T_Book1_09a_PhanMongNhaSo9_Ke hoach 2010 (theo doi 11-8-2010) 2 2" xfId="5107"/>
    <cellStyle name="T_Book1_09a_PhanMongNhaSo9_Ke hoach 2010 (theo doi 11-8-2010)_BIEU KE HOACH  2015 (KTN 6.11 sua)" xfId="5108"/>
    <cellStyle name="T_Book1_09a_PhanMongNhaSo9_ke hoach dau thau 30-6-2010" xfId="5109"/>
    <cellStyle name="T_Book1_09a_PhanMongNhaSo9_ke hoach dau thau 30-6-2010 2" xfId="5110"/>
    <cellStyle name="T_Book1_09a_PhanMongNhaSo9_ke hoach dau thau 30-6-2010 2 2" xfId="5111"/>
    <cellStyle name="T_Book1_09a_PhanMongNhaSo9_ke hoach dau thau 30-6-2010_BIEU KE HOACH  2015 (KTN 6.11 sua)" xfId="5112"/>
    <cellStyle name="T_Book1_09a_PhanMongNhaSo9_KH Von 2012 gui BKH 1" xfId="5113"/>
    <cellStyle name="T_Book1_09a_PhanMongNhaSo9_KH Von 2012 gui BKH 1 2" xfId="5114"/>
    <cellStyle name="T_Book1_09a_PhanMongNhaSo9_KH Von 2012 gui BKH 1 2 2" xfId="5115"/>
    <cellStyle name="T_Book1_09a_PhanMongNhaSo9_KH Von 2012 gui BKH 1_BIEU KE HOACH  2015 (KTN 6.11 sua)" xfId="5116"/>
    <cellStyle name="T_Book1_09a_PhanMongNhaSo9_QD ke hoach dau thau" xfId="5117"/>
    <cellStyle name="T_Book1_09a_PhanMongNhaSo9_QD ke hoach dau thau 2" xfId="5118"/>
    <cellStyle name="T_Book1_09a_PhanMongNhaSo9_QD ke hoach dau thau 2 2" xfId="5119"/>
    <cellStyle name="T_Book1_09a_PhanMongNhaSo9_QD ke hoach dau thau_BIEU KE HOACH  2015 (KTN 6.11 sua)" xfId="5120"/>
    <cellStyle name="T_Book1_09a_PhanMongNhaSo9_Ra soat KH von 2011 (Huy-11-11-11)" xfId="5121"/>
    <cellStyle name="T_Book1_09a_PhanMongNhaSo9_Ra soat KH von 2011 (Huy-11-11-11) 2" xfId="5122"/>
    <cellStyle name="T_Book1_09a_PhanMongNhaSo9_Ra soat KH von 2011 (Huy-11-11-11) 2 2" xfId="5123"/>
    <cellStyle name="T_Book1_09a_PhanMongNhaSo9_Ra soat KH von 2011 (Huy-11-11-11)_BIEU KE HOACH  2015 (KTN 6.11 sua)" xfId="5124"/>
    <cellStyle name="T_Book1_09a_PhanMongNhaSo9_tinh toan hoang ha" xfId="5125"/>
    <cellStyle name="T_Book1_09a_PhanMongNhaSo9_tinh toan hoang ha 2" xfId="5126"/>
    <cellStyle name="T_Book1_09a_PhanMongNhaSo9_tinh toan hoang ha 2 2" xfId="5127"/>
    <cellStyle name="T_Book1_09a_PhanMongNhaSo9_tinh toan hoang ha_BIEU KE HOACH  2015 (KTN 6.11 sua)" xfId="5128"/>
    <cellStyle name="T_Book1_09a_PhanMongNhaSo9_Tong von ĐTPT" xfId="5129"/>
    <cellStyle name="T_Book1_09a_PhanMongNhaSo9_Tong von ĐTPT 2" xfId="5130"/>
    <cellStyle name="T_Book1_09a_PhanMongNhaSo9_Tong von ĐTPT 2 2" xfId="5131"/>
    <cellStyle name="T_Book1_09a_PhanMongNhaSo9_Tong von ĐTPT_BIEU KE HOACH  2015 (KTN 6.11 sua)" xfId="5132"/>
    <cellStyle name="T_Book1_09a_PhanMongNhaSo9_Viec Huy dang lam" xfId="5133"/>
    <cellStyle name="T_Book1_09a_PhanMongNhaSo9_Viec Huy dang lam_CT 134" xfId="5134"/>
    <cellStyle name="T_Book1_09b_PhanThannhaso9" xfId="5135"/>
    <cellStyle name="T_Book1_09b_PhanThannhaso9_Bieu chi tieu KH 2014 (Huy-04-11)" xfId="5136"/>
    <cellStyle name="T_Book1_09b_PhanThannhaso9_Bieu chi tieu KH 2014 (Huy-04-11) 2" xfId="5137"/>
    <cellStyle name="T_Book1_09b_PhanThannhaso9_bieu ke hoach dau thau" xfId="5138"/>
    <cellStyle name="T_Book1_09b_PhanThannhaso9_bieu ke hoach dau thau 2" xfId="5139"/>
    <cellStyle name="T_Book1_09b_PhanThannhaso9_bieu ke hoach dau thau 2 2" xfId="5140"/>
    <cellStyle name="T_Book1_09b_PhanThannhaso9_bieu ke hoach dau thau truong mam non SKH" xfId="5141"/>
    <cellStyle name="T_Book1_09b_PhanThannhaso9_bieu ke hoach dau thau truong mam non SKH 2" xfId="5142"/>
    <cellStyle name="T_Book1_09b_PhanThannhaso9_bieu ke hoach dau thau truong mam non SKH 2 2" xfId="5143"/>
    <cellStyle name="T_Book1_09b_PhanThannhaso9_bieu ke hoach dau thau truong mam non SKH_BIEU KE HOACH  2015 (KTN 6.11 sua)" xfId="5144"/>
    <cellStyle name="T_Book1_09b_PhanThannhaso9_bieu ke hoach dau thau_BIEU KE HOACH  2015 (KTN 6.11 sua)" xfId="5145"/>
    <cellStyle name="T_Book1_09b_PhanThannhaso9_bieu tong hop lai kh von 2011 gui phong TH-KTDN" xfId="5146"/>
    <cellStyle name="T_Book1_09b_PhanThannhaso9_bieu tong hop lai kh von 2011 gui phong TH-KTDN 2" xfId="5147"/>
    <cellStyle name="T_Book1_09b_PhanThannhaso9_bieu tong hop lai kh von 2011 gui phong TH-KTDN 2 2" xfId="5148"/>
    <cellStyle name="T_Book1_09b_PhanThannhaso9_bieu tong hop lai kh von 2011 gui phong TH-KTDN_BIEU KE HOACH  2015 (KTN 6.11 sua)" xfId="5149"/>
    <cellStyle name="T_Book1_09b_PhanThannhaso9_Book1" xfId="5150"/>
    <cellStyle name="T_Book1_09b_PhanThannhaso9_Book1 2" xfId="5151"/>
    <cellStyle name="T_Book1_09b_PhanThannhaso9_Book1 2 2" xfId="5152"/>
    <cellStyle name="T_Book1_09b_PhanThannhaso9_Book1_BIEU KE HOACH  2015 (KTN 6.11 sua)" xfId="5153"/>
    <cellStyle name="T_Book1_09b_PhanThannhaso9_Book1_Ke hoach 2010 (theo doi 11-8-2010)" xfId="5154"/>
    <cellStyle name="T_Book1_09b_PhanThannhaso9_Book1_Ke hoach 2010 (theo doi 11-8-2010) 2" xfId="5155"/>
    <cellStyle name="T_Book1_09b_PhanThannhaso9_Book1_Ke hoach 2010 (theo doi 11-8-2010) 2 2" xfId="5156"/>
    <cellStyle name="T_Book1_09b_PhanThannhaso9_Book1_Ke hoach 2010 (theo doi 11-8-2010)_BIEU KE HOACH  2015 (KTN 6.11 sua)" xfId="5157"/>
    <cellStyle name="T_Book1_09b_PhanThannhaso9_Book1_ke hoach dau thau 30-6-2010" xfId="5158"/>
    <cellStyle name="T_Book1_09b_PhanThannhaso9_Book1_ke hoach dau thau 30-6-2010 2" xfId="5159"/>
    <cellStyle name="T_Book1_09b_PhanThannhaso9_Book1_ke hoach dau thau 30-6-2010 2 2" xfId="5160"/>
    <cellStyle name="T_Book1_09b_PhanThannhaso9_Book1_ke hoach dau thau 30-6-2010_BIEU KE HOACH  2015 (KTN 6.11 sua)" xfId="5161"/>
    <cellStyle name="T_Book1_09b_PhanThannhaso9_Copy of KH PHAN BO VON ĐỐI ỨNG NAM 2011 (30 TY phuong án gop WB)" xfId="5162"/>
    <cellStyle name="T_Book1_09b_PhanThannhaso9_Copy of KH PHAN BO VON ĐỐI ỨNG NAM 2011 (30 TY phuong án gop WB) 2" xfId="5163"/>
    <cellStyle name="T_Book1_09b_PhanThannhaso9_Copy of KH PHAN BO VON ĐỐI ỨNG NAM 2011 (30 TY phuong án gop WB) 2 2" xfId="5164"/>
    <cellStyle name="T_Book1_09b_PhanThannhaso9_Copy of KH PHAN BO VON ĐỐI ỨNG NAM 2011 (30 TY phuong án gop WB)_BIEU KE HOACH  2015 (KTN 6.11 sua)" xfId="5165"/>
    <cellStyle name="T_Book1_09b_PhanThannhaso9_DTTD chieng chan Tham lai 29-9-2009" xfId="5166"/>
    <cellStyle name="T_Book1_09b_PhanThannhaso9_DTTD chieng chan Tham lai 29-9-2009 2" xfId="5167"/>
    <cellStyle name="T_Book1_09b_PhanThannhaso9_DTTD chieng chan Tham lai 29-9-2009 2 2" xfId="5168"/>
    <cellStyle name="T_Book1_09b_PhanThannhaso9_DTTD chieng chan Tham lai 29-9-2009_BIEU KE HOACH  2015 (KTN 6.11 sua)" xfId="5169"/>
    <cellStyle name="T_Book1_09b_PhanThannhaso9_Du toan nuoc San Thang (GD2)" xfId="5170"/>
    <cellStyle name="T_Book1_09b_PhanThannhaso9_Du toan nuoc San Thang (GD2) 2" xfId="5171"/>
    <cellStyle name="T_Book1_09b_PhanThannhaso9_Du toan nuoc San Thang (GD2) 2 2" xfId="5172"/>
    <cellStyle name="T_Book1_09b_PhanThannhaso9_Du toan nuoc San Thang (GD2)_BIEU KE HOACH  2015 (KTN 6.11 sua)" xfId="5173"/>
    <cellStyle name="T_Book1_09b_PhanThannhaso9_dự toán 30a 2013" xfId="5174"/>
    <cellStyle name="T_Book1_09b_PhanThannhaso9_Ke hoach 2010 (theo doi 11-8-2010)" xfId="5175"/>
    <cellStyle name="T_Book1_09b_PhanThannhaso9_Ke hoach 2010 (theo doi 11-8-2010) 2" xfId="5176"/>
    <cellStyle name="T_Book1_09b_PhanThannhaso9_Ke hoach 2010 (theo doi 11-8-2010) 2 2" xfId="5177"/>
    <cellStyle name="T_Book1_09b_PhanThannhaso9_Ke hoach 2010 (theo doi 11-8-2010)_BIEU KE HOACH  2015 (KTN 6.11 sua)" xfId="5178"/>
    <cellStyle name="T_Book1_09b_PhanThannhaso9_ke hoach dau thau 30-6-2010" xfId="5179"/>
    <cellStyle name="T_Book1_09b_PhanThannhaso9_ke hoach dau thau 30-6-2010 2" xfId="5180"/>
    <cellStyle name="T_Book1_09b_PhanThannhaso9_ke hoach dau thau 30-6-2010 2 2" xfId="5181"/>
    <cellStyle name="T_Book1_09b_PhanThannhaso9_ke hoach dau thau 30-6-2010_BIEU KE HOACH  2015 (KTN 6.11 sua)" xfId="5182"/>
    <cellStyle name="T_Book1_09b_PhanThannhaso9_KH Von 2012 gui BKH 1" xfId="5183"/>
    <cellStyle name="T_Book1_09b_PhanThannhaso9_KH Von 2012 gui BKH 1 2" xfId="5184"/>
    <cellStyle name="T_Book1_09b_PhanThannhaso9_KH Von 2012 gui BKH 1 2 2" xfId="5185"/>
    <cellStyle name="T_Book1_09b_PhanThannhaso9_KH Von 2012 gui BKH 1_BIEU KE HOACH  2015 (KTN 6.11 sua)" xfId="5186"/>
    <cellStyle name="T_Book1_09b_PhanThannhaso9_QD ke hoach dau thau" xfId="5187"/>
    <cellStyle name="T_Book1_09b_PhanThannhaso9_QD ke hoach dau thau 2" xfId="5188"/>
    <cellStyle name="T_Book1_09b_PhanThannhaso9_QD ke hoach dau thau 2 2" xfId="5189"/>
    <cellStyle name="T_Book1_09b_PhanThannhaso9_QD ke hoach dau thau_BIEU KE HOACH  2015 (KTN 6.11 sua)" xfId="5190"/>
    <cellStyle name="T_Book1_09b_PhanThannhaso9_Ra soat KH von 2011 (Huy-11-11-11)" xfId="5191"/>
    <cellStyle name="T_Book1_09b_PhanThannhaso9_Ra soat KH von 2011 (Huy-11-11-11) 2" xfId="5192"/>
    <cellStyle name="T_Book1_09b_PhanThannhaso9_Ra soat KH von 2011 (Huy-11-11-11) 2 2" xfId="5193"/>
    <cellStyle name="T_Book1_09b_PhanThannhaso9_Ra soat KH von 2011 (Huy-11-11-11)_BIEU KE HOACH  2015 (KTN 6.11 sua)" xfId="5194"/>
    <cellStyle name="T_Book1_09b_PhanThannhaso9_tinh toan hoang ha" xfId="5195"/>
    <cellStyle name="T_Book1_09b_PhanThannhaso9_tinh toan hoang ha 2" xfId="5196"/>
    <cellStyle name="T_Book1_09b_PhanThannhaso9_tinh toan hoang ha 2 2" xfId="5197"/>
    <cellStyle name="T_Book1_09b_PhanThannhaso9_tinh toan hoang ha_BIEU KE HOACH  2015 (KTN 6.11 sua)" xfId="5198"/>
    <cellStyle name="T_Book1_09b_PhanThannhaso9_Tong von ĐTPT" xfId="5199"/>
    <cellStyle name="T_Book1_09b_PhanThannhaso9_Tong von ĐTPT 2" xfId="5200"/>
    <cellStyle name="T_Book1_09b_PhanThannhaso9_Tong von ĐTPT 2 2" xfId="5201"/>
    <cellStyle name="T_Book1_09b_PhanThannhaso9_Tong von ĐTPT_BIEU KE HOACH  2015 (KTN 6.11 sua)" xfId="5202"/>
    <cellStyle name="T_Book1_09b_PhanThannhaso9_Viec Huy dang lam" xfId="5203"/>
    <cellStyle name="T_Book1_09b_PhanThannhaso9_Viec Huy dang lam_CT 134" xfId="5204"/>
    <cellStyle name="T_Book1_09c_PhandienNhaso9" xfId="5205"/>
    <cellStyle name="T_Book1_09c_PhandienNhaso9_Bieu chi tieu KH 2014 (Huy-04-11)" xfId="5206"/>
    <cellStyle name="T_Book1_09c_PhandienNhaso9_Bieu chi tieu KH 2014 (Huy-04-11) 2" xfId="5207"/>
    <cellStyle name="T_Book1_09c_PhandienNhaso9_bieu ke hoach dau thau" xfId="5208"/>
    <cellStyle name="T_Book1_09c_PhandienNhaso9_bieu ke hoach dau thau 2" xfId="5209"/>
    <cellStyle name="T_Book1_09c_PhandienNhaso9_bieu ke hoach dau thau 2 2" xfId="5210"/>
    <cellStyle name="T_Book1_09c_PhandienNhaso9_bieu ke hoach dau thau truong mam non SKH" xfId="5211"/>
    <cellStyle name="T_Book1_09c_PhandienNhaso9_bieu ke hoach dau thau truong mam non SKH 2" xfId="5212"/>
    <cellStyle name="T_Book1_09c_PhandienNhaso9_bieu ke hoach dau thau truong mam non SKH 2 2" xfId="5213"/>
    <cellStyle name="T_Book1_09c_PhandienNhaso9_bieu ke hoach dau thau truong mam non SKH_BIEU KE HOACH  2015 (KTN 6.11 sua)" xfId="5214"/>
    <cellStyle name="T_Book1_09c_PhandienNhaso9_bieu ke hoach dau thau_BIEU KE HOACH  2015 (KTN 6.11 sua)" xfId="5215"/>
    <cellStyle name="T_Book1_09c_PhandienNhaso9_bieu tong hop lai kh von 2011 gui phong TH-KTDN" xfId="5216"/>
    <cellStyle name="T_Book1_09c_PhandienNhaso9_bieu tong hop lai kh von 2011 gui phong TH-KTDN 2" xfId="5217"/>
    <cellStyle name="T_Book1_09c_PhandienNhaso9_bieu tong hop lai kh von 2011 gui phong TH-KTDN 2 2" xfId="5218"/>
    <cellStyle name="T_Book1_09c_PhandienNhaso9_bieu tong hop lai kh von 2011 gui phong TH-KTDN_BIEU KE HOACH  2015 (KTN 6.11 sua)" xfId="5219"/>
    <cellStyle name="T_Book1_09c_PhandienNhaso9_Book1" xfId="5220"/>
    <cellStyle name="T_Book1_09c_PhandienNhaso9_Book1 2" xfId="5221"/>
    <cellStyle name="T_Book1_09c_PhandienNhaso9_Book1 2 2" xfId="5222"/>
    <cellStyle name="T_Book1_09c_PhandienNhaso9_Book1_BIEU KE HOACH  2015 (KTN 6.11 sua)" xfId="5223"/>
    <cellStyle name="T_Book1_09c_PhandienNhaso9_Book1_Ke hoach 2010 (theo doi 11-8-2010)" xfId="5224"/>
    <cellStyle name="T_Book1_09c_PhandienNhaso9_Book1_Ke hoach 2010 (theo doi 11-8-2010) 2" xfId="5225"/>
    <cellStyle name="T_Book1_09c_PhandienNhaso9_Book1_Ke hoach 2010 (theo doi 11-8-2010) 2 2" xfId="5226"/>
    <cellStyle name="T_Book1_09c_PhandienNhaso9_Book1_Ke hoach 2010 (theo doi 11-8-2010)_BIEU KE HOACH  2015 (KTN 6.11 sua)" xfId="5227"/>
    <cellStyle name="T_Book1_09c_PhandienNhaso9_Book1_ke hoach dau thau 30-6-2010" xfId="5228"/>
    <cellStyle name="T_Book1_09c_PhandienNhaso9_Book1_ke hoach dau thau 30-6-2010 2" xfId="5229"/>
    <cellStyle name="T_Book1_09c_PhandienNhaso9_Book1_ke hoach dau thau 30-6-2010 2 2" xfId="5230"/>
    <cellStyle name="T_Book1_09c_PhandienNhaso9_Book1_ke hoach dau thau 30-6-2010_BIEU KE HOACH  2015 (KTN 6.11 sua)" xfId="5231"/>
    <cellStyle name="T_Book1_09c_PhandienNhaso9_Copy of KH PHAN BO VON ĐỐI ỨNG NAM 2011 (30 TY phuong án gop WB)" xfId="5232"/>
    <cellStyle name="T_Book1_09c_PhandienNhaso9_Copy of KH PHAN BO VON ĐỐI ỨNG NAM 2011 (30 TY phuong án gop WB) 2" xfId="5233"/>
    <cellStyle name="T_Book1_09c_PhandienNhaso9_Copy of KH PHAN BO VON ĐỐI ỨNG NAM 2011 (30 TY phuong án gop WB) 2 2" xfId="5234"/>
    <cellStyle name="T_Book1_09c_PhandienNhaso9_Copy of KH PHAN BO VON ĐỐI ỨNG NAM 2011 (30 TY phuong án gop WB)_BIEU KE HOACH  2015 (KTN 6.11 sua)" xfId="5235"/>
    <cellStyle name="T_Book1_09c_PhandienNhaso9_DTTD chieng chan Tham lai 29-9-2009" xfId="5236"/>
    <cellStyle name="T_Book1_09c_PhandienNhaso9_DTTD chieng chan Tham lai 29-9-2009 2" xfId="5237"/>
    <cellStyle name="T_Book1_09c_PhandienNhaso9_DTTD chieng chan Tham lai 29-9-2009 2 2" xfId="5238"/>
    <cellStyle name="T_Book1_09c_PhandienNhaso9_DTTD chieng chan Tham lai 29-9-2009_BIEU KE HOACH  2015 (KTN 6.11 sua)" xfId="5239"/>
    <cellStyle name="T_Book1_09c_PhandienNhaso9_Du toan nuoc San Thang (GD2)" xfId="5240"/>
    <cellStyle name="T_Book1_09c_PhandienNhaso9_Du toan nuoc San Thang (GD2) 2" xfId="5241"/>
    <cellStyle name="T_Book1_09c_PhandienNhaso9_Du toan nuoc San Thang (GD2) 2 2" xfId="5242"/>
    <cellStyle name="T_Book1_09c_PhandienNhaso9_Du toan nuoc San Thang (GD2)_BIEU KE HOACH  2015 (KTN 6.11 sua)" xfId="5243"/>
    <cellStyle name="T_Book1_09c_PhandienNhaso9_dự toán 30a 2013" xfId="5244"/>
    <cellStyle name="T_Book1_09c_PhandienNhaso9_Ke hoach 2010 (theo doi 11-8-2010)" xfId="5245"/>
    <cellStyle name="T_Book1_09c_PhandienNhaso9_Ke hoach 2010 (theo doi 11-8-2010) 2" xfId="5246"/>
    <cellStyle name="T_Book1_09c_PhandienNhaso9_Ke hoach 2010 (theo doi 11-8-2010) 2 2" xfId="5247"/>
    <cellStyle name="T_Book1_09c_PhandienNhaso9_Ke hoach 2010 (theo doi 11-8-2010)_BIEU KE HOACH  2015 (KTN 6.11 sua)" xfId="5248"/>
    <cellStyle name="T_Book1_09c_PhandienNhaso9_ke hoach dau thau 30-6-2010" xfId="5249"/>
    <cellStyle name="T_Book1_09c_PhandienNhaso9_ke hoach dau thau 30-6-2010 2" xfId="5250"/>
    <cellStyle name="T_Book1_09c_PhandienNhaso9_ke hoach dau thau 30-6-2010 2 2" xfId="5251"/>
    <cellStyle name="T_Book1_09c_PhandienNhaso9_ke hoach dau thau 30-6-2010_BIEU KE HOACH  2015 (KTN 6.11 sua)" xfId="5252"/>
    <cellStyle name="T_Book1_09c_PhandienNhaso9_KH Von 2012 gui BKH 1" xfId="5253"/>
    <cellStyle name="T_Book1_09c_PhandienNhaso9_KH Von 2012 gui BKH 1 2" xfId="5254"/>
    <cellStyle name="T_Book1_09c_PhandienNhaso9_KH Von 2012 gui BKH 1 2 2" xfId="5255"/>
    <cellStyle name="T_Book1_09c_PhandienNhaso9_KH Von 2012 gui BKH 1_BIEU KE HOACH  2015 (KTN 6.11 sua)" xfId="5256"/>
    <cellStyle name="T_Book1_09c_PhandienNhaso9_QD ke hoach dau thau" xfId="5257"/>
    <cellStyle name="T_Book1_09c_PhandienNhaso9_QD ke hoach dau thau 2" xfId="5258"/>
    <cellStyle name="T_Book1_09c_PhandienNhaso9_QD ke hoach dau thau 2 2" xfId="5259"/>
    <cellStyle name="T_Book1_09c_PhandienNhaso9_QD ke hoach dau thau_BIEU KE HOACH  2015 (KTN 6.11 sua)" xfId="5260"/>
    <cellStyle name="T_Book1_09c_PhandienNhaso9_Ra soat KH von 2011 (Huy-11-11-11)" xfId="5261"/>
    <cellStyle name="T_Book1_09c_PhandienNhaso9_Ra soat KH von 2011 (Huy-11-11-11) 2" xfId="5262"/>
    <cellStyle name="T_Book1_09c_PhandienNhaso9_Ra soat KH von 2011 (Huy-11-11-11) 2 2" xfId="5263"/>
    <cellStyle name="T_Book1_09c_PhandienNhaso9_Ra soat KH von 2011 (Huy-11-11-11)_BIEU KE HOACH  2015 (KTN 6.11 sua)" xfId="5264"/>
    <cellStyle name="T_Book1_09c_PhandienNhaso9_tinh toan hoang ha" xfId="5265"/>
    <cellStyle name="T_Book1_09c_PhandienNhaso9_tinh toan hoang ha 2" xfId="5266"/>
    <cellStyle name="T_Book1_09c_PhandienNhaso9_tinh toan hoang ha 2 2" xfId="5267"/>
    <cellStyle name="T_Book1_09c_PhandienNhaso9_tinh toan hoang ha_BIEU KE HOACH  2015 (KTN 6.11 sua)" xfId="5268"/>
    <cellStyle name="T_Book1_09c_PhandienNhaso9_Tong von ĐTPT" xfId="5269"/>
    <cellStyle name="T_Book1_09c_PhandienNhaso9_Tong von ĐTPT 2" xfId="5270"/>
    <cellStyle name="T_Book1_09c_PhandienNhaso9_Tong von ĐTPT 2 2" xfId="5271"/>
    <cellStyle name="T_Book1_09c_PhandienNhaso9_Tong von ĐTPT_BIEU KE HOACH  2015 (KTN 6.11 sua)" xfId="5272"/>
    <cellStyle name="T_Book1_09c_PhandienNhaso9_Viec Huy dang lam" xfId="5273"/>
    <cellStyle name="T_Book1_09c_PhandienNhaso9_Viec Huy dang lam_CT 134" xfId="5274"/>
    <cellStyle name="T_Book1_09d_Phannuocnhaso9" xfId="5275"/>
    <cellStyle name="T_Book1_09d_Phannuocnhaso9_Bieu chi tieu KH 2014 (Huy-04-11)" xfId="5276"/>
    <cellStyle name="T_Book1_09d_Phannuocnhaso9_Bieu chi tieu KH 2014 (Huy-04-11) 2" xfId="5277"/>
    <cellStyle name="T_Book1_09d_Phannuocnhaso9_bieu ke hoach dau thau" xfId="5278"/>
    <cellStyle name="T_Book1_09d_Phannuocnhaso9_bieu ke hoach dau thau 2" xfId="5279"/>
    <cellStyle name="T_Book1_09d_Phannuocnhaso9_bieu ke hoach dau thau 2 2" xfId="5280"/>
    <cellStyle name="T_Book1_09d_Phannuocnhaso9_bieu ke hoach dau thau truong mam non SKH" xfId="5281"/>
    <cellStyle name="T_Book1_09d_Phannuocnhaso9_bieu ke hoach dau thau truong mam non SKH 2" xfId="5282"/>
    <cellStyle name="T_Book1_09d_Phannuocnhaso9_bieu ke hoach dau thau truong mam non SKH 2 2" xfId="5283"/>
    <cellStyle name="T_Book1_09d_Phannuocnhaso9_bieu ke hoach dau thau truong mam non SKH_BIEU KE HOACH  2015 (KTN 6.11 sua)" xfId="5284"/>
    <cellStyle name="T_Book1_09d_Phannuocnhaso9_bieu ke hoach dau thau_BIEU KE HOACH  2015 (KTN 6.11 sua)" xfId="5285"/>
    <cellStyle name="T_Book1_09d_Phannuocnhaso9_bieu tong hop lai kh von 2011 gui phong TH-KTDN" xfId="5286"/>
    <cellStyle name="T_Book1_09d_Phannuocnhaso9_bieu tong hop lai kh von 2011 gui phong TH-KTDN 2" xfId="5287"/>
    <cellStyle name="T_Book1_09d_Phannuocnhaso9_bieu tong hop lai kh von 2011 gui phong TH-KTDN 2 2" xfId="5288"/>
    <cellStyle name="T_Book1_09d_Phannuocnhaso9_bieu tong hop lai kh von 2011 gui phong TH-KTDN_BIEU KE HOACH  2015 (KTN 6.11 sua)" xfId="5289"/>
    <cellStyle name="T_Book1_09d_Phannuocnhaso9_Book1" xfId="5290"/>
    <cellStyle name="T_Book1_09d_Phannuocnhaso9_Book1 2" xfId="5291"/>
    <cellStyle name="T_Book1_09d_Phannuocnhaso9_Book1 2 2" xfId="5292"/>
    <cellStyle name="T_Book1_09d_Phannuocnhaso9_Book1_BIEU KE HOACH  2015 (KTN 6.11 sua)" xfId="5293"/>
    <cellStyle name="T_Book1_09d_Phannuocnhaso9_Book1_Ke hoach 2010 (theo doi 11-8-2010)" xfId="5294"/>
    <cellStyle name="T_Book1_09d_Phannuocnhaso9_Book1_Ke hoach 2010 (theo doi 11-8-2010) 2" xfId="5295"/>
    <cellStyle name="T_Book1_09d_Phannuocnhaso9_Book1_Ke hoach 2010 (theo doi 11-8-2010) 2 2" xfId="5296"/>
    <cellStyle name="T_Book1_09d_Phannuocnhaso9_Book1_Ke hoach 2010 (theo doi 11-8-2010)_BIEU KE HOACH  2015 (KTN 6.11 sua)" xfId="5297"/>
    <cellStyle name="T_Book1_09d_Phannuocnhaso9_Book1_ke hoach dau thau 30-6-2010" xfId="5298"/>
    <cellStyle name="T_Book1_09d_Phannuocnhaso9_Book1_ke hoach dau thau 30-6-2010 2" xfId="5299"/>
    <cellStyle name="T_Book1_09d_Phannuocnhaso9_Book1_ke hoach dau thau 30-6-2010 2 2" xfId="5300"/>
    <cellStyle name="T_Book1_09d_Phannuocnhaso9_Book1_ke hoach dau thau 30-6-2010_BIEU KE HOACH  2015 (KTN 6.11 sua)" xfId="5301"/>
    <cellStyle name="T_Book1_09d_Phannuocnhaso9_Copy of KH PHAN BO VON ĐỐI ỨNG NAM 2011 (30 TY phuong án gop WB)" xfId="5302"/>
    <cellStyle name="T_Book1_09d_Phannuocnhaso9_Copy of KH PHAN BO VON ĐỐI ỨNG NAM 2011 (30 TY phuong án gop WB) 2" xfId="5303"/>
    <cellStyle name="T_Book1_09d_Phannuocnhaso9_Copy of KH PHAN BO VON ĐỐI ỨNG NAM 2011 (30 TY phuong án gop WB) 2 2" xfId="5304"/>
    <cellStyle name="T_Book1_09d_Phannuocnhaso9_Copy of KH PHAN BO VON ĐỐI ỨNG NAM 2011 (30 TY phuong án gop WB)_BIEU KE HOACH  2015 (KTN 6.11 sua)" xfId="5305"/>
    <cellStyle name="T_Book1_09d_Phannuocnhaso9_DTTD chieng chan Tham lai 29-9-2009" xfId="5306"/>
    <cellStyle name="T_Book1_09d_Phannuocnhaso9_DTTD chieng chan Tham lai 29-9-2009 2" xfId="5307"/>
    <cellStyle name="T_Book1_09d_Phannuocnhaso9_DTTD chieng chan Tham lai 29-9-2009 2 2" xfId="5308"/>
    <cellStyle name="T_Book1_09d_Phannuocnhaso9_DTTD chieng chan Tham lai 29-9-2009_BIEU KE HOACH  2015 (KTN 6.11 sua)" xfId="5309"/>
    <cellStyle name="T_Book1_09d_Phannuocnhaso9_Du toan nuoc San Thang (GD2)" xfId="5310"/>
    <cellStyle name="T_Book1_09d_Phannuocnhaso9_Du toan nuoc San Thang (GD2) 2" xfId="5311"/>
    <cellStyle name="T_Book1_09d_Phannuocnhaso9_Du toan nuoc San Thang (GD2) 2 2" xfId="5312"/>
    <cellStyle name="T_Book1_09d_Phannuocnhaso9_Du toan nuoc San Thang (GD2)_BIEU KE HOACH  2015 (KTN 6.11 sua)" xfId="5313"/>
    <cellStyle name="T_Book1_09d_Phannuocnhaso9_dự toán 30a 2013" xfId="5314"/>
    <cellStyle name="T_Book1_09d_Phannuocnhaso9_Ke hoach 2010 (theo doi 11-8-2010)" xfId="5315"/>
    <cellStyle name="T_Book1_09d_Phannuocnhaso9_Ke hoach 2010 (theo doi 11-8-2010) 2" xfId="5316"/>
    <cellStyle name="T_Book1_09d_Phannuocnhaso9_Ke hoach 2010 (theo doi 11-8-2010) 2 2" xfId="5317"/>
    <cellStyle name="T_Book1_09d_Phannuocnhaso9_Ke hoach 2010 (theo doi 11-8-2010)_BIEU KE HOACH  2015 (KTN 6.11 sua)" xfId="5318"/>
    <cellStyle name="T_Book1_09d_Phannuocnhaso9_ke hoach dau thau 30-6-2010" xfId="5319"/>
    <cellStyle name="T_Book1_09d_Phannuocnhaso9_ke hoach dau thau 30-6-2010 2" xfId="5320"/>
    <cellStyle name="T_Book1_09d_Phannuocnhaso9_ke hoach dau thau 30-6-2010 2 2" xfId="5321"/>
    <cellStyle name="T_Book1_09d_Phannuocnhaso9_ke hoach dau thau 30-6-2010_BIEU KE HOACH  2015 (KTN 6.11 sua)" xfId="5322"/>
    <cellStyle name="T_Book1_09d_Phannuocnhaso9_KH Von 2012 gui BKH 1" xfId="5323"/>
    <cellStyle name="T_Book1_09d_Phannuocnhaso9_KH Von 2012 gui BKH 1 2" xfId="5324"/>
    <cellStyle name="T_Book1_09d_Phannuocnhaso9_KH Von 2012 gui BKH 1 2 2" xfId="5325"/>
    <cellStyle name="T_Book1_09d_Phannuocnhaso9_KH Von 2012 gui BKH 1_BIEU KE HOACH  2015 (KTN 6.11 sua)" xfId="5326"/>
    <cellStyle name="T_Book1_09d_Phannuocnhaso9_QD ke hoach dau thau" xfId="5327"/>
    <cellStyle name="T_Book1_09d_Phannuocnhaso9_QD ke hoach dau thau 2" xfId="5328"/>
    <cellStyle name="T_Book1_09d_Phannuocnhaso9_QD ke hoach dau thau 2 2" xfId="5329"/>
    <cellStyle name="T_Book1_09d_Phannuocnhaso9_QD ke hoach dau thau_BIEU KE HOACH  2015 (KTN 6.11 sua)" xfId="5330"/>
    <cellStyle name="T_Book1_09d_Phannuocnhaso9_Ra soat KH von 2011 (Huy-11-11-11)" xfId="5331"/>
    <cellStyle name="T_Book1_09d_Phannuocnhaso9_Ra soat KH von 2011 (Huy-11-11-11) 2" xfId="5332"/>
    <cellStyle name="T_Book1_09d_Phannuocnhaso9_Ra soat KH von 2011 (Huy-11-11-11) 2 2" xfId="5333"/>
    <cellStyle name="T_Book1_09d_Phannuocnhaso9_Ra soat KH von 2011 (Huy-11-11-11)_BIEU KE HOACH  2015 (KTN 6.11 sua)" xfId="5334"/>
    <cellStyle name="T_Book1_09d_Phannuocnhaso9_tinh toan hoang ha" xfId="5335"/>
    <cellStyle name="T_Book1_09d_Phannuocnhaso9_tinh toan hoang ha 2" xfId="5336"/>
    <cellStyle name="T_Book1_09d_Phannuocnhaso9_tinh toan hoang ha 2 2" xfId="5337"/>
    <cellStyle name="T_Book1_09d_Phannuocnhaso9_tinh toan hoang ha_BIEU KE HOACH  2015 (KTN 6.11 sua)" xfId="5338"/>
    <cellStyle name="T_Book1_09d_Phannuocnhaso9_Tong von ĐTPT" xfId="5339"/>
    <cellStyle name="T_Book1_09d_Phannuocnhaso9_Tong von ĐTPT 2" xfId="5340"/>
    <cellStyle name="T_Book1_09d_Phannuocnhaso9_Tong von ĐTPT 2 2" xfId="5341"/>
    <cellStyle name="T_Book1_09d_Phannuocnhaso9_Tong von ĐTPT_BIEU KE HOACH  2015 (KTN 6.11 sua)" xfId="5342"/>
    <cellStyle name="T_Book1_09d_Phannuocnhaso9_Viec Huy dang lam" xfId="5343"/>
    <cellStyle name="T_Book1_09d_Phannuocnhaso9_Viec Huy dang lam_CT 134" xfId="5344"/>
    <cellStyle name="T_Book1_09f_TienluongThannhaso9" xfId="5345"/>
    <cellStyle name="T_Book1_09f_TienluongThannhaso9_Bieu chi tieu KH 2014 (Huy-04-11)" xfId="5346"/>
    <cellStyle name="T_Book1_09f_TienluongThannhaso9_Bieu chi tieu KH 2014 (Huy-04-11) 2" xfId="5347"/>
    <cellStyle name="T_Book1_09f_TienluongThannhaso9_bieu ke hoach dau thau" xfId="5348"/>
    <cellStyle name="T_Book1_09f_TienluongThannhaso9_bieu ke hoach dau thau 2" xfId="5349"/>
    <cellStyle name="T_Book1_09f_TienluongThannhaso9_bieu ke hoach dau thau 2 2" xfId="5350"/>
    <cellStyle name="T_Book1_09f_TienluongThannhaso9_bieu ke hoach dau thau truong mam non SKH" xfId="5351"/>
    <cellStyle name="T_Book1_09f_TienluongThannhaso9_bieu ke hoach dau thau truong mam non SKH 2" xfId="5352"/>
    <cellStyle name="T_Book1_09f_TienluongThannhaso9_bieu ke hoach dau thau truong mam non SKH 2 2" xfId="5353"/>
    <cellStyle name="T_Book1_09f_TienluongThannhaso9_bieu ke hoach dau thau truong mam non SKH_BIEU KE HOACH  2015 (KTN 6.11 sua)" xfId="5354"/>
    <cellStyle name="T_Book1_09f_TienluongThannhaso9_bieu ke hoach dau thau_BIEU KE HOACH  2015 (KTN 6.11 sua)" xfId="5355"/>
    <cellStyle name="T_Book1_09f_TienluongThannhaso9_bieu tong hop lai kh von 2011 gui phong TH-KTDN" xfId="5356"/>
    <cellStyle name="T_Book1_09f_TienluongThannhaso9_bieu tong hop lai kh von 2011 gui phong TH-KTDN 2" xfId="5357"/>
    <cellStyle name="T_Book1_09f_TienluongThannhaso9_bieu tong hop lai kh von 2011 gui phong TH-KTDN 2 2" xfId="5358"/>
    <cellStyle name="T_Book1_09f_TienluongThannhaso9_bieu tong hop lai kh von 2011 gui phong TH-KTDN_BIEU KE HOACH  2015 (KTN 6.11 sua)" xfId="5359"/>
    <cellStyle name="T_Book1_09f_TienluongThannhaso9_Book1" xfId="5360"/>
    <cellStyle name="T_Book1_09f_TienluongThannhaso9_Book1 2" xfId="5361"/>
    <cellStyle name="T_Book1_09f_TienluongThannhaso9_Book1 2 2" xfId="5362"/>
    <cellStyle name="T_Book1_09f_TienluongThannhaso9_Book1_BIEU KE HOACH  2015 (KTN 6.11 sua)" xfId="5363"/>
    <cellStyle name="T_Book1_09f_TienluongThannhaso9_Book1_Ke hoach 2010 (theo doi 11-8-2010)" xfId="5364"/>
    <cellStyle name="T_Book1_09f_TienluongThannhaso9_Book1_Ke hoach 2010 (theo doi 11-8-2010) 2" xfId="5365"/>
    <cellStyle name="T_Book1_09f_TienluongThannhaso9_Book1_Ke hoach 2010 (theo doi 11-8-2010) 2 2" xfId="5366"/>
    <cellStyle name="T_Book1_09f_TienluongThannhaso9_Book1_Ke hoach 2010 (theo doi 11-8-2010)_BIEU KE HOACH  2015 (KTN 6.11 sua)" xfId="5367"/>
    <cellStyle name="T_Book1_09f_TienluongThannhaso9_Book1_ke hoach dau thau 30-6-2010" xfId="5368"/>
    <cellStyle name="T_Book1_09f_TienluongThannhaso9_Book1_ke hoach dau thau 30-6-2010 2" xfId="5369"/>
    <cellStyle name="T_Book1_09f_TienluongThannhaso9_Book1_ke hoach dau thau 30-6-2010 2 2" xfId="5370"/>
    <cellStyle name="T_Book1_09f_TienluongThannhaso9_Book1_ke hoach dau thau 30-6-2010_BIEU KE HOACH  2015 (KTN 6.11 sua)" xfId="5371"/>
    <cellStyle name="T_Book1_09f_TienluongThannhaso9_Copy of KH PHAN BO VON ĐỐI ỨNG NAM 2011 (30 TY phuong án gop WB)" xfId="5372"/>
    <cellStyle name="T_Book1_09f_TienluongThannhaso9_Copy of KH PHAN BO VON ĐỐI ỨNG NAM 2011 (30 TY phuong án gop WB) 2" xfId="5373"/>
    <cellStyle name="T_Book1_09f_TienluongThannhaso9_Copy of KH PHAN BO VON ĐỐI ỨNG NAM 2011 (30 TY phuong án gop WB) 2 2" xfId="5374"/>
    <cellStyle name="T_Book1_09f_TienluongThannhaso9_Copy of KH PHAN BO VON ĐỐI ỨNG NAM 2011 (30 TY phuong án gop WB)_BIEU KE HOACH  2015 (KTN 6.11 sua)" xfId="5375"/>
    <cellStyle name="T_Book1_09f_TienluongThannhaso9_DTTD chieng chan Tham lai 29-9-2009" xfId="5376"/>
    <cellStyle name="T_Book1_09f_TienluongThannhaso9_DTTD chieng chan Tham lai 29-9-2009 2" xfId="5377"/>
    <cellStyle name="T_Book1_09f_TienluongThannhaso9_DTTD chieng chan Tham lai 29-9-2009 2 2" xfId="5378"/>
    <cellStyle name="T_Book1_09f_TienluongThannhaso9_DTTD chieng chan Tham lai 29-9-2009_BIEU KE HOACH  2015 (KTN 6.11 sua)" xfId="5379"/>
    <cellStyle name="T_Book1_09f_TienluongThannhaso9_Du toan nuoc San Thang (GD2)" xfId="5380"/>
    <cellStyle name="T_Book1_09f_TienluongThannhaso9_Du toan nuoc San Thang (GD2) 2" xfId="5381"/>
    <cellStyle name="T_Book1_09f_TienluongThannhaso9_Du toan nuoc San Thang (GD2) 2 2" xfId="5382"/>
    <cellStyle name="T_Book1_09f_TienluongThannhaso9_Du toan nuoc San Thang (GD2)_BIEU KE HOACH  2015 (KTN 6.11 sua)" xfId="5383"/>
    <cellStyle name="T_Book1_09f_TienluongThannhaso9_dự toán 30a 2013" xfId="5384"/>
    <cellStyle name="T_Book1_09f_TienluongThannhaso9_Ke hoach 2010 (theo doi 11-8-2010)" xfId="5385"/>
    <cellStyle name="T_Book1_09f_TienluongThannhaso9_Ke hoach 2010 (theo doi 11-8-2010) 2" xfId="5386"/>
    <cellStyle name="T_Book1_09f_TienluongThannhaso9_Ke hoach 2010 (theo doi 11-8-2010) 2 2" xfId="5387"/>
    <cellStyle name="T_Book1_09f_TienluongThannhaso9_Ke hoach 2010 (theo doi 11-8-2010)_BIEU KE HOACH  2015 (KTN 6.11 sua)" xfId="5388"/>
    <cellStyle name="T_Book1_09f_TienluongThannhaso9_ke hoach dau thau 30-6-2010" xfId="5389"/>
    <cellStyle name="T_Book1_09f_TienluongThannhaso9_ke hoach dau thau 30-6-2010 2" xfId="5390"/>
    <cellStyle name="T_Book1_09f_TienluongThannhaso9_ke hoach dau thau 30-6-2010 2 2" xfId="5391"/>
    <cellStyle name="T_Book1_09f_TienluongThannhaso9_ke hoach dau thau 30-6-2010_BIEU KE HOACH  2015 (KTN 6.11 sua)" xfId="5392"/>
    <cellStyle name="T_Book1_09f_TienluongThannhaso9_KH Von 2012 gui BKH 1" xfId="5393"/>
    <cellStyle name="T_Book1_09f_TienluongThannhaso9_KH Von 2012 gui BKH 1 2" xfId="5394"/>
    <cellStyle name="T_Book1_09f_TienluongThannhaso9_KH Von 2012 gui BKH 1 2 2" xfId="5395"/>
    <cellStyle name="T_Book1_09f_TienluongThannhaso9_KH Von 2012 gui BKH 1_BIEU KE HOACH  2015 (KTN 6.11 sua)" xfId="5396"/>
    <cellStyle name="T_Book1_09f_TienluongThannhaso9_QD ke hoach dau thau" xfId="5397"/>
    <cellStyle name="T_Book1_09f_TienluongThannhaso9_QD ke hoach dau thau 2" xfId="5398"/>
    <cellStyle name="T_Book1_09f_TienluongThannhaso9_QD ke hoach dau thau 2 2" xfId="5399"/>
    <cellStyle name="T_Book1_09f_TienluongThannhaso9_QD ke hoach dau thau_BIEU KE HOACH  2015 (KTN 6.11 sua)" xfId="5400"/>
    <cellStyle name="T_Book1_09f_TienluongThannhaso9_Ra soat KH von 2011 (Huy-11-11-11)" xfId="5401"/>
    <cellStyle name="T_Book1_09f_TienluongThannhaso9_Ra soat KH von 2011 (Huy-11-11-11) 2" xfId="5402"/>
    <cellStyle name="T_Book1_09f_TienluongThannhaso9_Ra soat KH von 2011 (Huy-11-11-11) 2 2" xfId="5403"/>
    <cellStyle name="T_Book1_09f_TienluongThannhaso9_Ra soat KH von 2011 (Huy-11-11-11)_BIEU KE HOACH  2015 (KTN 6.11 sua)" xfId="5404"/>
    <cellStyle name="T_Book1_09f_TienluongThannhaso9_tinh toan hoang ha" xfId="5405"/>
    <cellStyle name="T_Book1_09f_TienluongThannhaso9_tinh toan hoang ha 2" xfId="5406"/>
    <cellStyle name="T_Book1_09f_TienluongThannhaso9_tinh toan hoang ha 2 2" xfId="5407"/>
    <cellStyle name="T_Book1_09f_TienluongThannhaso9_tinh toan hoang ha_BIEU KE HOACH  2015 (KTN 6.11 sua)" xfId="5408"/>
    <cellStyle name="T_Book1_09f_TienluongThannhaso9_Tong von ĐTPT" xfId="5409"/>
    <cellStyle name="T_Book1_09f_TienluongThannhaso9_Tong von ĐTPT 2" xfId="5410"/>
    <cellStyle name="T_Book1_09f_TienluongThannhaso9_Tong von ĐTPT 2 2" xfId="5411"/>
    <cellStyle name="T_Book1_09f_TienluongThannhaso9_Tong von ĐTPT_BIEU KE HOACH  2015 (KTN 6.11 sua)" xfId="5412"/>
    <cellStyle name="T_Book1_09f_TienluongThannhaso9_Viec Huy dang lam" xfId="5413"/>
    <cellStyle name="T_Book1_09f_TienluongThannhaso9_Viec Huy dang lam_CT 134" xfId="5414"/>
    <cellStyle name="T_Book1_1" xfId="5415"/>
    <cellStyle name="T_Book1_1 2" xfId="5416"/>
    <cellStyle name="T_Book1_1 2 2" xfId="5417"/>
    <cellStyle name="T_Book1_1 3" xfId="5418"/>
    <cellStyle name="T_Book1_1 4" xfId="5419"/>
    <cellStyle name="T_Book1_1_Bao cao danh muc cac cong trinh tren dia ban huyen 4-2010" xfId="5420"/>
    <cellStyle name="T_Book1_1_Bao cao TPCP" xfId="5421"/>
    <cellStyle name="T_Book1_1_Bao cao TPCP 2" xfId="5422"/>
    <cellStyle name="T_Book1_1_Bao cao TPCP 2 2" xfId="5423"/>
    <cellStyle name="T_Book1_1_Bao cao TPCP_BIEU KE HOACH  2015 (KTN 6.11 sua)" xfId="5424"/>
    <cellStyle name="T_Book1_1_bao_cao_TH_th_cong_tac_dau_thau_-_ngay251209" xfId="5425"/>
    <cellStyle name="T_Book1_1_Bieu chi tieu KH 2014 (Huy-04-11)" xfId="5426"/>
    <cellStyle name="T_Book1_1_BIEU KE HOACH  2015 (KTN 6.11 sua)" xfId="5427"/>
    <cellStyle name="T_Book1_1_bieu ke hoach dau thau" xfId="5428"/>
    <cellStyle name="T_Book1_1_bieu ke hoach dau thau 2" xfId="5429"/>
    <cellStyle name="T_Book1_1_bieu ke hoach dau thau truong mam non SKH" xfId="5430"/>
    <cellStyle name="T_Book1_1_bieu ke hoach dau thau truong mam non SKH 2" xfId="5431"/>
    <cellStyle name="T_Book1_1_bieu ke hoach dau thau truong mam non SKH_BIEU KE HOACH  2015 (KTN 6.11 sua)" xfId="5432"/>
    <cellStyle name="T_Book1_1_bieu ke hoach dau thau_BIEU KE HOACH  2015 (KTN 6.11 sua)" xfId="5433"/>
    <cellStyle name="T_Book1_1_bieu tong hop lai kh von 2011 gui phong TH-KTDN" xfId="5434"/>
    <cellStyle name="T_Book1_1_bieu tong hop lai kh von 2011 gui phong TH-KTDN 2" xfId="5435"/>
    <cellStyle name="T_Book1_1_bieu tong hop lai kh von 2011 gui phong TH-KTDN 2 2" xfId="5436"/>
    <cellStyle name="T_Book1_1_bieu tong hop lai kh von 2011 gui phong TH-KTDN_BIEU KE HOACH  2015 (KTN 6.11 sua)" xfId="5437"/>
    <cellStyle name="T_Book1_1_Bieu tong hop nhu cau ung 2011 da chon loc -Mien nui" xfId="5438"/>
    <cellStyle name="T_Book1_1_Bieu tong hop nhu cau ung 2011 da chon loc -Mien nui 2" xfId="5439"/>
    <cellStyle name="T_Book1_1_Bieu tong hop nhu cau ung 2011 da chon loc -Mien nui_CT 134" xfId="5440"/>
    <cellStyle name="T_Book1_1_BIỂU TỔNG HỢP LẦN CUỐI SỬA THEO NGHI QUYẾT SỐ 81" xfId="5441"/>
    <cellStyle name="T_Book1_1_Book1" xfId="5442"/>
    <cellStyle name="T_Book1_1_Book1 2" xfId="5443"/>
    <cellStyle name="T_Book1_1_Book1 3" xfId="5444"/>
    <cellStyle name="T_Book1_1_Book1_1" xfId="5445"/>
    <cellStyle name="T_Book1_1_Book1_1 2" xfId="5446"/>
    <cellStyle name="T_Book1_1_Book1_1 2 2" xfId="5447"/>
    <cellStyle name="T_Book1_1_Book1_1_Bao cao TPCP" xfId="5448"/>
    <cellStyle name="T_Book1_1_Book1_1_BIEU KE HOACH  2015 (KTN 6.11 sua)" xfId="5449"/>
    <cellStyle name="T_Book1_1_Book1_1_dự toán 30a 2013" xfId="5450"/>
    <cellStyle name="T_Book1_1_Book1_1_Ke hoach 2010 (theo doi 11-8-2010)" xfId="5451"/>
    <cellStyle name="T_Book1_1_Book1_1_ke hoach dau thau 30-6-2010" xfId="5452"/>
    <cellStyle name="T_Book1_1_Book1_1_ke hoach dau thau 30-6-2010 2" xfId="5453"/>
    <cellStyle name="T_Book1_1_Book1_1_ke hoach dau thau 30-6-2010_BIEU KE HOACH  2015 (KTN 6.11 sua)" xfId="5454"/>
    <cellStyle name="T_Book1_1_Book1_1_Ra soat KH von 2011 (Huy-11-11-11)" xfId="5455"/>
    <cellStyle name="T_Book1_1_Book1_1_Ra soat KH von 2011 (Huy-11-11-11) 2" xfId="5456"/>
    <cellStyle name="T_Book1_1_Book1_1_Ra soat KH von 2011 (Huy-11-11-11) 2 2" xfId="5457"/>
    <cellStyle name="T_Book1_1_Book1_1_Ra soat KH von 2011 (Huy-11-11-11)_BIEU KE HOACH  2015 (KTN 6.11 sua)" xfId="5458"/>
    <cellStyle name="T_Book1_1_Book1_1_Viec Huy dang lam" xfId="5459"/>
    <cellStyle name="T_Book1_1_Book1_2" xfId="5460"/>
    <cellStyle name="T_Book1_1_Book1_2 2" xfId="5461"/>
    <cellStyle name="T_Book1_1_Book1_2_BIEU KE HOACH  2015 (KTN 6.11 sua)" xfId="5462"/>
    <cellStyle name="T_Book1_1_Book1_2_Ke hoach 2010 (theo doi 11-8-2010)" xfId="5463"/>
    <cellStyle name="T_Book1_1_Book1_2_Ke hoach 2010 (theo doi 11-8-2010) 2" xfId="5464"/>
    <cellStyle name="T_Book1_1_Book1_2_Ke hoach 2010 (theo doi 11-8-2010)_BIEU KE HOACH  2015 (KTN 6.11 sua)" xfId="5465"/>
    <cellStyle name="T_Book1_1_Book1_3" xfId="5466"/>
    <cellStyle name="T_Book1_1_Book1_3 2" xfId="5467"/>
    <cellStyle name="T_Book1_1_Book1_3 2 2" xfId="5468"/>
    <cellStyle name="T_Book1_1_Book1_3_BIEU KE HOACH  2015 (KTN 6.11 sua)" xfId="5469"/>
    <cellStyle name="T_Book1_1_Book1_Bao cao 9 thang  XDCB" xfId="5470"/>
    <cellStyle name="T_Book1_1_Book1_Bao cao phòng lao động phụ lục 3" xfId="5471"/>
    <cellStyle name="T_Book1_1_Book1_Bao cao TPCP" xfId="5472"/>
    <cellStyle name="T_Book1_1_Book1_Bao cao TPCP 2" xfId="5473"/>
    <cellStyle name="T_Book1_1_Book1_Bao cao TPCP_BIEU KE HOACH  2015 (KTN 6.11 sua)" xfId="5474"/>
    <cellStyle name="T_Book1_1_Book1_DTTD chieng chan Tham lai 29-9-2009" xfId="5475"/>
    <cellStyle name="T_Book1_1_Book1_dự toán 30a 2013" xfId="5476"/>
    <cellStyle name="T_Book1_1_Book1_Ke hoach 2010 (theo doi 11-8-2010)" xfId="5477"/>
    <cellStyle name="T_Book1_1_Book1_Ke hoach 2010 (theo doi 11-8-2010) 2" xfId="5478"/>
    <cellStyle name="T_Book1_1_Book1_Ke hoach 2010 (theo doi 11-8-2010)_BIEU KE HOACH  2015 (KTN 6.11 sua)" xfId="5479"/>
    <cellStyle name="T_Book1_1_Book1_ke hoach dau thau 30-6-2010" xfId="5480"/>
    <cellStyle name="T_Book1_1_Book1_ke hoach dau thau 30-6-2010 2" xfId="5481"/>
    <cellStyle name="T_Book1_1_Book1_ke hoach dau thau 30-6-2010 2 2" xfId="5482"/>
    <cellStyle name="T_Book1_1_Book1_ke hoach dau thau 30-6-2010_BIEU KE HOACH  2015 (KTN 6.11 sua)" xfId="5483"/>
    <cellStyle name="T_Book1_1_Book1_KH Von 2012 gui BKH 1" xfId="5484"/>
    <cellStyle name="T_Book1_1_Book1_KH Von 2012 gui BKH 1 2" xfId="5485"/>
    <cellStyle name="T_Book1_1_Book1_KH Von 2012 gui BKH 1_BIEU KE HOACH  2015 (KTN 6.11 sua)" xfId="5486"/>
    <cellStyle name="T_Book1_1_Book1_KH Von 2012 gui BKH 2" xfId="5487"/>
    <cellStyle name="T_Book1_1_Book1_KH Von 2012 gui BKH 2 2" xfId="5488"/>
    <cellStyle name="T_Book1_1_Book1_KH Von 2012 gui BKH 2_BIEU KE HOACH  2015 (KTN 6.11 sua)" xfId="5489"/>
    <cellStyle name="T_Book1_1_Book1_Ra soat KH von 2011 (Huy-11-11-11)" xfId="5490"/>
    <cellStyle name="T_Book1_1_Book1_Ra soat KH von 2011 (Huy-11-11-11) 2" xfId="5491"/>
    <cellStyle name="T_Book1_1_Book1_Ra soat KH von 2011 (Huy-11-11-11) 2 2" xfId="5492"/>
    <cellStyle name="T_Book1_1_Book1_Ra soat KH von 2011 (Huy-11-11-11)_BIEU KE HOACH  2015 (KTN 6.11 sua)" xfId="5493"/>
    <cellStyle name="T_Book1_1_Book1_Viec Huy dang lam" xfId="5494"/>
    <cellStyle name="T_Book1_1_Book1_Viec Huy dang lam_CT 134" xfId="5495"/>
    <cellStyle name="T_Book1_1_Can ho 2p phai goc 0.5" xfId="5496"/>
    <cellStyle name="T_Book1_1_cong bo gia VLXD thang 4" xfId="5497"/>
    <cellStyle name="T_Book1_1_cong bo gia VLXD thang 4 2" xfId="5498"/>
    <cellStyle name="T_Book1_1_cong bo gia VLXD thang 4 2 2" xfId="5499"/>
    <cellStyle name="T_Book1_1_cong bo gia VLXD thang 4_BIEU KE HOACH  2015 (KTN 6.11 sua)" xfId="5500"/>
    <cellStyle name="T_Book1_1_Copy of Biểu BC điều chỉnh chỉ tiêu NN các huyện chia tách 404 ngay 23.5" xfId="5501"/>
    <cellStyle name="T_Book1_1_Copy of KH PHAN BO VON ĐỐI ỨNG NAM 2011 (30 TY phuong án gop WB)" xfId="5502"/>
    <cellStyle name="T_Book1_1_Copy of KH PHAN BO VON ĐỐI ỨNG NAM 2011 (30 TY phuong án gop WB) 2" xfId="5503"/>
    <cellStyle name="T_Book1_1_Copy of KH PHAN BO VON ĐỐI ỨNG NAM 2011 (30 TY phuong án gop WB) 2 2" xfId="5504"/>
    <cellStyle name="T_Book1_1_Copy of KH PHAN BO VON ĐỐI ỨNG NAM 2011 (30 TY phuong án gop WB)_BIEU KE HOACH  2015 (KTN 6.11 sua)" xfId="5505"/>
    <cellStyle name="T_Book1_1_CPK" xfId="5506"/>
    <cellStyle name="T_Book1_1_CPK_Bieu chi tieu KH 2014 (Huy-04-11)" xfId="5507"/>
    <cellStyle name="T_Book1_1_CPK_Bieu chi tieu KH 2014 (Huy-04-11) 2" xfId="5508"/>
    <cellStyle name="T_Book1_1_CPK_bieu ke hoach dau thau" xfId="5509"/>
    <cellStyle name="T_Book1_1_CPK_bieu ke hoach dau thau 2" xfId="5510"/>
    <cellStyle name="T_Book1_1_CPK_bieu ke hoach dau thau 2 2" xfId="5511"/>
    <cellStyle name="T_Book1_1_CPK_bieu ke hoach dau thau truong mam non SKH" xfId="5512"/>
    <cellStyle name="T_Book1_1_CPK_bieu ke hoach dau thau truong mam non SKH 2" xfId="5513"/>
    <cellStyle name="T_Book1_1_CPK_bieu ke hoach dau thau truong mam non SKH 2 2" xfId="5514"/>
    <cellStyle name="T_Book1_1_CPK_bieu ke hoach dau thau truong mam non SKH_BIEU KE HOACH  2015 (KTN 6.11 sua)" xfId="5515"/>
    <cellStyle name="T_Book1_1_CPK_bieu ke hoach dau thau_BIEU KE HOACH  2015 (KTN 6.11 sua)" xfId="5516"/>
    <cellStyle name="T_Book1_1_CPK_bieu tong hop lai kh von 2011 gui phong TH-KTDN" xfId="5517"/>
    <cellStyle name="T_Book1_1_CPK_bieu tong hop lai kh von 2011 gui phong TH-KTDN 2" xfId="5518"/>
    <cellStyle name="T_Book1_1_CPK_bieu tong hop lai kh von 2011 gui phong TH-KTDN 2 2" xfId="5519"/>
    <cellStyle name="T_Book1_1_CPK_bieu tong hop lai kh von 2011 gui phong TH-KTDN_BIEU KE HOACH  2015 (KTN 6.11 sua)" xfId="5520"/>
    <cellStyle name="T_Book1_1_CPK_Book1" xfId="5521"/>
    <cellStyle name="T_Book1_1_CPK_Book1 2" xfId="5522"/>
    <cellStyle name="T_Book1_1_CPK_Book1 2 2" xfId="5523"/>
    <cellStyle name="T_Book1_1_CPK_Book1_BIEU KE HOACH  2015 (KTN 6.11 sua)" xfId="5524"/>
    <cellStyle name="T_Book1_1_CPK_Book1_Ke hoach 2010 (theo doi 11-8-2010)" xfId="5525"/>
    <cellStyle name="T_Book1_1_CPK_Book1_Ke hoach 2010 (theo doi 11-8-2010) 2" xfId="5526"/>
    <cellStyle name="T_Book1_1_CPK_Book1_Ke hoach 2010 (theo doi 11-8-2010) 2 2" xfId="5527"/>
    <cellStyle name="T_Book1_1_CPK_Book1_Ke hoach 2010 (theo doi 11-8-2010)_BIEU KE HOACH  2015 (KTN 6.11 sua)" xfId="5528"/>
    <cellStyle name="T_Book1_1_CPK_Book1_ke hoach dau thau 30-6-2010" xfId="5529"/>
    <cellStyle name="T_Book1_1_CPK_Book1_ke hoach dau thau 30-6-2010 2" xfId="5530"/>
    <cellStyle name="T_Book1_1_CPK_Book1_ke hoach dau thau 30-6-2010 2 2" xfId="5531"/>
    <cellStyle name="T_Book1_1_CPK_Book1_ke hoach dau thau 30-6-2010_BIEU KE HOACH  2015 (KTN 6.11 sua)" xfId="5532"/>
    <cellStyle name="T_Book1_1_CPK_Copy of KH PHAN BO VON ĐỐI ỨNG NAM 2011 (30 TY phuong án gop WB)" xfId="5533"/>
    <cellStyle name="T_Book1_1_CPK_Copy of KH PHAN BO VON ĐỐI ỨNG NAM 2011 (30 TY phuong án gop WB) 2" xfId="5534"/>
    <cellStyle name="T_Book1_1_CPK_Copy of KH PHAN BO VON ĐỐI ỨNG NAM 2011 (30 TY phuong án gop WB) 2 2" xfId="5535"/>
    <cellStyle name="T_Book1_1_CPK_Copy of KH PHAN BO VON ĐỐI ỨNG NAM 2011 (30 TY phuong án gop WB)_BIEU KE HOACH  2015 (KTN 6.11 sua)" xfId="5536"/>
    <cellStyle name="T_Book1_1_CPK_DTTD chieng chan Tham lai 29-9-2009" xfId="5537"/>
    <cellStyle name="T_Book1_1_CPK_DTTD chieng chan Tham lai 29-9-2009 2" xfId="5538"/>
    <cellStyle name="T_Book1_1_CPK_DTTD chieng chan Tham lai 29-9-2009 2 2" xfId="5539"/>
    <cellStyle name="T_Book1_1_CPK_DTTD chieng chan Tham lai 29-9-2009_BIEU KE HOACH  2015 (KTN 6.11 sua)" xfId="5540"/>
    <cellStyle name="T_Book1_1_CPK_Du toan nuoc San Thang (GD2)" xfId="5541"/>
    <cellStyle name="T_Book1_1_CPK_Du toan nuoc San Thang (GD2) 2" xfId="5542"/>
    <cellStyle name="T_Book1_1_CPK_Du toan nuoc San Thang (GD2) 2 2" xfId="5543"/>
    <cellStyle name="T_Book1_1_CPK_Du toan nuoc San Thang (GD2)_BIEU KE HOACH  2015 (KTN 6.11 sua)" xfId="5544"/>
    <cellStyle name="T_Book1_1_CPK_dự toán 30a 2013" xfId="5545"/>
    <cellStyle name="T_Book1_1_CPK_Ke hoach 2010 (theo doi 11-8-2010)" xfId="5546"/>
    <cellStyle name="T_Book1_1_CPK_Ke hoach 2010 (theo doi 11-8-2010) 2" xfId="5547"/>
    <cellStyle name="T_Book1_1_CPK_Ke hoach 2010 (theo doi 11-8-2010) 2 2" xfId="5548"/>
    <cellStyle name="T_Book1_1_CPK_Ke hoach 2010 (theo doi 11-8-2010)_BIEU KE HOACH  2015 (KTN 6.11 sua)" xfId="5549"/>
    <cellStyle name="T_Book1_1_CPK_ke hoach dau thau 30-6-2010" xfId="5550"/>
    <cellStyle name="T_Book1_1_CPK_ke hoach dau thau 30-6-2010 2" xfId="5551"/>
    <cellStyle name="T_Book1_1_CPK_ke hoach dau thau 30-6-2010 2 2" xfId="5552"/>
    <cellStyle name="T_Book1_1_CPK_ke hoach dau thau 30-6-2010_BIEU KE HOACH  2015 (KTN 6.11 sua)" xfId="5553"/>
    <cellStyle name="T_Book1_1_CPK_KH Von 2012 gui BKH 1" xfId="5554"/>
    <cellStyle name="T_Book1_1_CPK_KH Von 2012 gui BKH 1 2" xfId="5555"/>
    <cellStyle name="T_Book1_1_CPK_KH Von 2012 gui BKH 1 2 2" xfId="5556"/>
    <cellStyle name="T_Book1_1_CPK_KH Von 2012 gui BKH 1_BIEU KE HOACH  2015 (KTN 6.11 sua)" xfId="5557"/>
    <cellStyle name="T_Book1_1_CPK_QD ke hoach dau thau" xfId="5558"/>
    <cellStyle name="T_Book1_1_CPK_QD ke hoach dau thau 2" xfId="5559"/>
    <cellStyle name="T_Book1_1_CPK_QD ke hoach dau thau 2 2" xfId="5560"/>
    <cellStyle name="T_Book1_1_CPK_QD ke hoach dau thau_BIEU KE HOACH  2015 (KTN 6.11 sua)" xfId="5561"/>
    <cellStyle name="T_Book1_1_CPK_Ra soat KH von 2011 (Huy-11-11-11)" xfId="5562"/>
    <cellStyle name="T_Book1_1_CPK_Ra soat KH von 2011 (Huy-11-11-11) 2" xfId="5563"/>
    <cellStyle name="T_Book1_1_CPK_Ra soat KH von 2011 (Huy-11-11-11) 2 2" xfId="5564"/>
    <cellStyle name="T_Book1_1_CPK_Ra soat KH von 2011 (Huy-11-11-11)_BIEU KE HOACH  2015 (KTN 6.11 sua)" xfId="5565"/>
    <cellStyle name="T_Book1_1_CPK_tinh toan hoang ha" xfId="5566"/>
    <cellStyle name="T_Book1_1_CPK_tinh toan hoang ha 2" xfId="5567"/>
    <cellStyle name="T_Book1_1_CPK_tinh toan hoang ha 2 2" xfId="5568"/>
    <cellStyle name="T_Book1_1_CPK_tinh toan hoang ha_BIEU KE HOACH  2015 (KTN 6.11 sua)" xfId="5569"/>
    <cellStyle name="T_Book1_1_CPK_Tong von ĐTPT" xfId="5570"/>
    <cellStyle name="T_Book1_1_CPK_Tong von ĐTPT 2" xfId="5571"/>
    <cellStyle name="T_Book1_1_CPK_Tong von ĐTPT 2 2" xfId="5572"/>
    <cellStyle name="T_Book1_1_CPK_Tong von ĐTPT_BIEU KE HOACH  2015 (KTN 6.11 sua)" xfId="5573"/>
    <cellStyle name="T_Book1_1_CPK_Viec Huy dang lam" xfId="5574"/>
    <cellStyle name="T_Book1_1_CPK_Viec Huy dang lam_CT 134" xfId="5575"/>
    <cellStyle name="T_Book1_1_Chi tieu KH nam 2009" xfId="5576"/>
    <cellStyle name="T_Book1_1_Chi tieu KH nam 2009 2" xfId="5577"/>
    <cellStyle name="T_Book1_1_Chi tieu KH nam 2009_BIEU KE HOACH  2015 (KTN 6.11 sua)" xfId="5578"/>
    <cellStyle name="T_Book1_1_dang vien mói" xfId="5579"/>
    <cellStyle name="T_Book1_1_Danh Mục KCM trinh BKH 2011 (BS 30A)" xfId="5580"/>
    <cellStyle name="T_Book1_1_DT 1751 Muong Khoa" xfId="5581"/>
    <cellStyle name="T_Book1_1_DT Nam vai" xfId="5582"/>
    <cellStyle name="T_Book1_1_DT Nam vai_bieu ke hoach dau thau" xfId="5583"/>
    <cellStyle name="T_Book1_1_DT Nam vai_bieu ke hoach dau thau truong mam non SKH" xfId="5584"/>
    <cellStyle name="T_Book1_1_DT Nam vai_Book1" xfId="5585"/>
    <cellStyle name="T_Book1_1_DT Nam vai_DTTD chieng chan Tham lai 29-9-2009" xfId="5586"/>
    <cellStyle name="T_Book1_1_DT Nam vai_Ke hoach 2010 (theo doi 11-8-2010)" xfId="5587"/>
    <cellStyle name="T_Book1_1_DT Nam vai_ke hoach dau thau 30-6-2010" xfId="5588"/>
    <cellStyle name="T_Book1_1_DT Nam vai_QD ke hoach dau thau" xfId="5589"/>
    <cellStyle name="T_Book1_1_DT Nam vai_tinh toan hoang ha" xfId="5590"/>
    <cellStyle name="T_Book1_1_DT NHA KHACH -12" xfId="5591"/>
    <cellStyle name="T_Book1_1_DT NHA KHACH -12 2" xfId="5592"/>
    <cellStyle name="T_Book1_1_DT NHA KHACH -12 2 2" xfId="5593"/>
    <cellStyle name="T_Book1_1_DT NHA KHACH -12_BIEU KE HOACH  2015 (KTN 6.11 sua)" xfId="5594"/>
    <cellStyle name="T_Book1_1_DT tieu hoc diem TDC ban Cho 28-02-09" xfId="5595"/>
    <cellStyle name="T_Book1_1_DT tieu hoc diem TDC ban Cho 28-02-09 2" xfId="5596"/>
    <cellStyle name="T_Book1_1_DT tieu hoc diem TDC ban Cho 28-02-09 2 2" xfId="5597"/>
    <cellStyle name="T_Book1_1_DT tieu hoc diem TDC ban Cho 28-02-09_BIEU KE HOACH  2015 (KTN 6.11 sua)" xfId="5598"/>
    <cellStyle name="T_Book1_1_DTTD chieng chan Tham lai 29-9-2009" xfId="5599"/>
    <cellStyle name="T_Book1_1_DTTD chieng chan Tham lai 29-9-2009 2" xfId="5600"/>
    <cellStyle name="T_Book1_1_DTTD chieng chan Tham lai 29-9-2009 2 2" xfId="5601"/>
    <cellStyle name="T_Book1_1_DTTD chieng chan Tham lai 29-9-2009_BIEU KE HOACH  2015 (KTN 6.11 sua)" xfId="5602"/>
    <cellStyle name="T_Book1_1_Du toan nuoc San Thang (GD2)" xfId="5603"/>
    <cellStyle name="T_Book1_1_DuToan92009Luong650" xfId="5604"/>
    <cellStyle name="T_Book1_1_DuToan92009Luong650_CT 134" xfId="5605"/>
    <cellStyle name="T_Book1_1_dự toán 30a 2013" xfId="5606"/>
    <cellStyle name="T_Book1_1_GVL" xfId="5607"/>
    <cellStyle name="T_Book1_1_GVL 2" xfId="5608"/>
    <cellStyle name="T_Book1_1_GVL_BIEU KE HOACH  2015 (KTN 6.11 sua)" xfId="5609"/>
    <cellStyle name="T_Book1_1_HD TT1" xfId="5610"/>
    <cellStyle name="T_Book1_1_HD TT1 2" xfId="5611"/>
    <cellStyle name="T_Book1_1_HD TT1_BIEU KE HOACH  2015 (KTN 6.11 sua)" xfId="5612"/>
    <cellStyle name="T_Book1_1_Ke hoach 2010 ngay 14.4.10" xfId="5613"/>
    <cellStyle name="T_Book1_1_Ke hoach 2010 ngay 14.4.10 2" xfId="5614"/>
    <cellStyle name="T_Book1_1_Ke hoach 2010 ngay 14.4.10_BIEU KE HOACH  2015 (KTN 6.11 sua)" xfId="5615"/>
    <cellStyle name="T_Book1_1_Ke hoach 2010 ngay 31-01" xfId="5616"/>
    <cellStyle name="T_Book1_1_ke hoach dau thau 30-6-2010" xfId="5617"/>
    <cellStyle name="T_Book1_1_ke hoach dau thau 30-6-2010 2" xfId="5618"/>
    <cellStyle name="T_Book1_1_ke hoach dau thau 30-6-2010_BIEU KE HOACH  2015 (KTN 6.11 sua)" xfId="5619"/>
    <cellStyle name="T_Book1_1_Ke hoạch thuc hien goi thau" xfId="5620"/>
    <cellStyle name="T_Book1_1_Ket du ung NS" xfId="5621"/>
    <cellStyle name="T_Book1_1_kinh phi che nam 2012" xfId="5622"/>
    <cellStyle name="T_Book1_1_KH Von 2012 gui BKH 1" xfId="5623"/>
    <cellStyle name="T_Book1_1_KH Von 2012 gui BKH 1 2" xfId="5624"/>
    <cellStyle name="T_Book1_1_KH Von 2012 gui BKH 1 2 2" xfId="5625"/>
    <cellStyle name="T_Book1_1_KH Von 2012 gui BKH 1_BIEU KE HOACH  2015 (KTN 6.11 sua)" xfId="5626"/>
    <cellStyle name="T_Book1_1_Nha lop hoc 8 P" xfId="5627"/>
    <cellStyle name="T_Book1_1_Nha lop hoc 8 P 2" xfId="5628"/>
    <cellStyle name="T_Book1_1_Nha lop hoc 8 P_BIEU KE HOACH  2015 (KTN 6.11 sua)" xfId="5629"/>
    <cellStyle name="T_Book1_1_Phan pha do" xfId="5630"/>
    <cellStyle name="T_Book1_1_QD ke hoach dau thau" xfId="5631"/>
    <cellStyle name="T_Book1_1_QD ke hoach dau thau 2" xfId="5632"/>
    <cellStyle name="T_Book1_1_QD ke hoach dau thau_BIEU KE HOACH  2015 (KTN 6.11 sua)" xfId="5633"/>
    <cellStyle name="T_Book1_1_QĐ 980" xfId="5634"/>
    <cellStyle name="T_Book1_1_Ra soat KH von 2011 (Huy-11-11-11)" xfId="5635"/>
    <cellStyle name="T_Book1_1_Ra soat KH von 2011 (Huy-11-11-11) 2" xfId="5636"/>
    <cellStyle name="T_Book1_1_Ra soat KH von 2011 (Huy-11-11-11)_BIEU KE HOACH  2015 (KTN 6.11 sua)" xfId="5637"/>
    <cellStyle name="T_Book1_1_Sheet2" xfId="5638"/>
    <cellStyle name="T_Book1_1_tien luong" xfId="5639"/>
    <cellStyle name="T_Book1_1_Tien luong chuan 01" xfId="5640"/>
    <cellStyle name="T_Book1_1_Tienluong" xfId="5641"/>
    <cellStyle name="T_Book1_1_Tienluong 2" xfId="5642"/>
    <cellStyle name="T_Book1_1_Tienluong 2 2" xfId="5643"/>
    <cellStyle name="T_Book1_1_Tienluong_BIEU KE HOACH  2015 (KTN 6.11 sua)" xfId="5644"/>
    <cellStyle name="T_Book1_1_tinh toan hoang ha" xfId="5645"/>
    <cellStyle name="T_Book1_1_tinh toan hoang ha 2" xfId="5646"/>
    <cellStyle name="T_Book1_1_tinh toan hoang ha_BIEU KE HOACH  2015 (KTN 6.11 sua)" xfId="5647"/>
    <cellStyle name="T_Book1_1_Tong hop  " xfId="5648"/>
    <cellStyle name="T_Book1_1_Tong von ĐTPT" xfId="5649"/>
    <cellStyle name="T_Book1_1_Tong von ĐTPT 2" xfId="5650"/>
    <cellStyle name="T_Book1_1_Tong von ĐTPT_BIEU KE HOACH  2015 (KTN 6.11 sua)" xfId="5651"/>
    <cellStyle name="T_Book1_1_TU VAN THUY LOI THAM  PHE" xfId="5652"/>
    <cellStyle name="T_Book1_1_TU VAN THUY LOI THAM  PHE 2" xfId="5653"/>
    <cellStyle name="T_Book1_1_TU VAN THUY LOI THAM  PHE_BIEU KE HOACH  2015 (KTN 6.11 sua)" xfId="5654"/>
    <cellStyle name="T_Book1_1_TH danh muc 08-09 den ngay 30-8-09" xfId="5655"/>
    <cellStyle name="T_Book1_1_Thiet bi" xfId="5656"/>
    <cellStyle name="T_Book1_1_Thiet bi_Bieu chi tieu KH 2014 (Huy-04-11)" xfId="5657"/>
    <cellStyle name="T_Book1_1_Thiet bi_Bieu chi tieu KH 2014 (Huy-04-11) 2" xfId="5658"/>
    <cellStyle name="T_Book1_1_Thiet bi_bieu ke hoach dau thau" xfId="5659"/>
    <cellStyle name="T_Book1_1_Thiet bi_bieu ke hoach dau thau 2" xfId="5660"/>
    <cellStyle name="T_Book1_1_Thiet bi_bieu ke hoach dau thau 2 2" xfId="5661"/>
    <cellStyle name="T_Book1_1_Thiet bi_bieu ke hoach dau thau truong mam non SKH" xfId="5662"/>
    <cellStyle name="T_Book1_1_Thiet bi_bieu ke hoach dau thau truong mam non SKH 2" xfId="5663"/>
    <cellStyle name="T_Book1_1_Thiet bi_bieu ke hoach dau thau truong mam non SKH 2 2" xfId="5664"/>
    <cellStyle name="T_Book1_1_Thiet bi_bieu ke hoach dau thau truong mam non SKH_BIEU KE HOACH  2015 (KTN 6.11 sua)" xfId="5665"/>
    <cellStyle name="T_Book1_1_Thiet bi_bieu ke hoach dau thau_BIEU KE HOACH  2015 (KTN 6.11 sua)" xfId="5666"/>
    <cellStyle name="T_Book1_1_Thiet bi_bieu tong hop lai kh von 2011 gui phong TH-KTDN" xfId="5667"/>
    <cellStyle name="T_Book1_1_Thiet bi_bieu tong hop lai kh von 2011 gui phong TH-KTDN 2" xfId="5668"/>
    <cellStyle name="T_Book1_1_Thiet bi_bieu tong hop lai kh von 2011 gui phong TH-KTDN 2 2" xfId="5669"/>
    <cellStyle name="T_Book1_1_Thiet bi_bieu tong hop lai kh von 2011 gui phong TH-KTDN_BIEU KE HOACH  2015 (KTN 6.11 sua)" xfId="5670"/>
    <cellStyle name="T_Book1_1_Thiet bi_Book1" xfId="5671"/>
    <cellStyle name="T_Book1_1_Thiet bi_Book1 2" xfId="5672"/>
    <cellStyle name="T_Book1_1_Thiet bi_Book1 2 2" xfId="5673"/>
    <cellStyle name="T_Book1_1_Thiet bi_Book1_BIEU KE HOACH  2015 (KTN 6.11 sua)" xfId="5674"/>
    <cellStyle name="T_Book1_1_Thiet bi_Book1_Ke hoach 2010 (theo doi 11-8-2010)" xfId="5675"/>
    <cellStyle name="T_Book1_1_Thiet bi_Book1_Ke hoach 2010 (theo doi 11-8-2010) 2" xfId="5676"/>
    <cellStyle name="T_Book1_1_Thiet bi_Book1_Ke hoach 2010 (theo doi 11-8-2010) 2 2" xfId="5677"/>
    <cellStyle name="T_Book1_1_Thiet bi_Book1_Ke hoach 2010 (theo doi 11-8-2010)_BIEU KE HOACH  2015 (KTN 6.11 sua)" xfId="5678"/>
    <cellStyle name="T_Book1_1_Thiet bi_Book1_ke hoach dau thau 30-6-2010" xfId="5679"/>
    <cellStyle name="T_Book1_1_Thiet bi_Book1_ke hoach dau thau 30-6-2010 2" xfId="5680"/>
    <cellStyle name="T_Book1_1_Thiet bi_Book1_ke hoach dau thau 30-6-2010 2 2" xfId="5681"/>
    <cellStyle name="T_Book1_1_Thiet bi_Book1_ke hoach dau thau 30-6-2010_BIEU KE HOACH  2015 (KTN 6.11 sua)" xfId="5682"/>
    <cellStyle name="T_Book1_1_Thiet bi_Copy of KH PHAN BO VON ĐỐI ỨNG NAM 2011 (30 TY phuong án gop WB)" xfId="5683"/>
    <cellStyle name="T_Book1_1_Thiet bi_Copy of KH PHAN BO VON ĐỐI ỨNG NAM 2011 (30 TY phuong án gop WB) 2" xfId="5684"/>
    <cellStyle name="T_Book1_1_Thiet bi_Copy of KH PHAN BO VON ĐỐI ỨNG NAM 2011 (30 TY phuong án gop WB) 2 2" xfId="5685"/>
    <cellStyle name="T_Book1_1_Thiet bi_Copy of KH PHAN BO VON ĐỐI ỨNG NAM 2011 (30 TY phuong án gop WB)_BIEU KE HOACH  2015 (KTN 6.11 sua)" xfId="5686"/>
    <cellStyle name="T_Book1_1_Thiet bi_DTTD chieng chan Tham lai 29-9-2009" xfId="5687"/>
    <cellStyle name="T_Book1_1_Thiet bi_DTTD chieng chan Tham lai 29-9-2009 2" xfId="5688"/>
    <cellStyle name="T_Book1_1_Thiet bi_DTTD chieng chan Tham lai 29-9-2009 2 2" xfId="5689"/>
    <cellStyle name="T_Book1_1_Thiet bi_DTTD chieng chan Tham lai 29-9-2009_BIEU KE HOACH  2015 (KTN 6.11 sua)" xfId="5690"/>
    <cellStyle name="T_Book1_1_Thiet bi_Du toan nuoc San Thang (GD2)" xfId="5691"/>
    <cellStyle name="T_Book1_1_Thiet bi_Du toan nuoc San Thang (GD2) 2" xfId="5692"/>
    <cellStyle name="T_Book1_1_Thiet bi_Du toan nuoc San Thang (GD2) 2 2" xfId="5693"/>
    <cellStyle name="T_Book1_1_Thiet bi_Du toan nuoc San Thang (GD2)_BIEU KE HOACH  2015 (KTN 6.11 sua)" xfId="5694"/>
    <cellStyle name="T_Book1_1_Thiet bi_dự toán 30a 2013" xfId="5695"/>
    <cellStyle name="T_Book1_1_Thiet bi_Ke hoach 2010 (theo doi 11-8-2010)" xfId="5696"/>
    <cellStyle name="T_Book1_1_Thiet bi_Ke hoach 2010 (theo doi 11-8-2010) 2" xfId="5697"/>
    <cellStyle name="T_Book1_1_Thiet bi_Ke hoach 2010 (theo doi 11-8-2010) 2 2" xfId="5698"/>
    <cellStyle name="T_Book1_1_Thiet bi_Ke hoach 2010 (theo doi 11-8-2010)_BIEU KE HOACH  2015 (KTN 6.11 sua)" xfId="5699"/>
    <cellStyle name="T_Book1_1_Thiet bi_ke hoach dau thau 30-6-2010" xfId="5700"/>
    <cellStyle name="T_Book1_1_Thiet bi_ke hoach dau thau 30-6-2010 2" xfId="5701"/>
    <cellStyle name="T_Book1_1_Thiet bi_ke hoach dau thau 30-6-2010 2 2" xfId="5702"/>
    <cellStyle name="T_Book1_1_Thiet bi_ke hoach dau thau 30-6-2010_BIEU KE HOACH  2015 (KTN 6.11 sua)" xfId="5703"/>
    <cellStyle name="T_Book1_1_Thiet bi_KH Von 2012 gui BKH 1" xfId="5704"/>
    <cellStyle name="T_Book1_1_Thiet bi_KH Von 2012 gui BKH 1 2" xfId="5705"/>
    <cellStyle name="T_Book1_1_Thiet bi_KH Von 2012 gui BKH 1 2 2" xfId="5706"/>
    <cellStyle name="T_Book1_1_Thiet bi_KH Von 2012 gui BKH 1_BIEU KE HOACH  2015 (KTN 6.11 sua)" xfId="5707"/>
    <cellStyle name="T_Book1_1_Thiet bi_QD ke hoach dau thau" xfId="5708"/>
    <cellStyle name="T_Book1_1_Thiet bi_QD ke hoach dau thau 2" xfId="5709"/>
    <cellStyle name="T_Book1_1_Thiet bi_QD ke hoach dau thau 2 2" xfId="5710"/>
    <cellStyle name="T_Book1_1_Thiet bi_QD ke hoach dau thau_BIEU KE HOACH  2015 (KTN 6.11 sua)" xfId="5711"/>
    <cellStyle name="T_Book1_1_Thiet bi_Ra soat KH von 2011 (Huy-11-11-11)" xfId="5712"/>
    <cellStyle name="T_Book1_1_Thiet bi_Ra soat KH von 2011 (Huy-11-11-11) 2" xfId="5713"/>
    <cellStyle name="T_Book1_1_Thiet bi_Ra soat KH von 2011 (Huy-11-11-11) 2 2" xfId="5714"/>
    <cellStyle name="T_Book1_1_Thiet bi_Ra soat KH von 2011 (Huy-11-11-11)_BIEU KE HOACH  2015 (KTN 6.11 sua)" xfId="5715"/>
    <cellStyle name="T_Book1_1_Thiet bi_tinh toan hoang ha" xfId="5716"/>
    <cellStyle name="T_Book1_1_Thiet bi_tinh toan hoang ha 2" xfId="5717"/>
    <cellStyle name="T_Book1_1_Thiet bi_tinh toan hoang ha 2 2" xfId="5718"/>
    <cellStyle name="T_Book1_1_Thiet bi_tinh toan hoang ha_BIEU KE HOACH  2015 (KTN 6.11 sua)" xfId="5719"/>
    <cellStyle name="T_Book1_1_Thiet bi_Tong von ĐTPT" xfId="5720"/>
    <cellStyle name="T_Book1_1_Thiet bi_Tong von ĐTPT 2" xfId="5721"/>
    <cellStyle name="T_Book1_1_Thiet bi_Tong von ĐTPT 2 2" xfId="5722"/>
    <cellStyle name="T_Book1_1_Thiet bi_Tong von ĐTPT_BIEU KE HOACH  2015 (KTN 6.11 sua)" xfId="5723"/>
    <cellStyle name="T_Book1_1_Thiet bi_Viec Huy dang lam" xfId="5724"/>
    <cellStyle name="T_Book1_1_Thiet bi_Viec Huy dang lam_CT 134" xfId="5725"/>
    <cellStyle name="T_Book1_1_Viec Huy dang lam" xfId="5726"/>
    <cellStyle name="T_Book1_10b_PhanThanNhaSo10" xfId="5727"/>
    <cellStyle name="T_Book1_10b_PhanThanNhaSo10_Bieu chi tieu KH 2014 (Huy-04-11)" xfId="5728"/>
    <cellStyle name="T_Book1_10b_PhanThanNhaSo10_Bieu chi tieu KH 2014 (Huy-04-11) 2" xfId="5729"/>
    <cellStyle name="T_Book1_10b_PhanThanNhaSo10_bieu ke hoach dau thau" xfId="5730"/>
    <cellStyle name="T_Book1_10b_PhanThanNhaSo10_bieu ke hoach dau thau 2" xfId="5731"/>
    <cellStyle name="T_Book1_10b_PhanThanNhaSo10_bieu ke hoach dau thau 2 2" xfId="5732"/>
    <cellStyle name="T_Book1_10b_PhanThanNhaSo10_bieu ke hoach dau thau truong mam non SKH" xfId="5733"/>
    <cellStyle name="T_Book1_10b_PhanThanNhaSo10_bieu ke hoach dau thau truong mam non SKH 2" xfId="5734"/>
    <cellStyle name="T_Book1_10b_PhanThanNhaSo10_bieu ke hoach dau thau truong mam non SKH 2 2" xfId="5735"/>
    <cellStyle name="T_Book1_10b_PhanThanNhaSo10_bieu ke hoach dau thau truong mam non SKH_BIEU KE HOACH  2015 (KTN 6.11 sua)" xfId="5736"/>
    <cellStyle name="T_Book1_10b_PhanThanNhaSo10_bieu ke hoach dau thau_BIEU KE HOACH  2015 (KTN 6.11 sua)" xfId="5737"/>
    <cellStyle name="T_Book1_10b_PhanThanNhaSo10_bieu tong hop lai kh von 2011 gui phong TH-KTDN" xfId="5738"/>
    <cellStyle name="T_Book1_10b_PhanThanNhaSo10_bieu tong hop lai kh von 2011 gui phong TH-KTDN 2" xfId="5739"/>
    <cellStyle name="T_Book1_10b_PhanThanNhaSo10_bieu tong hop lai kh von 2011 gui phong TH-KTDN 2 2" xfId="5740"/>
    <cellStyle name="T_Book1_10b_PhanThanNhaSo10_bieu tong hop lai kh von 2011 gui phong TH-KTDN_BIEU KE HOACH  2015 (KTN 6.11 sua)" xfId="5741"/>
    <cellStyle name="T_Book1_10b_PhanThanNhaSo10_Book1" xfId="5742"/>
    <cellStyle name="T_Book1_10b_PhanThanNhaSo10_Book1 2" xfId="5743"/>
    <cellStyle name="T_Book1_10b_PhanThanNhaSo10_Book1 2 2" xfId="5744"/>
    <cellStyle name="T_Book1_10b_PhanThanNhaSo10_Book1_BIEU KE HOACH  2015 (KTN 6.11 sua)" xfId="5745"/>
    <cellStyle name="T_Book1_10b_PhanThanNhaSo10_Book1_Ke hoach 2010 (theo doi 11-8-2010)" xfId="5746"/>
    <cellStyle name="T_Book1_10b_PhanThanNhaSo10_Book1_Ke hoach 2010 (theo doi 11-8-2010) 2" xfId="5747"/>
    <cellStyle name="T_Book1_10b_PhanThanNhaSo10_Book1_Ke hoach 2010 (theo doi 11-8-2010) 2 2" xfId="5748"/>
    <cellStyle name="T_Book1_10b_PhanThanNhaSo10_Book1_Ke hoach 2010 (theo doi 11-8-2010)_BIEU KE HOACH  2015 (KTN 6.11 sua)" xfId="5749"/>
    <cellStyle name="T_Book1_10b_PhanThanNhaSo10_Book1_ke hoach dau thau 30-6-2010" xfId="5750"/>
    <cellStyle name="T_Book1_10b_PhanThanNhaSo10_Book1_ke hoach dau thau 30-6-2010 2" xfId="5751"/>
    <cellStyle name="T_Book1_10b_PhanThanNhaSo10_Book1_ke hoach dau thau 30-6-2010 2 2" xfId="5752"/>
    <cellStyle name="T_Book1_10b_PhanThanNhaSo10_Book1_ke hoach dau thau 30-6-2010_BIEU KE HOACH  2015 (KTN 6.11 sua)" xfId="5753"/>
    <cellStyle name="T_Book1_10b_PhanThanNhaSo10_Copy of KH PHAN BO VON ĐỐI ỨNG NAM 2011 (30 TY phuong án gop WB)" xfId="5754"/>
    <cellStyle name="T_Book1_10b_PhanThanNhaSo10_Copy of KH PHAN BO VON ĐỐI ỨNG NAM 2011 (30 TY phuong án gop WB) 2" xfId="5755"/>
    <cellStyle name="T_Book1_10b_PhanThanNhaSo10_Copy of KH PHAN BO VON ĐỐI ỨNG NAM 2011 (30 TY phuong án gop WB) 2 2" xfId="5756"/>
    <cellStyle name="T_Book1_10b_PhanThanNhaSo10_Copy of KH PHAN BO VON ĐỐI ỨNG NAM 2011 (30 TY phuong án gop WB)_BIEU KE HOACH  2015 (KTN 6.11 sua)" xfId="5757"/>
    <cellStyle name="T_Book1_10b_PhanThanNhaSo10_DTTD chieng chan Tham lai 29-9-2009" xfId="5758"/>
    <cellStyle name="T_Book1_10b_PhanThanNhaSo10_DTTD chieng chan Tham lai 29-9-2009 2" xfId="5759"/>
    <cellStyle name="T_Book1_10b_PhanThanNhaSo10_DTTD chieng chan Tham lai 29-9-2009 2 2" xfId="5760"/>
    <cellStyle name="T_Book1_10b_PhanThanNhaSo10_DTTD chieng chan Tham lai 29-9-2009_BIEU KE HOACH  2015 (KTN 6.11 sua)" xfId="5761"/>
    <cellStyle name="T_Book1_10b_PhanThanNhaSo10_Du toan nuoc San Thang (GD2)" xfId="5762"/>
    <cellStyle name="T_Book1_10b_PhanThanNhaSo10_Du toan nuoc San Thang (GD2) 2" xfId="5763"/>
    <cellStyle name="T_Book1_10b_PhanThanNhaSo10_Du toan nuoc San Thang (GD2) 2 2" xfId="5764"/>
    <cellStyle name="T_Book1_10b_PhanThanNhaSo10_Du toan nuoc San Thang (GD2)_BIEU KE HOACH  2015 (KTN 6.11 sua)" xfId="5765"/>
    <cellStyle name="T_Book1_10b_PhanThanNhaSo10_dự toán 30a 2013" xfId="5766"/>
    <cellStyle name="T_Book1_10b_PhanThanNhaSo10_Ke hoach 2010 (theo doi 11-8-2010)" xfId="5767"/>
    <cellStyle name="T_Book1_10b_PhanThanNhaSo10_Ke hoach 2010 (theo doi 11-8-2010) 2" xfId="5768"/>
    <cellStyle name="T_Book1_10b_PhanThanNhaSo10_Ke hoach 2010 (theo doi 11-8-2010) 2 2" xfId="5769"/>
    <cellStyle name="T_Book1_10b_PhanThanNhaSo10_Ke hoach 2010 (theo doi 11-8-2010)_BIEU KE HOACH  2015 (KTN 6.11 sua)" xfId="5770"/>
    <cellStyle name="T_Book1_10b_PhanThanNhaSo10_ke hoach dau thau 30-6-2010" xfId="5771"/>
    <cellStyle name="T_Book1_10b_PhanThanNhaSo10_ke hoach dau thau 30-6-2010 2" xfId="5772"/>
    <cellStyle name="T_Book1_10b_PhanThanNhaSo10_ke hoach dau thau 30-6-2010 2 2" xfId="5773"/>
    <cellStyle name="T_Book1_10b_PhanThanNhaSo10_ke hoach dau thau 30-6-2010_BIEU KE HOACH  2015 (KTN 6.11 sua)" xfId="5774"/>
    <cellStyle name="T_Book1_10b_PhanThanNhaSo10_KH Von 2012 gui BKH 1" xfId="5775"/>
    <cellStyle name="T_Book1_10b_PhanThanNhaSo10_KH Von 2012 gui BKH 1 2" xfId="5776"/>
    <cellStyle name="T_Book1_10b_PhanThanNhaSo10_KH Von 2012 gui BKH 1 2 2" xfId="5777"/>
    <cellStyle name="T_Book1_10b_PhanThanNhaSo10_KH Von 2012 gui BKH 1_BIEU KE HOACH  2015 (KTN 6.11 sua)" xfId="5778"/>
    <cellStyle name="T_Book1_10b_PhanThanNhaSo10_QD ke hoach dau thau" xfId="5779"/>
    <cellStyle name="T_Book1_10b_PhanThanNhaSo10_QD ke hoach dau thau 2" xfId="5780"/>
    <cellStyle name="T_Book1_10b_PhanThanNhaSo10_QD ke hoach dau thau 2 2" xfId="5781"/>
    <cellStyle name="T_Book1_10b_PhanThanNhaSo10_QD ke hoach dau thau_BIEU KE HOACH  2015 (KTN 6.11 sua)" xfId="5782"/>
    <cellStyle name="T_Book1_10b_PhanThanNhaSo10_Ra soat KH von 2011 (Huy-11-11-11)" xfId="5783"/>
    <cellStyle name="T_Book1_10b_PhanThanNhaSo10_Ra soat KH von 2011 (Huy-11-11-11) 2" xfId="5784"/>
    <cellStyle name="T_Book1_10b_PhanThanNhaSo10_Ra soat KH von 2011 (Huy-11-11-11) 2 2" xfId="5785"/>
    <cellStyle name="T_Book1_10b_PhanThanNhaSo10_Ra soat KH von 2011 (Huy-11-11-11)_BIEU KE HOACH  2015 (KTN 6.11 sua)" xfId="5786"/>
    <cellStyle name="T_Book1_10b_PhanThanNhaSo10_tinh toan hoang ha" xfId="5787"/>
    <cellStyle name="T_Book1_10b_PhanThanNhaSo10_tinh toan hoang ha 2" xfId="5788"/>
    <cellStyle name="T_Book1_10b_PhanThanNhaSo10_tinh toan hoang ha 2 2" xfId="5789"/>
    <cellStyle name="T_Book1_10b_PhanThanNhaSo10_tinh toan hoang ha_BIEU KE HOACH  2015 (KTN 6.11 sua)" xfId="5790"/>
    <cellStyle name="T_Book1_10b_PhanThanNhaSo10_Tong von ĐTPT" xfId="5791"/>
    <cellStyle name="T_Book1_10b_PhanThanNhaSo10_Tong von ĐTPT 2" xfId="5792"/>
    <cellStyle name="T_Book1_10b_PhanThanNhaSo10_Tong von ĐTPT 2 2" xfId="5793"/>
    <cellStyle name="T_Book1_10b_PhanThanNhaSo10_Tong von ĐTPT_BIEU KE HOACH  2015 (KTN 6.11 sua)" xfId="5794"/>
    <cellStyle name="T_Book1_10b_PhanThanNhaSo10_Viec Huy dang lam" xfId="5795"/>
    <cellStyle name="T_Book1_10b_PhanThanNhaSo10_Viec Huy dang lam_CT 134" xfId="5796"/>
    <cellStyle name="T_Book1_2" xfId="5797"/>
    <cellStyle name="T_Book1_2 2" xfId="5798"/>
    <cellStyle name="T_Book1_2 3" xfId="5799"/>
    <cellStyle name="T_Book1_2_Bao cao danh muc cac cong trinh tren dia ban huyen 4-2010" xfId="5800"/>
    <cellStyle name="T_Book1_2_Bao cao TPCP" xfId="5801"/>
    <cellStyle name="T_Book1_2_Bao cao TPCP 2" xfId="5802"/>
    <cellStyle name="T_Book1_2_Bao cao TPCP_BIEU KE HOACH  2015 (KTN 6.11 sua)" xfId="5803"/>
    <cellStyle name="T_Book1_2_bao_cao_TH_th_cong_tac_dau_thau_-_ngay251209" xfId="5804"/>
    <cellStyle name="T_Book1_2_Bieu chi tieu KH 2014 (Huy-04-11)" xfId="5805"/>
    <cellStyle name="T_Book1_2_Bieu chi tieu KH 2014 (Huy-04-11) 2" xfId="5806"/>
    <cellStyle name="T_Book1_2_BIEU KE HOACH  2015 (KTN 6.11 sua)" xfId="5807"/>
    <cellStyle name="T_Book1_2_bieu ke hoach dau thau" xfId="5808"/>
    <cellStyle name="T_Book1_2_bieu ke hoach dau thau 2" xfId="5809"/>
    <cellStyle name="T_Book1_2_bieu ke hoach dau thau truong mam non SKH" xfId="5810"/>
    <cellStyle name="T_Book1_2_bieu ke hoach dau thau truong mam non SKH 2" xfId="5811"/>
    <cellStyle name="T_Book1_2_bieu ke hoach dau thau truong mam non SKH_BIEU KE HOACH  2015 (KTN 6.11 sua)" xfId="5812"/>
    <cellStyle name="T_Book1_2_bieu ke hoach dau thau_BIEU KE HOACH  2015 (KTN 6.11 sua)" xfId="5813"/>
    <cellStyle name="T_Book1_2_bieu tong hop lai kh von 2011 gui phong TH-KTDN" xfId="5814"/>
    <cellStyle name="T_Book1_2_bieu tong hop lai kh von 2011 gui phong TH-KTDN 2" xfId="5815"/>
    <cellStyle name="T_Book1_2_bieu tong hop lai kh von 2011 gui phong TH-KTDN_BIEU KE HOACH  2015 (KTN 6.11 sua)" xfId="5816"/>
    <cellStyle name="T_Book1_2_BIỂU TỔNG HỢP LẦN CUỐI SỬA THEO NGHI QUYẾT SỐ 81" xfId="5817"/>
    <cellStyle name="T_Book1_2_Book1" xfId="5818"/>
    <cellStyle name="T_Book1_2_Book1 2" xfId="5819"/>
    <cellStyle name="T_Book1_2_Book1 3" xfId="5820"/>
    <cellStyle name="T_Book1_2_Book1_1" xfId="5821"/>
    <cellStyle name="T_Book1_2_Book1_1 2" xfId="5822"/>
    <cellStyle name="T_Book1_2_Book1_1_BIEU KE HOACH  2015 (KTN 6.11 sua)" xfId="5823"/>
    <cellStyle name="T_Book1_2_Book1_1_Book1" xfId="5824"/>
    <cellStyle name="T_Book1_2_Book1_1_Book1 2" xfId="5825"/>
    <cellStyle name="T_Book1_2_Book1_1_Book1_BIEU KE HOACH  2015 (KTN 6.11 sua)" xfId="5826"/>
    <cellStyle name="T_Book1_2_Book1_1_Book1_Ke hoach 2010 (theo doi 11-8-2010)" xfId="5827"/>
    <cellStyle name="T_Book1_2_Book1_1_Book1_Ke hoach 2010 (theo doi 11-8-2010) 2" xfId="5828"/>
    <cellStyle name="T_Book1_2_Book1_1_Book1_Ke hoach 2010 (theo doi 11-8-2010)_BIEU KE HOACH  2015 (KTN 6.11 sua)" xfId="5829"/>
    <cellStyle name="T_Book1_2_Book1_1_Ke hoach 2010 (theo doi 11-8-2010)" xfId="5830"/>
    <cellStyle name="T_Book1_2_Book1_1_Ke hoach 2010 (theo doi 11-8-2010) 2" xfId="5831"/>
    <cellStyle name="T_Book1_2_Book1_1_Ke hoach 2010 (theo doi 11-8-2010)_BIEU KE HOACH  2015 (KTN 6.11 sua)" xfId="5832"/>
    <cellStyle name="T_Book1_2_Book1_1_ke hoach dau thau 30-6-2010" xfId="5833"/>
    <cellStyle name="T_Book1_2_Book1_1_ke hoach dau thau 30-6-2010 2" xfId="5834"/>
    <cellStyle name="T_Book1_2_Book1_1_ke hoach dau thau 30-6-2010_BIEU KE HOACH  2015 (KTN 6.11 sua)" xfId="5835"/>
    <cellStyle name="T_Book1_2_Book1_2" xfId="5836"/>
    <cellStyle name="T_Book1_2_Book1_2 2" xfId="5837"/>
    <cellStyle name="T_Book1_2_Book1_2 2 2" xfId="5838"/>
    <cellStyle name="T_Book1_2_Book1_2_BIEU KE HOACH  2015 (KTN 6.11 sua)" xfId="5839"/>
    <cellStyle name="T_Book1_2_Book1_2_Ke hoach 2010 (theo doi 11-8-2010)" xfId="5840"/>
    <cellStyle name="T_Book1_2_Book1_2_Ke hoach 2010 (theo doi 11-8-2010) 2" xfId="5841"/>
    <cellStyle name="T_Book1_2_Book1_2_Ke hoach 2010 (theo doi 11-8-2010)_BIEU KE HOACH  2015 (KTN 6.11 sua)" xfId="5842"/>
    <cellStyle name="T_Book1_2_Book1_Bao cao 9 thang  XDCB" xfId="5843"/>
    <cellStyle name="T_Book1_2_Book1_Bao cao phòng lao động phụ lục 3" xfId="5844"/>
    <cellStyle name="T_Book1_2_Book1_Book1" xfId="5845"/>
    <cellStyle name="T_Book1_2_Book1_Book1 2" xfId="5846"/>
    <cellStyle name="T_Book1_2_Book1_Book1_BIEU KE HOACH  2015 (KTN 6.11 sua)" xfId="5847"/>
    <cellStyle name="T_Book1_2_Book1_Book1_Ke hoach 2010 (theo doi 11-8-2010)" xfId="5848"/>
    <cellStyle name="T_Book1_2_Book1_Book1_Ke hoach 2010 (theo doi 11-8-2010) 2" xfId="5849"/>
    <cellStyle name="T_Book1_2_Book1_Book1_Ke hoach 2010 (theo doi 11-8-2010)_BIEU KE HOACH  2015 (KTN 6.11 sua)" xfId="5850"/>
    <cellStyle name="T_Book1_2_Book1_Danh Mục KCM trinh BKH 2011 (BS 30A)" xfId="5851"/>
    <cellStyle name="T_Book1_2_Book1_dự toán 30a 2013" xfId="5852"/>
    <cellStyle name="T_Book1_2_Book1_Ke hoach 2010 (theo doi 11-8-2010)" xfId="5853"/>
    <cellStyle name="T_Book1_2_Book1_Ke hoach 2010 (theo doi 11-8-2010) 2" xfId="5854"/>
    <cellStyle name="T_Book1_2_Book1_Ke hoach 2010 (theo doi 11-8-2010) 2 2" xfId="5855"/>
    <cellStyle name="T_Book1_2_Book1_Ke hoach 2010 (theo doi 11-8-2010)_BIEU KE HOACH  2015 (KTN 6.11 sua)" xfId="5856"/>
    <cellStyle name="T_Book1_2_Book1_ke hoach dau thau 30-6-2010" xfId="5857"/>
    <cellStyle name="T_Book1_2_Book1_ke hoach dau thau 30-6-2010 2" xfId="5858"/>
    <cellStyle name="T_Book1_2_Book1_ke hoach dau thau 30-6-2010_BIEU KE HOACH  2015 (KTN 6.11 sua)" xfId="5859"/>
    <cellStyle name="T_Book1_2_Book1_KH Von 2012 gui BKH 1" xfId="5860"/>
    <cellStyle name="T_Book1_2_Book1_KH Von 2012 gui BKH 1 2" xfId="5861"/>
    <cellStyle name="T_Book1_2_Book1_KH Von 2012 gui BKH 1_BIEU KE HOACH  2015 (KTN 6.11 sua)" xfId="5862"/>
    <cellStyle name="T_Book1_2_Book1_KH Von 2012 gui BKH 2" xfId="5863"/>
    <cellStyle name="T_Book1_2_Book1_KH Von 2012 gui BKH 2 2" xfId="5864"/>
    <cellStyle name="T_Book1_2_Book1_KH Von 2012 gui BKH 2_BIEU KE HOACH  2015 (KTN 6.11 sua)" xfId="5865"/>
    <cellStyle name="T_Book1_2_Book1_Ra soat KH von 2011 (Huy-11-11-11)" xfId="5866"/>
    <cellStyle name="T_Book1_2_Book1_Theo doi thanh toan" xfId="5867"/>
    <cellStyle name="T_Book1_2_Book1_Viec Huy dang lam" xfId="5868"/>
    <cellStyle name="T_Book1_2_Book1_Viec Huy dang lam_CT 134" xfId="5869"/>
    <cellStyle name="T_Book1_2_cong bo gia VLXD thang 4" xfId="5870"/>
    <cellStyle name="T_Book1_2_cong bo gia VLXD thang 4 2" xfId="5871"/>
    <cellStyle name="T_Book1_2_cong bo gia VLXD thang 4_BIEU KE HOACH  2015 (KTN 6.11 sua)" xfId="5872"/>
    <cellStyle name="T_Book1_2_Copy of KH PHAN BO VON ĐỐI ỨNG NAM 2011 (30 TY phuong án gop WB)" xfId="5873"/>
    <cellStyle name="T_Book1_2_Copy of KH PHAN BO VON ĐỐI ỨNG NAM 2011 (30 TY phuong án gop WB) 2" xfId="5874"/>
    <cellStyle name="T_Book1_2_Copy of KH PHAN BO VON ĐỐI ỨNG NAM 2011 (30 TY phuong án gop WB)_BIEU KE HOACH  2015 (KTN 6.11 sua)" xfId="5875"/>
    <cellStyle name="T_Book1_2_Chi tieu KH nam 2009" xfId="5876"/>
    <cellStyle name="T_Book1_2_Chi tieu KH nam 2009 2" xfId="5877"/>
    <cellStyle name="T_Book1_2_Chi tieu KH nam 2009_BIEU KE HOACH  2015 (KTN 6.11 sua)" xfId="5878"/>
    <cellStyle name="T_Book1_2_dang vien mói" xfId="5879"/>
    <cellStyle name="T_Book1_2_Danh Mục KCM trinh BKH 2011 (BS 30A)" xfId="5880"/>
    <cellStyle name="T_Book1_2_DT 1751 Muong Khoa" xfId="5881"/>
    <cellStyle name="T_Book1_2_DT 1751 Muong Khoa 2" xfId="5882"/>
    <cellStyle name="T_Book1_2_DT 1751 Muong Khoa_BIEU KE HOACH  2015 (KTN 6.11 sua)" xfId="5883"/>
    <cellStyle name="T_Book1_2_DT Nam vai" xfId="5884"/>
    <cellStyle name="T_Book1_2_DT Nam vai 2" xfId="5885"/>
    <cellStyle name="T_Book1_2_DT Nam vai_BIEU KE HOACH  2015 (KTN 6.11 sua)" xfId="5886"/>
    <cellStyle name="T_Book1_2_DT Nam vai_bieu ke hoach dau thau" xfId="5887"/>
    <cellStyle name="T_Book1_2_DT Nam vai_bieu ke hoach dau thau 2" xfId="5888"/>
    <cellStyle name="T_Book1_2_DT Nam vai_bieu ke hoach dau thau truong mam non SKH" xfId="5889"/>
    <cellStyle name="T_Book1_2_DT Nam vai_bieu ke hoach dau thau truong mam non SKH 2" xfId="5890"/>
    <cellStyle name="T_Book1_2_DT Nam vai_bieu ke hoach dau thau truong mam non SKH_BIEU KE HOACH  2015 (KTN 6.11 sua)" xfId="5891"/>
    <cellStyle name="T_Book1_2_DT Nam vai_bieu ke hoach dau thau_BIEU KE HOACH  2015 (KTN 6.11 sua)" xfId="5892"/>
    <cellStyle name="T_Book1_2_DT Nam vai_Book1" xfId="5893"/>
    <cellStyle name="T_Book1_2_DT Nam vai_Book1 2" xfId="5894"/>
    <cellStyle name="T_Book1_2_DT Nam vai_Book1_BIEU KE HOACH  2015 (KTN 6.11 sua)" xfId="5895"/>
    <cellStyle name="T_Book1_2_DT Nam vai_DTTD chieng chan Tham lai 29-9-2009" xfId="5896"/>
    <cellStyle name="T_Book1_2_DT Nam vai_DTTD chieng chan Tham lai 29-9-2009 2" xfId="5897"/>
    <cellStyle name="T_Book1_2_DT Nam vai_DTTD chieng chan Tham lai 29-9-2009_BIEU KE HOACH  2015 (KTN 6.11 sua)" xfId="5898"/>
    <cellStyle name="T_Book1_2_DT Nam vai_Ke hoach 2010 (theo doi 11-8-2010)" xfId="5899"/>
    <cellStyle name="T_Book1_2_DT Nam vai_Ke hoach 2010 (theo doi 11-8-2010) 2" xfId="5900"/>
    <cellStyle name="T_Book1_2_DT Nam vai_Ke hoach 2010 (theo doi 11-8-2010)_BIEU KE HOACH  2015 (KTN 6.11 sua)" xfId="5901"/>
    <cellStyle name="T_Book1_2_DT Nam vai_ke hoach dau thau 30-6-2010" xfId="5902"/>
    <cellStyle name="T_Book1_2_DT Nam vai_ke hoach dau thau 30-6-2010 2" xfId="5903"/>
    <cellStyle name="T_Book1_2_DT Nam vai_ke hoach dau thau 30-6-2010_BIEU KE HOACH  2015 (KTN 6.11 sua)" xfId="5904"/>
    <cellStyle name="T_Book1_2_DT Nam vai_QD ke hoach dau thau" xfId="5905"/>
    <cellStyle name="T_Book1_2_DT Nam vai_QD ke hoach dau thau 2" xfId="5906"/>
    <cellStyle name="T_Book1_2_DT Nam vai_QD ke hoach dau thau_BIEU KE HOACH  2015 (KTN 6.11 sua)" xfId="5907"/>
    <cellStyle name="T_Book1_2_DT Nam vai_tinh toan hoang ha" xfId="5908"/>
    <cellStyle name="T_Book1_2_DT Nam vai_tinh toan hoang ha 2" xfId="5909"/>
    <cellStyle name="T_Book1_2_DT Nam vai_tinh toan hoang ha_BIEU KE HOACH  2015 (KTN 6.11 sua)" xfId="5910"/>
    <cellStyle name="T_Book1_2_DT NHA KHACH -12" xfId="5911"/>
    <cellStyle name="T_Book1_2_DT NHA KHACH -12 2" xfId="5912"/>
    <cellStyle name="T_Book1_2_DT NHA KHACH -12_BIEU KE HOACH  2015 (KTN 6.11 sua)" xfId="5913"/>
    <cellStyle name="T_Book1_2_DT tieu hoc diem TDC ban Cho 28-02-09" xfId="5914"/>
    <cellStyle name="T_Book1_2_DT tieu hoc diem TDC ban Cho 28-02-09 2" xfId="5915"/>
    <cellStyle name="T_Book1_2_DT tieu hoc diem TDC ban Cho 28-02-09_BIEU KE HOACH  2015 (KTN 6.11 sua)" xfId="5916"/>
    <cellStyle name="T_Book1_2_DTTD chieng chan Tham lai 29-9-2009" xfId="5917"/>
    <cellStyle name="T_Book1_2_DTTD chieng chan Tham lai 29-9-2009 2" xfId="5918"/>
    <cellStyle name="T_Book1_2_DTTD chieng chan Tham lai 29-9-2009_BIEU KE HOACH  2015 (KTN 6.11 sua)" xfId="5919"/>
    <cellStyle name="T_Book1_2_Du toan nuoc San Thang (GD2)" xfId="5920"/>
    <cellStyle name="T_Book1_2_Du toan nuoc San Thang (GD2) 2" xfId="5921"/>
    <cellStyle name="T_Book1_2_Du toan nuoc San Thang (GD2)_BIEU KE HOACH  2015 (KTN 6.11 sua)" xfId="5922"/>
    <cellStyle name="T_Book1_2_DuToan92009Luong650" xfId="5923"/>
    <cellStyle name="T_Book1_2_DuToan92009Luong650 2" xfId="5924"/>
    <cellStyle name="T_Book1_2_DuToan92009Luong650_CT 134" xfId="5925"/>
    <cellStyle name="T_Book1_2_dự toán 30a 2013" xfId="5926"/>
    <cellStyle name="T_Book1_2_GVL" xfId="5927"/>
    <cellStyle name="T_Book1_2_GVL 2" xfId="5928"/>
    <cellStyle name="T_Book1_2_GVL_BIEU KE HOACH  2015 (KTN 6.11 sua)" xfId="5929"/>
    <cellStyle name="T_Book1_2_HD TT1" xfId="5930"/>
    <cellStyle name="T_Book1_2_HD TT1 2" xfId="5931"/>
    <cellStyle name="T_Book1_2_HD TT1_BIEU KE HOACH  2015 (KTN 6.11 sua)" xfId="5932"/>
    <cellStyle name="T_Book1_2_Ke hoach 2010 ngay 14.4.10" xfId="5933"/>
    <cellStyle name="T_Book1_2_Ke hoach 2010 ngay 14.4.10 2" xfId="5934"/>
    <cellStyle name="T_Book1_2_Ke hoach 2010 ngay 14.4.10_BIEU KE HOACH  2015 (KTN 6.11 sua)" xfId="5935"/>
    <cellStyle name="T_Book1_2_ke hoach dau thau 30-6-2010" xfId="5936"/>
    <cellStyle name="T_Book1_2_ke hoach dau thau 30-6-2010 2" xfId="5937"/>
    <cellStyle name="T_Book1_2_ke hoach dau thau 30-6-2010_BIEU KE HOACH  2015 (KTN 6.11 sua)" xfId="5938"/>
    <cellStyle name="T_Book1_2_KH 2014" xfId="5939"/>
    <cellStyle name="T_Book1_2_KH Von 2012 gui BKH 1" xfId="5940"/>
    <cellStyle name="T_Book1_2_KH Von 2012 gui BKH 1 2" xfId="5941"/>
    <cellStyle name="T_Book1_2_KH Von 2012 gui BKH 1_BIEU KE HOACH  2015 (KTN 6.11 sua)" xfId="5942"/>
    <cellStyle name="T_Book1_2_Nha lop hoc 8 P" xfId="5943"/>
    <cellStyle name="T_Book1_2_Nha lop hoc 8 P 2" xfId="5944"/>
    <cellStyle name="T_Book1_2_Nha lop hoc 8 P_BIEU KE HOACH  2015 (KTN 6.11 sua)" xfId="5945"/>
    <cellStyle name="T_Book1_2_Phan pha do" xfId="5946"/>
    <cellStyle name="T_Book1_2_QD ke hoach dau thau" xfId="5947"/>
    <cellStyle name="T_Book1_2_QD ke hoach dau thau 2" xfId="5948"/>
    <cellStyle name="T_Book1_2_QD ke hoach dau thau_BIEU KE HOACH  2015 (KTN 6.11 sua)" xfId="5949"/>
    <cellStyle name="T_Book1_2_QĐ 980" xfId="5950"/>
    <cellStyle name="T_Book1_2_Ra soat KH von 2011 (Huy-11-11-11)" xfId="5951"/>
    <cellStyle name="T_Book1_2_Ra soat KH von 2011 (Huy-11-11-11) 2" xfId="5952"/>
    <cellStyle name="T_Book1_2_Ra soat KH von 2011 (Huy-11-11-11)_BIEU KE HOACH  2015 (KTN 6.11 sua)" xfId="5953"/>
    <cellStyle name="T_Book1_2_Sheet2" xfId="5954"/>
    <cellStyle name="T_Book1_2_Sheet2 2" xfId="5955"/>
    <cellStyle name="T_Book1_2_Sheet2_BIEU KE HOACH  2015 (KTN 6.11 sua)" xfId="5956"/>
    <cellStyle name="T_Book1_2_Tienluong" xfId="5957"/>
    <cellStyle name="T_Book1_2_Tienluong 2" xfId="5958"/>
    <cellStyle name="T_Book1_2_Tienluong_BIEU KE HOACH  2015 (KTN 6.11 sua)" xfId="5959"/>
    <cellStyle name="T_Book1_2_tinh toan hoang ha" xfId="5960"/>
    <cellStyle name="T_Book1_2_tinh toan hoang ha 2" xfId="5961"/>
    <cellStyle name="T_Book1_2_tinh toan hoang ha_BIEU KE HOACH  2015 (KTN 6.11 sua)" xfId="5962"/>
    <cellStyle name="T_Book1_2_Tong von ĐTPT" xfId="5963"/>
    <cellStyle name="T_Book1_2_Tong von ĐTPT 2" xfId="5964"/>
    <cellStyle name="T_Book1_2_Tong von ĐTPT_BIEU KE HOACH  2015 (KTN 6.11 sua)" xfId="5965"/>
    <cellStyle name="T_Book1_2_TU VAN THUY LOI THAM  PHE" xfId="5966"/>
    <cellStyle name="T_Book1_2_TU VAN THUY LOI THAM  PHE 2" xfId="5967"/>
    <cellStyle name="T_Book1_2_TU VAN THUY LOI THAM  PHE_BIEU KE HOACH  2015 (KTN 6.11 sua)" xfId="5968"/>
    <cellStyle name="T_Book1_2_TH danh muc 08-09 den ngay 30-8-09" xfId="5969"/>
    <cellStyle name="T_Book1_2_Viec Huy dang lam" xfId="5970"/>
    <cellStyle name="T_Book1_2_Viec Huy dang lam_CT 134" xfId="5971"/>
    <cellStyle name="T_Book1_3" xfId="5972"/>
    <cellStyle name="T_Book1_3 2" xfId="5973"/>
    <cellStyle name="T_Book1_3 2 2" xfId="5974"/>
    <cellStyle name="T_Book1_3_BIEU KE HOACH  2015 (KTN 6.11 sua)" xfId="5975"/>
    <cellStyle name="T_Book1_3_Book1" xfId="5976"/>
    <cellStyle name="T_Book1_3_Book1 2" xfId="5977"/>
    <cellStyle name="T_Book1_3_Book1_BIEU KE HOACH  2015 (KTN 6.11 sua)" xfId="5978"/>
    <cellStyle name="T_Book1_3_Book1_Ke hoach 2010 (theo doi 11-8-2010)" xfId="5979"/>
    <cellStyle name="T_Book1_3_Book1_Ke hoach 2010 (theo doi 11-8-2010) 2" xfId="5980"/>
    <cellStyle name="T_Book1_3_Book1_Ke hoach 2010 (theo doi 11-8-2010)_CT 134" xfId="5981"/>
    <cellStyle name="T_Book1_3_Danh Mục KCM trinh BKH 2011 (BS 30A)" xfId="5982"/>
    <cellStyle name="T_Book1_3_DTTD chieng chan Tham lai 29-9-2009" xfId="5983"/>
    <cellStyle name="T_Book1_3_DTTD chieng chan Tham lai 29-9-2009 2" xfId="5984"/>
    <cellStyle name="T_Book1_3_DTTD chieng chan Tham lai 29-9-2009_BIEU KE HOACH  2015 (KTN 6.11 sua)" xfId="5985"/>
    <cellStyle name="T_Book1_3_dự toán 30a 2013" xfId="5986"/>
    <cellStyle name="T_Book1_3_GVL" xfId="5987"/>
    <cellStyle name="T_Book1_3_GVL 2" xfId="5988"/>
    <cellStyle name="T_Book1_3_GVL_BIEU KE HOACH  2015 (KTN 6.11 sua)" xfId="5989"/>
    <cellStyle name="T_Book1_3_Ke hoach 2010 (theo doi 11-8-2010)" xfId="5990"/>
    <cellStyle name="T_Book1_3_Ke hoach 2010 (theo doi 11-8-2010) 2" xfId="5991"/>
    <cellStyle name="T_Book1_3_Ke hoach 2010 (theo doi 11-8-2010)_BIEU KE HOACH  2015 (KTN 6.11 sua)" xfId="5992"/>
    <cellStyle name="T_Book1_3_KH Von 2012 gui BKH 1" xfId="5993"/>
    <cellStyle name="T_Book1_3_KH Von 2012 gui BKH 1 2" xfId="5994"/>
    <cellStyle name="T_Book1_3_KH Von 2012 gui BKH 1_BIEU KE HOACH  2015 (KTN 6.11 sua)" xfId="5995"/>
    <cellStyle name="T_Book1_3_KH Von 2012 gui BKH 2" xfId="5996"/>
    <cellStyle name="T_Book1_3_KH Von 2012 gui BKH 2 2" xfId="5997"/>
    <cellStyle name="T_Book1_3_KH Von 2012 gui BKH 2_BIEU KE HOACH  2015 (KTN 6.11 sua)" xfId="5998"/>
    <cellStyle name="T_Book1_3_Ra soat KH von 2011 (Huy-11-11-11)" xfId="5999"/>
    <cellStyle name="T_Book1_3_Ra soat KH von 2011 (Huy-11-11-11) 2" xfId="6000"/>
    <cellStyle name="T_Book1_3_Ra soat KH von 2011 (Huy-11-11-11)_BIEU KE HOACH  2015 (KTN 6.11 sua)" xfId="6001"/>
    <cellStyle name="T_Book1_3_tien luong" xfId="6002"/>
    <cellStyle name="T_Book1_3_Tien luong chuan 01" xfId="6003"/>
    <cellStyle name="T_Book1_3_Tong hop  " xfId="6004"/>
    <cellStyle name="T_Book1_3_Theo doi thanh toan" xfId="6005"/>
    <cellStyle name="T_Book1_3_Viec Huy dang lam" xfId="6006"/>
    <cellStyle name="T_Book1_4" xfId="6007"/>
    <cellStyle name="T_Book1_4 2" xfId="6008"/>
    <cellStyle name="T_Book1_4_BIEU KE HOACH  2015 (KTN 6.11 sua)" xfId="6009"/>
    <cellStyle name="T_Book1_4_Book1" xfId="6010"/>
    <cellStyle name="T_Book1_4_Book1 2" xfId="6011"/>
    <cellStyle name="T_Book1_4_Book1_BIEU KE HOACH  2015 (KTN 6.11 sua)" xfId="6012"/>
    <cellStyle name="T_Book1_4_Danh Mục KCM trinh BKH 2011 (BS 30A)" xfId="6013"/>
    <cellStyle name="T_Book1_4_dự toán 30a 2013" xfId="6014"/>
    <cellStyle name="T_Book1_4_Ke hoach 2010 (theo doi 11-8-2010)" xfId="6015"/>
    <cellStyle name="T_Book1_4_Ke hoach 2010 (theo doi 11-8-2010) 2" xfId="6016"/>
    <cellStyle name="T_Book1_4_Ke hoach 2010 (theo doi 11-8-2010)_CT 134" xfId="6017"/>
    <cellStyle name="T_Book1_4_Theo doi thanh toan" xfId="6018"/>
    <cellStyle name="T_Book1_5" xfId="6019"/>
    <cellStyle name="T_Book1_5 2" xfId="6020"/>
    <cellStyle name="T_Book1_5_BIEU KE HOACH  2015 (KTN 6.11 sua)" xfId="6021"/>
    <cellStyle name="T_Book1_5_Ke hoach 2010 (theo doi 11-8-2010)" xfId="6022"/>
    <cellStyle name="T_Book1_5_Ke hoach 2010 (theo doi 11-8-2010) 2" xfId="6023"/>
    <cellStyle name="T_Book1_5_Ke hoach 2010 (theo doi 11-8-2010)_BIEU KE HOACH  2015 (KTN 6.11 sua)" xfId="6024"/>
    <cellStyle name="T_Book1_Báo cáo 2005 theo Văn phòng của A. Quang" xfId="6025"/>
    <cellStyle name="T_Book1_Báo cáo 2005 theo Văn phòng của A. Quang 2" xfId="6026"/>
    <cellStyle name="T_Book1_Báo cáo 2005 theo Văn phòng của A. Quang_CT 134" xfId="6027"/>
    <cellStyle name="T_Book1_Bao cao danh muc cac cong trinh tren dia ban huyen 4-2010" xfId="6028"/>
    <cellStyle name="T_Book1_Bao cao tinh hinh xay dung" xfId="6029"/>
    <cellStyle name="T_Book1_Bao cao TPCP" xfId="6030"/>
    <cellStyle name="T_Book1_Bao cao TPCP 2" xfId="6031"/>
    <cellStyle name="T_Book1_Bao cao TPCP_BIEU KE HOACH  2015 (KTN 6.11 sua)" xfId="6032"/>
    <cellStyle name="T_Book1_bao_cao_TH_th_cong_tac_dau_thau_-_ngay251209" xfId="6033"/>
    <cellStyle name="T_Book1_Bieu chi tieu KH 2014 (Huy-04-11)" xfId="6034"/>
    <cellStyle name="T_Book1_Bieu chi tieu KH 2014 (Huy-04-11) 2" xfId="6035"/>
    <cellStyle name="T_Book1_BIEU KE HOACH  2015 (KTN 6.11 sua)" xfId="6036"/>
    <cellStyle name="T_Book1_bieu ke hoach dau thau" xfId="6037"/>
    <cellStyle name="T_Book1_bieu ke hoach dau thau 2" xfId="6038"/>
    <cellStyle name="T_Book1_bieu ke hoach dau thau 2 2" xfId="6039"/>
    <cellStyle name="T_Book1_bieu ke hoach dau thau truong mam non SKH" xfId="6040"/>
    <cellStyle name="T_Book1_bieu ke hoach dau thau truong mam non SKH 2" xfId="6041"/>
    <cellStyle name="T_Book1_bieu ke hoach dau thau truong mam non SKH 2 2" xfId="6042"/>
    <cellStyle name="T_Book1_bieu ke hoach dau thau truong mam non SKH_BIEU KE HOACH  2015 (KTN 6.11 sua)" xfId="6043"/>
    <cellStyle name="T_Book1_bieu ke hoach dau thau_BIEU KE HOACH  2015 (KTN 6.11 sua)" xfId="6044"/>
    <cellStyle name="T_Book1_Bieu mau danh muc du an thuoc CTMTQG nam 2008" xfId="6045"/>
    <cellStyle name="T_Book1_Bieu mau danh muc du an thuoc CTMTQG nam 2008 2" xfId="6046"/>
    <cellStyle name="T_Book1_Bieu mau danh muc du an thuoc CTMTQG nam 2008_CT 134" xfId="6047"/>
    <cellStyle name="T_Book1_Bieu tong hop nhu cau ung 2011 da chon loc -Mien nui" xfId="6048"/>
    <cellStyle name="T_Book1_Bieu tong hop nhu cau ung 2011 da chon loc -Mien nui 2" xfId="6049"/>
    <cellStyle name="T_Book1_Bieu tong hop nhu cau ung 2011 da chon loc -Mien nui_CT 134" xfId="6050"/>
    <cellStyle name="T_Book1_bieu1" xfId="6051"/>
    <cellStyle name="T_Book1_BIỂU TỔNG HỢP LẦN CUỐI SỬA THEO NGHI QUYẾT SỐ 81" xfId="6052"/>
    <cellStyle name="T_Book1_Book1" xfId="6053"/>
    <cellStyle name="T_Book1_Book1 2" xfId="6054"/>
    <cellStyle name="T_Book1_Book1 3" xfId="6055"/>
    <cellStyle name="T_Book1_Book1_1" xfId="6056"/>
    <cellStyle name="T_Book1_Book1_1 2" xfId="6057"/>
    <cellStyle name="T_Book1_Book1_1_Bao cao 9 thang  XDCB" xfId="6058"/>
    <cellStyle name="T_Book1_Book1_1_Bao cao phòng lao động phụ lục 3" xfId="6059"/>
    <cellStyle name="T_Book1_Book1_1_Bao cao TPCP" xfId="6060"/>
    <cellStyle name="T_Book1_Book1_1_Bao cao TPCP 2" xfId="6061"/>
    <cellStyle name="T_Book1_Book1_1_Bao cao TPCP_BIEU KE HOACH  2015 (KTN 6.11 sua)" xfId="6062"/>
    <cellStyle name="T_Book1_Book1_1_Book1" xfId="6063"/>
    <cellStyle name="T_Book1_Book1_1_Book1 2" xfId="6064"/>
    <cellStyle name="T_Book1_Book1_1_Book1_1" xfId="6065"/>
    <cellStyle name="T_Book1_Book1_1_Book1_1 2" xfId="6066"/>
    <cellStyle name="T_Book1_Book1_1_Book1_1_BIEU KE HOACH  2015 (KTN 6.11 sua)" xfId="6067"/>
    <cellStyle name="T_Book1_Book1_1_Book1_BIEU KE HOACH  2015 (KTN 6.11 sua)" xfId="6068"/>
    <cellStyle name="T_Book1_Book1_1_Danh Mục KCM trinh BKH 2011 (BS 30A)" xfId="6069"/>
    <cellStyle name="T_Book1_Book1_1_dự toán 30a 2013" xfId="6070"/>
    <cellStyle name="T_Book1_Book1_1_Ra soat KH von 2011 (Huy-11-11-11)" xfId="6071"/>
    <cellStyle name="T_Book1_Book1_1_Ra soat KH von 2011 (Huy-11-11-11) 2" xfId="6072"/>
    <cellStyle name="T_Book1_Book1_1_Ra soat KH von 2011 (Huy-11-11-11)_BIEU KE HOACH  2015 (KTN 6.11 sua)" xfId="6073"/>
    <cellStyle name="T_Book1_Book1_1_Theo doi thanh toan" xfId="6074"/>
    <cellStyle name="T_Book1_Book1_1_Viec Huy dang lam" xfId="6075"/>
    <cellStyle name="T_Book1_Book1_1_Viec Huy dang lam_CT 134" xfId="6076"/>
    <cellStyle name="T_Book1_Book1_2" xfId="6077"/>
    <cellStyle name="T_Book1_Book1_2 2" xfId="6078"/>
    <cellStyle name="T_Book1_Book1_2 2 2" xfId="6079"/>
    <cellStyle name="T_Book1_Book1_2_BIEU KE HOACH  2015 (KTN 6.11 sua)" xfId="6080"/>
    <cellStyle name="T_Book1_Book1_2_dự toán 30a 2013" xfId="6081"/>
    <cellStyle name="T_Book1_Book1_2_Ra soat KH von 2011 (Huy-11-11-11)" xfId="6082"/>
    <cellStyle name="T_Book1_Book1_2_Ra soat KH von 2011 (Huy-11-11-11) 2" xfId="6083"/>
    <cellStyle name="T_Book1_Book1_2_Ra soat KH von 2011 (Huy-11-11-11)_BIEU KE HOACH  2015 (KTN 6.11 sua)" xfId="6084"/>
    <cellStyle name="T_Book1_Book1_2_Viec Huy dang lam" xfId="6085"/>
    <cellStyle name="T_Book1_Book1_Bao cao danh muc cac cong trinh tren dia ban huyen 4-2010" xfId="6086"/>
    <cellStyle name="T_Book1_Book1_Bieu chi tieu KH 2014 (Huy-04-11)" xfId="6087"/>
    <cellStyle name="T_Book1_Book1_Bieu chi tieu KH 2014 (Huy-04-11) 2" xfId="6088"/>
    <cellStyle name="T_Book1_Book1_BIEU KE HOACH  2015 (KTN 6.11 sua)" xfId="6089"/>
    <cellStyle name="T_Book1_Book1_bieu ke hoach dau thau" xfId="6090"/>
    <cellStyle name="T_Book1_Book1_bieu ke hoach dau thau 2" xfId="6091"/>
    <cellStyle name="T_Book1_Book1_bieu ke hoach dau thau 2 2" xfId="6092"/>
    <cellStyle name="T_Book1_Book1_bieu ke hoach dau thau truong mam non SKH" xfId="6093"/>
    <cellStyle name="T_Book1_Book1_bieu ke hoach dau thau truong mam non SKH 2" xfId="6094"/>
    <cellStyle name="T_Book1_Book1_bieu ke hoach dau thau truong mam non SKH 2 2" xfId="6095"/>
    <cellStyle name="T_Book1_Book1_bieu ke hoach dau thau truong mam non SKH_BIEU KE HOACH  2015 (KTN 6.11 sua)" xfId="6096"/>
    <cellStyle name="T_Book1_Book1_bieu ke hoach dau thau_BIEU KE HOACH  2015 (KTN 6.11 sua)" xfId="6097"/>
    <cellStyle name="T_Book1_Book1_bieu tong hop lai kh von 2011 gui phong TH-KTDN" xfId="6098"/>
    <cellStyle name="T_Book1_Book1_bieu tong hop lai kh von 2011 gui phong TH-KTDN 2" xfId="6099"/>
    <cellStyle name="T_Book1_Book1_bieu tong hop lai kh von 2011 gui phong TH-KTDN_BIEU KE HOACH  2015 (KTN 6.11 sua)" xfId="6100"/>
    <cellStyle name="T_Book1_Book1_Book1" xfId="6101"/>
    <cellStyle name="T_Book1_Book1_Book1 2" xfId="6102"/>
    <cellStyle name="T_Book1_Book1_Book1 3" xfId="6103"/>
    <cellStyle name="T_Book1_Book1_Book1_1" xfId="6104"/>
    <cellStyle name="T_Book1_Book1_Book1_1 2" xfId="6105"/>
    <cellStyle name="T_Book1_Book1_Book1_1_BIEU KE HOACH  2015 (KTN 6.11 sua)" xfId="6106"/>
    <cellStyle name="T_Book1_Book1_Book1_Bao cao 9 thang  XDCB" xfId="6107"/>
    <cellStyle name="T_Book1_Book1_Book1_Bao cao phòng lao động phụ lục 3" xfId="6108"/>
    <cellStyle name="T_Book1_Book1_Book1_Book1" xfId="6109"/>
    <cellStyle name="T_Book1_Book1_Book1_Book1 2" xfId="6110"/>
    <cellStyle name="T_Book1_Book1_Book1_Book1 2 2" xfId="6111"/>
    <cellStyle name="T_Book1_Book1_Book1_Book1_BIEU KE HOACH  2015 (KTN 6.11 sua)" xfId="6112"/>
    <cellStyle name="T_Book1_Book1_Book1_dự toán 30a 2013" xfId="6113"/>
    <cellStyle name="T_Book1_Book1_Book1_Ke hoach 2010 (theo doi 11-8-2010)" xfId="6114"/>
    <cellStyle name="T_Book1_Book1_Book1_Ke hoach 2010 (theo doi 11-8-2010) 2" xfId="6115"/>
    <cellStyle name="T_Book1_Book1_Book1_Ke hoach 2010 (theo doi 11-8-2010)_BIEU KE HOACH  2015 (KTN 6.11 sua)" xfId="6116"/>
    <cellStyle name="T_Book1_Book1_Book1_ke hoach dau thau 30-6-2010" xfId="6117"/>
    <cellStyle name="T_Book1_Book1_Book1_ke hoach dau thau 30-6-2010 2" xfId="6118"/>
    <cellStyle name="T_Book1_Book1_Book1_ke hoach dau thau 30-6-2010_BIEU KE HOACH  2015 (KTN 6.11 sua)" xfId="6119"/>
    <cellStyle name="T_Book1_Book1_Book1_Ra soat KH von 2011 (Huy-11-11-11)" xfId="6120"/>
    <cellStyle name="T_Book1_Book1_Book1_Ra soat KH von 2011 (Huy-11-11-11) 2" xfId="6121"/>
    <cellStyle name="T_Book1_Book1_Book1_Ra soat KH von 2011 (Huy-11-11-11) 2 2" xfId="6122"/>
    <cellStyle name="T_Book1_Book1_Book1_Ra soat KH von 2011 (Huy-11-11-11)_BIEU KE HOACH  2015 (KTN 6.11 sua)" xfId="6123"/>
    <cellStyle name="T_Book1_Book1_Book1_Viec Huy dang lam" xfId="6124"/>
    <cellStyle name="T_Book1_Book1_Book1_Viec Huy dang lam_CT 134" xfId="6125"/>
    <cellStyle name="T_Book1_Book1_cong bo gia VLXD thang 4" xfId="6126"/>
    <cellStyle name="T_Book1_Book1_cong bo gia VLXD thang 4 2" xfId="6127"/>
    <cellStyle name="T_Book1_Book1_cong bo gia VLXD thang 4_BIEU KE HOACH  2015 (KTN 6.11 sua)" xfId="6128"/>
    <cellStyle name="T_Book1_Book1_Copy of KH PHAN BO VON ĐỐI ỨNG NAM 2011 (30 TY phuong án gop WB)" xfId="6129"/>
    <cellStyle name="T_Book1_Book1_Copy of KH PHAN BO VON ĐỐI ỨNG NAM 2011 (30 TY phuong án gop WB) 2" xfId="6130"/>
    <cellStyle name="T_Book1_Book1_Copy of KH PHAN BO VON ĐỐI ỨNG NAM 2011 (30 TY phuong án gop WB)_BIEU KE HOACH  2015 (KTN 6.11 sua)" xfId="6131"/>
    <cellStyle name="T_Book1_Book1_dang vien mói" xfId="6132"/>
    <cellStyle name="T_Book1_Book1_Danh Mục KCM trinh BKH 2011 (BS 30A)" xfId="6133"/>
    <cellStyle name="T_Book1_Book1_DTTD chieng chan Tham lai 29-9-2009" xfId="6134"/>
    <cellStyle name="T_Book1_Book1_DTTD chieng chan Tham lai 29-9-2009 2" xfId="6135"/>
    <cellStyle name="T_Book1_Book1_DTTD chieng chan Tham lai 29-9-2009_BIEU KE HOACH  2015 (KTN 6.11 sua)" xfId="6136"/>
    <cellStyle name="T_Book1_Book1_Du toan nuoc San Thang (GD2)" xfId="6137"/>
    <cellStyle name="T_Book1_Book1_Du toan nuoc San Thang (GD2) 2" xfId="6138"/>
    <cellStyle name="T_Book1_Book1_Du toan nuoc San Thang (GD2) 2 2" xfId="6139"/>
    <cellStyle name="T_Book1_Book1_Du toan nuoc San Thang (GD2)_BIEU KE HOACH  2015 (KTN 6.11 sua)" xfId="6140"/>
    <cellStyle name="T_Book1_Book1_DuToan92009Luong650" xfId="6141"/>
    <cellStyle name="T_Book1_Book1_DuToan92009Luong650 2" xfId="6142"/>
    <cellStyle name="T_Book1_Book1_DuToan92009Luong650 2 2" xfId="6143"/>
    <cellStyle name="T_Book1_Book1_DuToan92009Luong650_BIEU KE HOACH  2015 (KTN 6.11 sua)" xfId="6144"/>
    <cellStyle name="T_Book1_Book1_dự toán 30a 2013" xfId="6145"/>
    <cellStyle name="T_Book1_Book1_HD TT1" xfId="6146"/>
    <cellStyle name="T_Book1_Book1_HD TT1 2" xfId="6147"/>
    <cellStyle name="T_Book1_Book1_HD TT1 2 2" xfId="6148"/>
    <cellStyle name="T_Book1_Book1_HD TT1_BIEU KE HOACH  2015 (KTN 6.11 sua)" xfId="6149"/>
    <cellStyle name="T_Book1_Book1_Ke hoach 2010 ngay 14.4.10" xfId="6150"/>
    <cellStyle name="T_Book1_Book1_Ke hoach 2010 ngay 14.4.10 2" xfId="6151"/>
    <cellStyle name="T_Book1_Book1_Ke hoach 2010 ngay 14.4.10 2 2" xfId="6152"/>
    <cellStyle name="T_Book1_Book1_Ke hoach 2010 ngay 14.4.10_BIEU KE HOACH  2015 (KTN 6.11 sua)" xfId="6153"/>
    <cellStyle name="T_Book1_Book1_ke hoach dau thau 30-6-2010" xfId="6154"/>
    <cellStyle name="T_Book1_Book1_ke hoach dau thau 30-6-2010 2" xfId="6155"/>
    <cellStyle name="T_Book1_Book1_ke hoach dau thau 30-6-2010 2 2" xfId="6156"/>
    <cellStyle name="T_Book1_Book1_ke hoach dau thau 30-6-2010_BIEU KE HOACH  2015 (KTN 6.11 sua)" xfId="6157"/>
    <cellStyle name="T_Book1_Book1_KH 2014" xfId="6158"/>
    <cellStyle name="T_Book1_Book1_KH Von 2012 gui BKH 1" xfId="6159"/>
    <cellStyle name="T_Book1_Book1_KH Von 2012 gui BKH 1 2" xfId="6160"/>
    <cellStyle name="T_Book1_Book1_KH Von 2012 gui BKH 1_BIEU KE HOACH  2015 (KTN 6.11 sua)" xfId="6161"/>
    <cellStyle name="T_Book1_Book1_Nha lop hoc 8 P" xfId="6162"/>
    <cellStyle name="T_Book1_Book1_Nha lop hoc 8 P 2" xfId="6163"/>
    <cellStyle name="T_Book1_Book1_Nha lop hoc 8 P 2 2" xfId="6164"/>
    <cellStyle name="T_Book1_Book1_Nha lop hoc 8 P_BIEU KE HOACH  2015 (KTN 6.11 sua)" xfId="6165"/>
    <cellStyle name="T_Book1_Book1_Phan pha do" xfId="6166"/>
    <cellStyle name="T_Book1_Book1_QD ke hoach dau thau" xfId="6167"/>
    <cellStyle name="T_Book1_Book1_QD ke hoach dau thau 2" xfId="6168"/>
    <cellStyle name="T_Book1_Book1_QD ke hoach dau thau 2 2" xfId="6169"/>
    <cellStyle name="T_Book1_Book1_QD ke hoach dau thau_BIEU KE HOACH  2015 (KTN 6.11 sua)" xfId="6170"/>
    <cellStyle name="T_Book1_Book1_QĐ 980" xfId="6171"/>
    <cellStyle name="T_Book1_Book1_Ra soat KH von 2011 (Huy-11-11-11)" xfId="6172"/>
    <cellStyle name="T_Book1_Book1_Ra soat KH von 2011 (Huy-11-11-11) 2" xfId="6173"/>
    <cellStyle name="T_Book1_Book1_Ra soat KH von 2011 (Huy-11-11-11) 2 2" xfId="6174"/>
    <cellStyle name="T_Book1_Book1_Ra soat KH von 2011 (Huy-11-11-11)_BIEU KE HOACH  2015 (KTN 6.11 sua)" xfId="6175"/>
    <cellStyle name="T_Book1_Book1_Sheet2" xfId="6176"/>
    <cellStyle name="T_Book1_Book1_Sheet2 2" xfId="6177"/>
    <cellStyle name="T_Book1_Book1_Sheet2 2 2" xfId="6178"/>
    <cellStyle name="T_Book1_Book1_Sheet2_BIEU KE HOACH  2015 (KTN 6.11 sua)" xfId="6179"/>
    <cellStyle name="T_Book1_Book1_tinh toan hoang ha" xfId="6180"/>
    <cellStyle name="T_Book1_Book1_tinh toan hoang ha 2" xfId="6181"/>
    <cellStyle name="T_Book1_Book1_tinh toan hoang ha 2 2" xfId="6182"/>
    <cellStyle name="T_Book1_Book1_tinh toan hoang ha_BIEU KE HOACH  2015 (KTN 6.11 sua)" xfId="6183"/>
    <cellStyle name="T_Book1_Book1_Tong von ĐTPT" xfId="6184"/>
    <cellStyle name="T_Book1_Book1_Tong von ĐTPT 2" xfId="6185"/>
    <cellStyle name="T_Book1_Book1_Tong von ĐTPT 2 2" xfId="6186"/>
    <cellStyle name="T_Book1_Book1_Tong von ĐTPT_BIEU KE HOACH  2015 (KTN 6.11 sua)" xfId="6187"/>
    <cellStyle name="T_Book1_Book1_TH danh muc 08-09 den ngay 30-8-09" xfId="6188"/>
    <cellStyle name="T_Book1_Book1_Viec Huy dang lam" xfId="6189"/>
    <cellStyle name="T_Book1_Book1_Viec Huy dang lam_CT 134" xfId="6190"/>
    <cellStyle name="T_Book1_Book2" xfId="6191"/>
    <cellStyle name="T_Book1_Can ho 2p phai goc 0.5" xfId="6192"/>
    <cellStyle name="T_Book1_Can ho 2p phai goc 0.5 2" xfId="6193"/>
    <cellStyle name="T_Book1_Can ho 2p phai goc 0.5 2 2" xfId="6194"/>
    <cellStyle name="T_Book1_Can ho 2p phai goc 0.5_BIEU KE HOACH  2015 (KTN 6.11 sua)" xfId="6195"/>
    <cellStyle name="T_Book1_cong bo gia VLXD thang 4" xfId="6196"/>
    <cellStyle name="T_Book1_cong bo gia VLXD thang 4 2" xfId="6197"/>
    <cellStyle name="T_Book1_cong bo gia VLXD thang 4_BIEU KE HOACH  2015 (KTN 6.11 sua)" xfId="6198"/>
    <cellStyle name="T_Book1_Copy of Biểu BC điều chỉnh chỉ tiêu NN các huyện chia tách 404 ngay 23.5" xfId="6199"/>
    <cellStyle name="T_Book1_CPK" xfId="6200"/>
    <cellStyle name="T_Book1_CPK 2" xfId="6201"/>
    <cellStyle name="T_Book1_CPK_Bieu chi tieu KH 2014 (Huy-04-11)" xfId="6202"/>
    <cellStyle name="T_Book1_CPK_bieu ke hoach dau thau" xfId="6203"/>
    <cellStyle name="T_Book1_CPK_bieu ke hoach dau thau truong mam non SKH" xfId="6204"/>
    <cellStyle name="T_Book1_CPK_bieu tong hop lai kh von 2011 gui phong TH-KTDN" xfId="6205"/>
    <cellStyle name="T_Book1_CPK_Book1" xfId="6206"/>
    <cellStyle name="T_Book1_CPK_Book1_Ke hoach 2010 (theo doi 11-8-2010)" xfId="6207"/>
    <cellStyle name="T_Book1_CPK_Book1_ke hoach dau thau 30-6-2010" xfId="6208"/>
    <cellStyle name="T_Book1_CPK_Copy of KH PHAN BO VON ĐỐI ỨNG NAM 2011 (30 TY phuong án gop WB)" xfId="6209"/>
    <cellStyle name="T_Book1_CPK_DTTD chieng chan Tham lai 29-9-2009" xfId="6210"/>
    <cellStyle name="T_Book1_CPK_Du toan nuoc San Thang (GD2)" xfId="6211"/>
    <cellStyle name="T_Book1_CPK_dự toán 30a 2013" xfId="6212"/>
    <cellStyle name="T_Book1_CPK_Ke hoach 2010 (theo doi 11-8-2010)" xfId="6213"/>
    <cellStyle name="T_Book1_CPK_ke hoach dau thau 30-6-2010" xfId="6214"/>
    <cellStyle name="T_Book1_CPK_KH Von 2012 gui BKH 1" xfId="6215"/>
    <cellStyle name="T_Book1_CPK_QD ke hoach dau thau" xfId="6216"/>
    <cellStyle name="T_Book1_CPK_Ra soat KH von 2011 (Huy-11-11-11)" xfId="6217"/>
    <cellStyle name="T_Book1_CPK_tinh toan hoang ha" xfId="6218"/>
    <cellStyle name="T_Book1_CPK_Tong von ĐTPT" xfId="6219"/>
    <cellStyle name="T_Book1_CPK_Viec Huy dang lam" xfId="6220"/>
    <cellStyle name="T_Book1_Chi tieu KH nam 2009" xfId="6221"/>
    <cellStyle name="T_Book1_Chi tieu KH nam 2009 2" xfId="6222"/>
    <cellStyle name="T_Book1_Chi tieu KH nam 2009 2 2" xfId="6223"/>
    <cellStyle name="T_Book1_Chi tieu KH nam 2009_BIEU KE HOACH  2015 (KTN 6.11 sua)" xfId="6224"/>
    <cellStyle name="T_Book1_dang vien mói" xfId="6225"/>
    <cellStyle name="T_Book1_Danh Mục KCM trinh BKH 2011 (BS 30A)" xfId="6226"/>
    <cellStyle name="T_Book1_Danh Sach ho ngheo" xfId="6227"/>
    <cellStyle name="T_Book1_DT 1751 Muong Khoa" xfId="6228"/>
    <cellStyle name="T_Book1_DT 1751 Muong Khoa 2" xfId="6229"/>
    <cellStyle name="T_Book1_DT 1751 Muong Khoa 2 2" xfId="6230"/>
    <cellStyle name="T_Book1_DT 1751 Muong Khoa_BIEU KE HOACH  2015 (KTN 6.11 sua)" xfId="6231"/>
    <cellStyle name="T_Book1_DT Nam vai" xfId="6232"/>
    <cellStyle name="T_Book1_DT Nam vai 2" xfId="6233"/>
    <cellStyle name="T_Book1_DT Nam vai 2 2" xfId="6234"/>
    <cellStyle name="T_Book1_DT Nam vai_BIEU KE HOACH  2015 (KTN 6.11 sua)" xfId="6235"/>
    <cellStyle name="T_Book1_DT Nam vai_bieu ke hoach dau thau" xfId="6236"/>
    <cellStyle name="T_Book1_DT Nam vai_bieu ke hoach dau thau 2" xfId="6237"/>
    <cellStyle name="T_Book1_DT Nam vai_bieu ke hoach dau thau 2 2" xfId="6238"/>
    <cellStyle name="T_Book1_DT Nam vai_bieu ke hoach dau thau truong mam non SKH" xfId="6239"/>
    <cellStyle name="T_Book1_DT Nam vai_bieu ke hoach dau thau truong mam non SKH 2" xfId="6240"/>
    <cellStyle name="T_Book1_DT Nam vai_bieu ke hoach dau thau truong mam non SKH 2 2" xfId="6241"/>
    <cellStyle name="T_Book1_DT Nam vai_bieu ke hoach dau thau truong mam non SKH_BIEU KE HOACH  2015 (KTN 6.11 sua)" xfId="6242"/>
    <cellStyle name="T_Book1_DT Nam vai_bieu ke hoach dau thau_BIEU KE HOACH  2015 (KTN 6.11 sua)" xfId="6243"/>
    <cellStyle name="T_Book1_DT Nam vai_Book1" xfId="6244"/>
    <cellStyle name="T_Book1_DT Nam vai_Book1 2" xfId="6245"/>
    <cellStyle name="T_Book1_DT Nam vai_Book1 2 2" xfId="6246"/>
    <cellStyle name="T_Book1_DT Nam vai_Book1_BIEU KE HOACH  2015 (KTN 6.11 sua)" xfId="6247"/>
    <cellStyle name="T_Book1_DT Nam vai_DTTD chieng chan Tham lai 29-9-2009" xfId="6248"/>
    <cellStyle name="T_Book1_DT Nam vai_DTTD chieng chan Tham lai 29-9-2009 2" xfId="6249"/>
    <cellStyle name="T_Book1_DT Nam vai_DTTD chieng chan Tham lai 29-9-2009 2 2" xfId="6250"/>
    <cellStyle name="T_Book1_DT Nam vai_DTTD chieng chan Tham lai 29-9-2009_BIEU KE HOACH  2015 (KTN 6.11 sua)" xfId="6251"/>
    <cellStyle name="T_Book1_DT Nam vai_Ke hoach 2010 (theo doi 11-8-2010)" xfId="6252"/>
    <cellStyle name="T_Book1_DT Nam vai_Ke hoach 2010 (theo doi 11-8-2010) 2" xfId="6253"/>
    <cellStyle name="T_Book1_DT Nam vai_Ke hoach 2010 (theo doi 11-8-2010) 2 2" xfId="6254"/>
    <cellStyle name="T_Book1_DT Nam vai_Ke hoach 2010 (theo doi 11-8-2010)_BIEU KE HOACH  2015 (KTN 6.11 sua)" xfId="6255"/>
    <cellStyle name="T_Book1_DT Nam vai_ke hoach dau thau 30-6-2010" xfId="6256"/>
    <cellStyle name="T_Book1_DT Nam vai_ke hoach dau thau 30-6-2010 2" xfId="6257"/>
    <cellStyle name="T_Book1_DT Nam vai_ke hoach dau thau 30-6-2010 2 2" xfId="6258"/>
    <cellStyle name="T_Book1_DT Nam vai_ke hoach dau thau 30-6-2010_BIEU KE HOACH  2015 (KTN 6.11 sua)" xfId="6259"/>
    <cellStyle name="T_Book1_DT Nam vai_QD ke hoach dau thau" xfId="6260"/>
    <cellStyle name="T_Book1_DT Nam vai_QD ke hoach dau thau 2" xfId="6261"/>
    <cellStyle name="T_Book1_DT Nam vai_QD ke hoach dau thau 2 2" xfId="6262"/>
    <cellStyle name="T_Book1_DT Nam vai_QD ke hoach dau thau_BIEU KE HOACH  2015 (KTN 6.11 sua)" xfId="6263"/>
    <cellStyle name="T_Book1_DT Nam vai_tinh toan hoang ha" xfId="6264"/>
    <cellStyle name="T_Book1_DT Nam vai_tinh toan hoang ha 2" xfId="6265"/>
    <cellStyle name="T_Book1_DT Nam vai_tinh toan hoang ha 2 2" xfId="6266"/>
    <cellStyle name="T_Book1_DT Nam vai_tinh toan hoang ha_BIEU KE HOACH  2015 (KTN 6.11 sua)" xfId="6267"/>
    <cellStyle name="T_Book1_DT Nha Da nang" xfId="6268"/>
    <cellStyle name="T_Book1_DT Nha Da nang 2" xfId="6269"/>
    <cellStyle name="T_Book1_DT Nha Da nang 2 2" xfId="6270"/>
    <cellStyle name="T_Book1_DT Nha Da nang_BIEU KE HOACH  2015 (KTN 6.11 sua)" xfId="6271"/>
    <cellStyle name="T_Book1_DT NHA KHACH -12" xfId="6272"/>
    <cellStyle name="T_Book1_DT NHA KHACH -12 2" xfId="6273"/>
    <cellStyle name="T_Book1_DT NHA KHACH -12_BIEU KE HOACH  2015 (KTN 6.11 sua)" xfId="6274"/>
    <cellStyle name="T_Book1_DT tieu hoc diem TDC ban Cho 28-02-09" xfId="6275"/>
    <cellStyle name="T_Book1_DT tieu hoc diem TDC ban Cho 28-02-09 2" xfId="6276"/>
    <cellStyle name="T_Book1_DT tieu hoc diem TDC ban Cho 28-02-09_BIEU KE HOACH  2015 (KTN 6.11 sua)" xfId="6277"/>
    <cellStyle name="T_Book1_DTTD chieng chan Tham lai 29-9-2009" xfId="6278"/>
    <cellStyle name="T_Book1_DTTD chieng chan Tham lai 29-9-2009 2" xfId="6279"/>
    <cellStyle name="T_Book1_DTTD chieng chan Tham lai 29-9-2009_BIEU KE HOACH  2015 (KTN 6.11 sua)" xfId="6280"/>
    <cellStyle name="T_Book1_Du an khoi cong moi nam 2010" xfId="6281"/>
    <cellStyle name="T_Book1_Du an khoi cong moi nam 2010 2" xfId="6282"/>
    <cellStyle name="T_Book1_Du an khoi cong moi nam 2010_CT 134" xfId="6283"/>
    <cellStyle name="T_Book1_Du toan" xfId="6284"/>
    <cellStyle name="T_Book1_Du toan 2" xfId="6285"/>
    <cellStyle name="T_Book1_Du toan 2 2" xfId="6286"/>
    <cellStyle name="T_Book1_DU TOAN ban mui" xfId="6287"/>
    <cellStyle name="T_Book1_DU TOAN ban mui 2" xfId="6288"/>
    <cellStyle name="T_Book1_DU TOAN ban mui_BIEU KE HOACH  2015 (KTN 6.11 sua)" xfId="6289"/>
    <cellStyle name="T_Book1_Du toan nuoc San Thang (GD2)" xfId="6290"/>
    <cellStyle name="T_Book1_Du toan nuoc San Thang (GD2) 2" xfId="6291"/>
    <cellStyle name="T_Book1_Du toan nuoc San Thang (GD2)_BIEU KE HOACH  2015 (KTN 6.11 sua)" xfId="6292"/>
    <cellStyle name="T_Book1_Du toan_BIEU KE HOACH  2015 (KTN 6.11 sua)" xfId="6293"/>
    <cellStyle name="T_Book1_DU THAO BCKT LChâu" xfId="6294"/>
    <cellStyle name="T_Book1_DuToan92009Luong650" xfId="6295"/>
    <cellStyle name="T_Book1_DuToan92009Luong650 2" xfId="6296"/>
    <cellStyle name="T_Book1_DuToan92009Luong650_CT 134" xfId="6297"/>
    <cellStyle name="T_Book1_dutoanthuyloinamha" xfId="6298"/>
    <cellStyle name="T_Book1_dutoanthuyloinamha 2" xfId="6299"/>
    <cellStyle name="T_Book1_dutoanthuyloinamha_BIEU KE HOACH  2015 (KTN 6.11 sua)" xfId="6300"/>
    <cellStyle name="T_Book1_dự toán 30a 2013" xfId="6301"/>
    <cellStyle name="T_Book1_Gui Phai TTra TRUONG PTTH Ka Lang Hieu bo+Phu 17-8-09-" xfId="6302"/>
    <cellStyle name="T_Book1_GVL" xfId="6303"/>
    <cellStyle name="T_Book1_GVL 2" xfId="6304"/>
    <cellStyle name="T_Book1_GVL_BIEU KE HOACH  2015 (KTN 6.11 sua)" xfId="6305"/>
    <cellStyle name="T_Book1_Hang Tom goi9 9-07(Cau 12 sua)" xfId="6306"/>
    <cellStyle name="T_Book1_HD TT1" xfId="6307"/>
    <cellStyle name="T_Book1_HD TT1 2" xfId="6308"/>
    <cellStyle name="T_Book1_HD TT1 2 2" xfId="6309"/>
    <cellStyle name="T_Book1_HD TT1_BIEU KE HOACH  2015 (KTN 6.11 sua)" xfId="6310"/>
    <cellStyle name="T_Book1_hothamdinh" xfId="6311"/>
    <cellStyle name="T_Book1_Ke hoach 2010 ngay 14.4.10" xfId="6312"/>
    <cellStyle name="T_Book1_Ke hoach 2010 ngay 14.4.10 2" xfId="6313"/>
    <cellStyle name="T_Book1_Ke hoach 2010 ngay 14.4.10 2 2" xfId="6314"/>
    <cellStyle name="T_Book1_Ke hoach 2010 ngay 14.4.10_BIEU KE HOACH  2015 (KTN 6.11 sua)" xfId="6315"/>
    <cellStyle name="T_Book1_ke hoach dau thau 30-6-2010" xfId="6316"/>
    <cellStyle name="T_Book1_ke hoach dau thau 30-6-2010 2" xfId="6317"/>
    <cellStyle name="T_Book1_ke hoach dau thau 30-6-2010 2 2" xfId="6318"/>
    <cellStyle name="T_Book1_ke hoach dau thau 30-6-2010_BIEU KE HOACH  2015 (KTN 6.11 sua)" xfId="6319"/>
    <cellStyle name="T_Book1_Ke hoạch thuc hien goi thau" xfId="6320"/>
    <cellStyle name="T_Book1_Ke khai di Thanh Hoa" xfId="6321"/>
    <cellStyle name="T_Book1_Ket du ung NS" xfId="6322"/>
    <cellStyle name="T_Book1_Ket du ung NS 2" xfId="6323"/>
    <cellStyle name="T_Book1_Ket du ung NS_BIEU KE HOACH  2015 (KTN 6.11 sua)" xfId="6324"/>
    <cellStyle name="T_Book1_Ket qua phan bo von nam 2008" xfId="6325"/>
    <cellStyle name="T_Book1_Ket qua phan bo von nam 2008 2" xfId="6326"/>
    <cellStyle name="T_Book1_Ket qua phan bo von nam 2008_CT 134" xfId="6327"/>
    <cellStyle name="T_Book1_KH XDCB_2008 lan 2 sua ngay 10-11" xfId="6328"/>
    <cellStyle name="T_Book1_KH XDCB_2008 lan 2 sua ngay 10-11 2" xfId="6329"/>
    <cellStyle name="T_Book1_KH XDCB_2008 lan 2 sua ngay 10-11_CT 134" xfId="6330"/>
    <cellStyle name="T_Book1_Khoi luong chinh Hang Tom" xfId="6331"/>
    <cellStyle name="T_Book1_Nha lop hoc 8 P" xfId="6332"/>
    <cellStyle name="T_Book1_Nha lop hoc 8 P 2" xfId="6333"/>
    <cellStyle name="T_Book1_Nha lop hoc 8 P 2 2" xfId="6334"/>
    <cellStyle name="T_Book1_Nha lop hoc 8 P_BIEU KE HOACH  2015 (KTN 6.11 sua)" xfId="6335"/>
    <cellStyle name="T_Book1_nha van hoa25-4" xfId="6336"/>
    <cellStyle name="T_Book1_nha van hoa25-4 2" xfId="6337"/>
    <cellStyle name="T_Book1_nha van hoa25-4_BIEU KE HOACH  2015 (KTN 6.11 sua)" xfId="6338"/>
    <cellStyle name="T_Book1_Nhu cau von ung truoc 2011 Tha h Hoa + Nge An gui TW" xfId="6339"/>
    <cellStyle name="T_Book1_Nhu cau von ung truoc 2011 Tha h Hoa + Nge An gui TW 2" xfId="6340"/>
    <cellStyle name="T_Book1_Nhu cau von ung truoc 2011 Tha h Hoa + Nge An gui TW 2 2" xfId="6341"/>
    <cellStyle name="T_Book1_Nhu cau von ung truoc 2011 Tha h Hoa + Nge An gui TW_BIEU KE HOACH  2015 (KTN 6.11 sua)" xfId="6342"/>
    <cellStyle name="T_Book1_Phan pha do" xfId="6343"/>
    <cellStyle name="T_Book1_QD ke hoach dau thau" xfId="6344"/>
    <cellStyle name="T_Book1_QD ke hoach dau thau 2" xfId="6345"/>
    <cellStyle name="T_Book1_QD ke hoach dau thau 2 2" xfId="6346"/>
    <cellStyle name="T_Book1_QD ke hoach dau thau_BIEU KE HOACH  2015 (KTN 6.11 sua)" xfId="6347"/>
    <cellStyle name="T_Book1_QĐ 980" xfId="6348"/>
    <cellStyle name="T_Book1_Ra soat KH von 2011 (Huy-11-11-11)" xfId="6349"/>
    <cellStyle name="T_Book1_Ra soat KH von 2011 (Huy-11-11-11) 2" xfId="6350"/>
    <cellStyle name="T_Book1_Ra soat KH von 2011 (Huy-11-11-11)_BIEU KE HOACH  2015 (KTN 6.11 sua)" xfId="6351"/>
    <cellStyle name="T_Book1_Sheet2" xfId="6352"/>
    <cellStyle name="T_Book1_Sheet2 2" xfId="6353"/>
    <cellStyle name="T_Book1_Sheet2 2 2" xfId="6354"/>
    <cellStyle name="T_Book1_Sheet2_BIEU KE HOACH  2015 (KTN 6.11 sua)" xfId="6355"/>
    <cellStyle name="T_Book1_tien luong" xfId="6356"/>
    <cellStyle name="T_Book1_Tien luong chuan 01" xfId="6357"/>
    <cellStyle name="T_Book1_Tienluong" xfId="6358"/>
    <cellStyle name="T_Book1_Tienluong 2" xfId="6359"/>
    <cellStyle name="T_Book1_Tienluong_BIEU KE HOACH  2015 (KTN 6.11 sua)" xfId="6360"/>
    <cellStyle name="T_Book1_tinh toan hoang ha" xfId="6361"/>
    <cellStyle name="T_Book1_tinh toan hoang ha 2" xfId="6362"/>
    <cellStyle name="T_Book1_tinh toan hoang ha 2 2" xfId="6363"/>
    <cellStyle name="T_Book1_tinh toan hoang ha_BIEU KE HOACH  2015 (KTN 6.11 sua)" xfId="6364"/>
    <cellStyle name="T_Book1_Tong hop  " xfId="6365"/>
    <cellStyle name="T_Book1_Tong hop gia tri" xfId="6366"/>
    <cellStyle name="T_Book1_Tong hop gia tri 2" xfId="6367"/>
    <cellStyle name="T_Book1_Tong hop gia tri 2 2" xfId="6368"/>
    <cellStyle name="T_Book1_Tong hop gia tri_BIEU KE HOACH  2015 (KTN 6.11 sua)" xfId="6369"/>
    <cellStyle name="T_Book1_TT nhu cau dung nuoc" xfId="6370"/>
    <cellStyle name="T_Book1_TT nhu cau dung nuoc 2" xfId="6371"/>
    <cellStyle name="T_Book1_TT nhu cau dung nuoc 2 2" xfId="6372"/>
    <cellStyle name="T_Book1_TT nhu cau dung nuoc_BIEU KE HOACH  2015 (KTN 6.11 sua)" xfId="6373"/>
    <cellStyle name="T_Book1_TT nhu cau dung nuoc_GVL" xfId="6374"/>
    <cellStyle name="T_Book1_TT nhu cau dung nuoc_GVL 2" xfId="6375"/>
    <cellStyle name="T_Book1_TT nhu cau dung nuoc_GVL 2 2" xfId="6376"/>
    <cellStyle name="T_Book1_TT nhu cau dung nuoc_GVL_BIEU KE HOACH  2015 (KTN 6.11 sua)" xfId="6377"/>
    <cellStyle name="T_Book1_TU VAN THUY LOI THAM  PHE" xfId="6378"/>
    <cellStyle name="T_Book1_TU VAN THUY LOI THAM  PHE 2" xfId="6379"/>
    <cellStyle name="T_Book1_TU VAN THUY LOI THAM  PHE_BIEU KE HOACH  2015 (KTN 6.11 sua)" xfId="6380"/>
    <cellStyle name="T_Book1_TH danh muc 08-09 den ngay 30-8-09" xfId="6381"/>
    <cellStyle name="T_Book1_TH ung tren 70%-Ra soat phap ly-8-6 (dung de chuyen vao vu TH)" xfId="6382"/>
    <cellStyle name="T_Book1_TH ung tren 70%-Ra soat phap ly-8-6 (dung de chuyen vao vu TH) 2" xfId="6383"/>
    <cellStyle name="T_Book1_TH ung tren 70%-Ra soat phap ly-8-6 (dung de chuyen vao vu TH) 2 2" xfId="6384"/>
    <cellStyle name="T_Book1_TH ung tren 70%-Ra soat phap ly-8-6 (dung de chuyen vao vu TH)_BIEU KE HOACH  2015 (KTN 6.11 sua)" xfId="6385"/>
    <cellStyle name="T_Book1_TH ung tren 70%-Ra soat phap ly-8-6 (dung de chuyen vao vu TH)_CT 134" xfId="6386"/>
    <cellStyle name="T_Book1_THAU CAT" xfId="6387"/>
    <cellStyle name="T_Book1_THAU CAT 2" xfId="6388"/>
    <cellStyle name="T_Book1_THAU CAT_BIEU KE HOACH  2015 (KTN 6.11 sua)" xfId="6389"/>
    <cellStyle name="T_Book1_Thiet bi" xfId="6390"/>
    <cellStyle name="T_Book1_Thiet bi 2" xfId="6391"/>
    <cellStyle name="T_Book1_Thiet bi_Bieu chi tieu KH 2014 (Huy-04-11)" xfId="6392"/>
    <cellStyle name="T_Book1_Thiet bi_bieu ke hoach dau thau" xfId="6393"/>
    <cellStyle name="T_Book1_Thiet bi_bieu ke hoach dau thau truong mam non SKH" xfId="6394"/>
    <cellStyle name="T_Book1_Thiet bi_bieu tong hop lai kh von 2011 gui phong TH-KTDN" xfId="6395"/>
    <cellStyle name="T_Book1_Thiet bi_Book1" xfId="6396"/>
    <cellStyle name="T_Book1_Thiet bi_Book1_Ke hoach 2010 (theo doi 11-8-2010)" xfId="6397"/>
    <cellStyle name="T_Book1_Thiet bi_Book1_ke hoach dau thau 30-6-2010" xfId="6398"/>
    <cellStyle name="T_Book1_Thiet bi_Copy of KH PHAN BO VON ĐỐI ỨNG NAM 2011 (30 TY phuong án gop WB)" xfId="6399"/>
    <cellStyle name="T_Book1_Thiet bi_DTTD chieng chan Tham lai 29-9-2009" xfId="6400"/>
    <cellStyle name="T_Book1_Thiet bi_Du toan nuoc San Thang (GD2)" xfId="6401"/>
    <cellStyle name="T_Book1_Thiet bi_dự toán 30a 2013" xfId="6402"/>
    <cellStyle name="T_Book1_Thiet bi_Ke hoach 2010 (theo doi 11-8-2010)" xfId="6403"/>
    <cellStyle name="T_Book1_Thiet bi_ke hoach dau thau 30-6-2010" xfId="6404"/>
    <cellStyle name="T_Book1_Thiet bi_KH Von 2012 gui BKH 1" xfId="6405"/>
    <cellStyle name="T_Book1_Thiet bi_QD ke hoach dau thau" xfId="6406"/>
    <cellStyle name="T_Book1_Thiet bi_Ra soat KH von 2011 (Huy-11-11-11)" xfId="6407"/>
    <cellStyle name="T_Book1_Thiet bi_tinh toan hoang ha" xfId="6408"/>
    <cellStyle name="T_Book1_Thiet bi_Tong von ĐTPT" xfId="6409"/>
    <cellStyle name="T_Book1_Thiet bi_Viec Huy dang lam" xfId="6410"/>
    <cellStyle name="T_Book1_Thuc hien du an 06-10 ngay 18_9" xfId="6411"/>
    <cellStyle name="T_Book1_Thuc hien du an 06-10 ngay 18_9 2" xfId="6412"/>
    <cellStyle name="T_Book1_Thuc hien du an 06-10 ngay 18_9_BIEU KE HOACH  2015 (KTN 6.11 sua)" xfId="6413"/>
    <cellStyle name="T_Book1_ung truoc 2011 NSTW Thanh Hoa + Nge An gui Thu 12-5" xfId="6414"/>
    <cellStyle name="T_Book1_ung truoc 2011 NSTW Thanh Hoa + Nge An gui Thu 12-5 2" xfId="6415"/>
    <cellStyle name="T_Book1_ung truoc 2011 NSTW Thanh Hoa + Nge An gui Thu 12-5 2 2" xfId="6416"/>
    <cellStyle name="T_Book1_ung truoc 2011 NSTW Thanh Hoa + Nge An gui Thu 12-5_BIEU KE HOACH  2015 (KTN 6.11 sua)" xfId="6417"/>
    <cellStyle name="T_Book1_VC1" xfId="6418"/>
    <cellStyle name="T_Book1_VC1 2" xfId="6419"/>
    <cellStyle name="T_Book1_VC1 2 2" xfId="6420"/>
    <cellStyle name="T_Book1_VC1_BIEU KE HOACH  2015 (KTN 6.11 sua)" xfId="6421"/>
    <cellStyle name="T_Book1_VC1_GVL" xfId="6422"/>
    <cellStyle name="T_Book1_VC1_GVL 2" xfId="6423"/>
    <cellStyle name="T_Book1_VC1_GVL 2 2" xfId="6424"/>
    <cellStyle name="T_Book1_VC1_GVL_BIEU KE HOACH  2015 (KTN 6.11 sua)" xfId="6425"/>
    <cellStyle name="T_Book1_Viec Huy dang lam" xfId="6426"/>
    <cellStyle name="T_Book1_Viec Huy dang lam_CT 134" xfId="6427"/>
    <cellStyle name="T_Book2" xfId="6428"/>
    <cellStyle name="T_Cac bao cao TB  Milk-Yomilk-co Ke- CK 1-Vinh Thang" xfId="6429"/>
    <cellStyle name="T_Cac bao cao TB  Milk-Yomilk-co Ke- CK 1-Vinh Thang 2" xfId="6430"/>
    <cellStyle name="T_Cac bao cao TB  Milk-Yomilk-co Ke- CK 1-Vinh Thang_CT 134" xfId="6431"/>
    <cellStyle name="T_CDKT" xfId="6432"/>
    <cellStyle name="T_CDKT 2" xfId="6433"/>
    <cellStyle name="T_CDKT 2 2" xfId="6434"/>
    <cellStyle name="T_CDKT_BIEU KE HOACH  2015 (KTN 6.11 sua)" xfId="6435"/>
    <cellStyle name="T_CDKT_bieu ke hoach dau thau" xfId="6436"/>
    <cellStyle name="T_CDKT_bieu ke hoach dau thau 2" xfId="6437"/>
    <cellStyle name="T_CDKT_bieu ke hoach dau thau 2 2" xfId="6438"/>
    <cellStyle name="T_CDKT_bieu ke hoach dau thau truong mam non SKH" xfId="6439"/>
    <cellStyle name="T_CDKT_bieu ke hoach dau thau truong mam non SKH 2" xfId="6440"/>
    <cellStyle name="T_CDKT_bieu ke hoach dau thau truong mam non SKH 2 2" xfId="6441"/>
    <cellStyle name="T_CDKT_bieu ke hoach dau thau truong mam non SKH_BIEU KE HOACH  2015 (KTN 6.11 sua)" xfId="6442"/>
    <cellStyle name="T_CDKT_bieu ke hoach dau thau_BIEU KE HOACH  2015 (KTN 6.11 sua)" xfId="6443"/>
    <cellStyle name="T_CDKT_bieu tong hop lai kh von 2011 gui phong TH-KTDN" xfId="6444"/>
    <cellStyle name="T_CDKT_bieu tong hop lai kh von 2011 gui phong TH-KTDN 2" xfId="6445"/>
    <cellStyle name="T_CDKT_bieu tong hop lai kh von 2011 gui phong TH-KTDN 2 2" xfId="6446"/>
    <cellStyle name="T_CDKT_bieu tong hop lai kh von 2011 gui phong TH-KTDN_BIEU KE HOACH  2015 (KTN 6.11 sua)" xfId="6447"/>
    <cellStyle name="T_CDKT_Book1" xfId="6448"/>
    <cellStyle name="T_CDKT_Book1 2" xfId="6449"/>
    <cellStyle name="T_CDKT_Book1 2 2" xfId="6450"/>
    <cellStyle name="T_CDKT_Book1_BIEU KE HOACH  2015 (KTN 6.11 sua)" xfId="6451"/>
    <cellStyle name="T_CDKT_Book1_Ke hoach 2010 (theo doi 11-8-2010)" xfId="6452"/>
    <cellStyle name="T_CDKT_Book1_Ke hoach 2010 (theo doi 11-8-2010) 2" xfId="6453"/>
    <cellStyle name="T_CDKT_Book1_Ke hoach 2010 (theo doi 11-8-2010) 2 2" xfId="6454"/>
    <cellStyle name="T_CDKT_Book1_Ke hoach 2010 (theo doi 11-8-2010)_BIEU KE HOACH  2015 (KTN 6.11 sua)" xfId="6455"/>
    <cellStyle name="T_CDKT_Copy of KH PHAN BO VON ĐỐI ỨNG NAM 2011 (30 TY phuong án gop WB)" xfId="6456"/>
    <cellStyle name="T_CDKT_Copy of KH PHAN BO VON ĐỐI ỨNG NAM 2011 (30 TY phuong án gop WB) 2" xfId="6457"/>
    <cellStyle name="T_CDKT_Copy of KH PHAN BO VON ĐỐI ỨNG NAM 2011 (30 TY phuong án gop WB) 2 2" xfId="6458"/>
    <cellStyle name="T_CDKT_Copy of KH PHAN BO VON ĐỐI ỨNG NAM 2011 (30 TY phuong án gop WB)_BIEU KE HOACH  2015 (KTN 6.11 sua)" xfId="6459"/>
    <cellStyle name="T_CDKT_DT tieu hoc diem TDC ban Cho 28-02-09" xfId="6460"/>
    <cellStyle name="T_CDKT_DT tieu hoc diem TDC ban Cho 28-02-09 2" xfId="6461"/>
    <cellStyle name="T_CDKT_DT tieu hoc diem TDC ban Cho 28-02-09 2 2" xfId="6462"/>
    <cellStyle name="T_CDKT_DT tieu hoc diem TDC ban Cho 28-02-09_BIEU KE HOACH  2015 (KTN 6.11 sua)" xfId="6463"/>
    <cellStyle name="T_CDKT_DTTD chieng chan Tham lai 29-9-2009" xfId="6464"/>
    <cellStyle name="T_CDKT_DTTD chieng chan Tham lai 29-9-2009 2" xfId="6465"/>
    <cellStyle name="T_CDKT_DTTD chieng chan Tham lai 29-9-2009 2 2" xfId="6466"/>
    <cellStyle name="T_CDKT_DTTD chieng chan Tham lai 29-9-2009_BIEU KE HOACH  2015 (KTN 6.11 sua)" xfId="6467"/>
    <cellStyle name="T_CDKT_GVL" xfId="6468"/>
    <cellStyle name="T_CDKT_GVL 2" xfId="6469"/>
    <cellStyle name="T_CDKT_GVL 2 2" xfId="6470"/>
    <cellStyle name="T_CDKT_GVL_BIEU KE HOACH  2015 (KTN 6.11 sua)" xfId="6471"/>
    <cellStyle name="T_CDKT_Ke hoach 2010 (theo doi 11-8-2010)" xfId="6472"/>
    <cellStyle name="T_CDKT_Ke hoach 2010 (theo doi 11-8-2010) 2" xfId="6473"/>
    <cellStyle name="T_CDKT_Ke hoach 2010 (theo doi 11-8-2010) 2 2" xfId="6474"/>
    <cellStyle name="T_CDKT_Ke hoach 2010 (theo doi 11-8-2010)_BIEU KE HOACH  2015 (KTN 6.11 sua)" xfId="6475"/>
    <cellStyle name="T_CDKT_ke hoach dau thau 30-6-2010" xfId="6476"/>
    <cellStyle name="T_CDKT_ke hoach dau thau 30-6-2010 2" xfId="6477"/>
    <cellStyle name="T_CDKT_ke hoach dau thau 30-6-2010 2 2" xfId="6478"/>
    <cellStyle name="T_CDKT_ke hoach dau thau 30-6-2010_BIEU KE HOACH  2015 (KTN 6.11 sua)" xfId="6479"/>
    <cellStyle name="T_CDKT_KH Von 2012 gui BKH 1" xfId="6480"/>
    <cellStyle name="T_CDKT_KH Von 2012 gui BKH 1 2" xfId="6481"/>
    <cellStyle name="T_CDKT_KH Von 2012 gui BKH 1 2 2" xfId="6482"/>
    <cellStyle name="T_CDKT_KH Von 2012 gui BKH 1_BIEU KE HOACH  2015 (KTN 6.11 sua)" xfId="6483"/>
    <cellStyle name="T_CDKT_QD ke hoach dau thau" xfId="6484"/>
    <cellStyle name="T_CDKT_QD ke hoach dau thau 2" xfId="6485"/>
    <cellStyle name="T_CDKT_QD ke hoach dau thau 2 2" xfId="6486"/>
    <cellStyle name="T_CDKT_QD ke hoach dau thau_BIEU KE HOACH  2015 (KTN 6.11 sua)" xfId="6487"/>
    <cellStyle name="T_CDKT_Tienluong" xfId="6488"/>
    <cellStyle name="T_CDKT_Tienluong 2" xfId="6489"/>
    <cellStyle name="T_CDKT_Tienluong 2 2" xfId="6490"/>
    <cellStyle name="T_CDKT_Tienluong_BIEU KE HOACH  2015 (KTN 6.11 sua)" xfId="6491"/>
    <cellStyle name="T_CDKT_Tong von ĐTPT" xfId="6492"/>
    <cellStyle name="T_CDKT_Tong von ĐTPT 2" xfId="6493"/>
    <cellStyle name="T_CDKT_Tong von ĐTPT 2 2" xfId="6494"/>
    <cellStyle name="T_CDKT_Tong von ĐTPT_BIEU KE HOACH  2015 (KTN 6.11 sua)" xfId="6495"/>
    <cellStyle name="T_cong bo ĐGCM ĐB nam 2008" xfId="6496"/>
    <cellStyle name="T_cong bo ĐGCM ĐB nam 2008 2" xfId="6497"/>
    <cellStyle name="T_cong bo ĐGCM ĐB nam 2008 2 2" xfId="6498"/>
    <cellStyle name="T_cong bo ĐGCM ĐB nam 2008_BIEU KE HOACH  2015 (KTN 6.11 sua)" xfId="6499"/>
    <cellStyle name="T_cong bo ĐGCM ĐB nam 2008_GVL" xfId="6500"/>
    <cellStyle name="T_cong bo ĐGCM ĐB nam 2008_GVL 2" xfId="6501"/>
    <cellStyle name="T_cong bo ĐGCM ĐB nam 2008_GVL 2 2" xfId="6502"/>
    <cellStyle name="T_cong bo ĐGCM ĐB nam 2008_GVL_BIEU KE HOACH  2015 (KTN 6.11 sua)" xfId="6503"/>
    <cellStyle name="T_Copy of Bao cao  XDCB 7 thang nam 2008_So KH&amp;DT SUA" xfId="6504"/>
    <cellStyle name="T_Copy of Bao cao  XDCB 7 thang nam 2008_So KH&amp;DT SUA 2" xfId="6505"/>
    <cellStyle name="T_Copy of Bao cao  XDCB 7 thang nam 2008_So KH&amp;DT SUA_CT 134" xfId="6506"/>
    <cellStyle name="T_Copy of Biểu BC điều chỉnh chỉ tiêu NN các huyện chia tách 404 ngay 23.5" xfId="6507"/>
    <cellStyle name="T_Copy of KH PHAN BO VON ĐỐI ỨNG NAM 2011 (30 TY phuong án gop WB)" xfId="6508"/>
    <cellStyle name="T_Copy of KH PHAN BO VON ĐỐI ỨNG NAM 2011 (30 TY phuong án gop WB) 2" xfId="6509"/>
    <cellStyle name="T_Copy of KH PHAN BO VON ĐỐI ỨNG NAM 2011 (30 TY phuong án gop WB)_BIEU KE HOACH  2015 (KTN 6.11 sua)" xfId="6510"/>
    <cellStyle name="T_Copy of SO THEO DOI SAN LUONG NAM 2007" xfId="6511"/>
    <cellStyle name="T_Copy of SO THEO DOI SAN LUONG NAM 2007 2" xfId="6512"/>
    <cellStyle name="T_Copy of SO THEO DOI SAN LUONG NAM 2007_BIEU KE HOACH  2015 (KTN 6.11 sua)" xfId="6513"/>
    <cellStyle name="T_CPK" xfId="6514"/>
    <cellStyle name="T_CPK_Bao cao danh muc cac cong trinh tren dia ban huyen 4-2010" xfId="6515"/>
    <cellStyle name="T_CPK_Bieu chi tieu KH 2014 (Huy-04-11)" xfId="6516"/>
    <cellStyle name="T_CPK_Bieu chi tieu KH 2014 (Huy-04-11) 2" xfId="6517"/>
    <cellStyle name="T_CPK_bieu ke hoach dau thau" xfId="6518"/>
    <cellStyle name="T_CPK_bieu ke hoach dau thau 2" xfId="6519"/>
    <cellStyle name="T_CPK_bieu ke hoach dau thau 2 2" xfId="6520"/>
    <cellStyle name="T_CPK_bieu ke hoach dau thau truong mam non SKH" xfId="6521"/>
    <cellStyle name="T_CPK_bieu ke hoach dau thau truong mam non SKH 2" xfId="6522"/>
    <cellStyle name="T_CPK_bieu ke hoach dau thau truong mam non SKH 2 2" xfId="6523"/>
    <cellStyle name="T_CPK_bieu ke hoach dau thau truong mam non SKH_BIEU KE HOACH  2015 (KTN 6.11 sua)" xfId="6524"/>
    <cellStyle name="T_CPK_bieu ke hoach dau thau_BIEU KE HOACH  2015 (KTN 6.11 sua)" xfId="6525"/>
    <cellStyle name="T_CPK_bieu tong hop lai kh von 2011 gui phong TH-KTDN" xfId="6526"/>
    <cellStyle name="T_CPK_bieu tong hop lai kh von 2011 gui phong TH-KTDN 2" xfId="6527"/>
    <cellStyle name="T_CPK_bieu tong hop lai kh von 2011 gui phong TH-KTDN 2 2" xfId="6528"/>
    <cellStyle name="T_CPK_bieu tong hop lai kh von 2011 gui phong TH-KTDN_BIEU KE HOACH  2015 (KTN 6.11 sua)" xfId="6529"/>
    <cellStyle name="T_CPK_Book1" xfId="6530"/>
    <cellStyle name="T_CPK_Book1 2" xfId="6531"/>
    <cellStyle name="T_CPK_Book1 2 2" xfId="6532"/>
    <cellStyle name="T_CPK_Book1_1" xfId="6533"/>
    <cellStyle name="T_CPK_Book1_1 2" xfId="6534"/>
    <cellStyle name="T_CPK_Book1_1 2 2" xfId="6535"/>
    <cellStyle name="T_CPK_Book1_1_BIEU KE HOACH  2015 (KTN 6.11 sua)" xfId="6536"/>
    <cellStyle name="T_CPK_Book1_BIEU KE HOACH  2015 (KTN 6.11 sua)" xfId="6537"/>
    <cellStyle name="T_CPK_Book1_DTTD chieng chan Tham lai 29-9-2009" xfId="6538"/>
    <cellStyle name="T_CPK_Book1_DTTD chieng chan Tham lai 29-9-2009 2" xfId="6539"/>
    <cellStyle name="T_CPK_Book1_DTTD chieng chan Tham lai 29-9-2009 2 2" xfId="6540"/>
    <cellStyle name="T_CPK_Book1_DTTD chieng chan Tham lai 29-9-2009_BIEU KE HOACH  2015 (KTN 6.11 sua)" xfId="6541"/>
    <cellStyle name="T_CPK_Book1_Ke hoach 2010 (theo doi 11-8-2010)" xfId="6542"/>
    <cellStyle name="T_CPK_Book1_Ke hoach 2010 (theo doi 11-8-2010) 2" xfId="6543"/>
    <cellStyle name="T_CPK_Book1_Ke hoach 2010 (theo doi 11-8-2010) 2 2" xfId="6544"/>
    <cellStyle name="T_CPK_Book1_Ke hoach 2010 (theo doi 11-8-2010)_BIEU KE HOACH  2015 (KTN 6.11 sua)" xfId="6545"/>
    <cellStyle name="T_CPK_Book1_ke hoach dau thau 30-6-2010" xfId="6546"/>
    <cellStyle name="T_CPK_Book1_ke hoach dau thau 30-6-2010 2" xfId="6547"/>
    <cellStyle name="T_CPK_Book1_ke hoach dau thau 30-6-2010 2 2" xfId="6548"/>
    <cellStyle name="T_CPK_Book1_ke hoach dau thau 30-6-2010_BIEU KE HOACH  2015 (KTN 6.11 sua)" xfId="6549"/>
    <cellStyle name="T_CPK_Copy of KH PHAN BO VON ĐỐI ỨNG NAM 2011 (30 TY phuong án gop WB)" xfId="6550"/>
    <cellStyle name="T_CPK_Copy of KH PHAN BO VON ĐỐI ỨNG NAM 2011 (30 TY phuong án gop WB) 2" xfId="6551"/>
    <cellStyle name="T_CPK_Copy of KH PHAN BO VON ĐỐI ỨNG NAM 2011 (30 TY phuong án gop WB) 2 2" xfId="6552"/>
    <cellStyle name="T_CPK_Copy of KH PHAN BO VON ĐỐI ỨNG NAM 2011 (30 TY phuong án gop WB)_BIEU KE HOACH  2015 (KTN 6.11 sua)" xfId="6553"/>
    <cellStyle name="T_CPK_DTTD chieng chan Tham lai 29-9-2009" xfId="6554"/>
    <cellStyle name="T_CPK_DTTD chieng chan Tham lai 29-9-2009 2" xfId="6555"/>
    <cellStyle name="T_CPK_DTTD chieng chan Tham lai 29-9-2009 2 2" xfId="6556"/>
    <cellStyle name="T_CPK_DTTD chieng chan Tham lai 29-9-2009_BIEU KE HOACH  2015 (KTN 6.11 sua)" xfId="6557"/>
    <cellStyle name="T_CPK_Du toan nuoc San Thang (GD2)" xfId="6558"/>
    <cellStyle name="T_CPK_Du toan nuoc San Thang (GD2) 2" xfId="6559"/>
    <cellStyle name="T_CPK_Du toan nuoc San Thang (GD2) 2 2" xfId="6560"/>
    <cellStyle name="T_CPK_Du toan nuoc San Thang (GD2)_BIEU KE HOACH  2015 (KTN 6.11 sua)" xfId="6561"/>
    <cellStyle name="T_CPK_dự toán 30a 2013" xfId="6562"/>
    <cellStyle name="T_CPK_Ke hoach 2010 (theo doi 11-8-2010)" xfId="6563"/>
    <cellStyle name="T_CPK_Ke hoach 2010 (theo doi 11-8-2010) 2" xfId="6564"/>
    <cellStyle name="T_CPK_Ke hoach 2010 (theo doi 11-8-2010) 2 2" xfId="6565"/>
    <cellStyle name="T_CPK_Ke hoach 2010 (theo doi 11-8-2010)_BIEU KE HOACH  2015 (KTN 6.11 sua)" xfId="6566"/>
    <cellStyle name="T_CPK_ke hoach dau thau 30-6-2010" xfId="6567"/>
    <cellStyle name="T_CPK_ke hoach dau thau 30-6-2010 2" xfId="6568"/>
    <cellStyle name="T_CPK_ke hoach dau thau 30-6-2010 2 2" xfId="6569"/>
    <cellStyle name="T_CPK_ke hoach dau thau 30-6-2010_BIEU KE HOACH  2015 (KTN 6.11 sua)" xfId="6570"/>
    <cellStyle name="T_CPK_KH Von 2012 gui BKH 1" xfId="6571"/>
    <cellStyle name="T_CPK_KH Von 2012 gui BKH 1 2" xfId="6572"/>
    <cellStyle name="T_CPK_KH Von 2012 gui BKH 1 2 2" xfId="6573"/>
    <cellStyle name="T_CPK_KH Von 2012 gui BKH 1_BIEU KE HOACH  2015 (KTN 6.11 sua)" xfId="6574"/>
    <cellStyle name="T_CPK_QD ke hoach dau thau" xfId="6575"/>
    <cellStyle name="T_CPK_QD ke hoach dau thau 2" xfId="6576"/>
    <cellStyle name="T_CPK_QD ke hoach dau thau 2 2" xfId="6577"/>
    <cellStyle name="T_CPK_QD ke hoach dau thau_BIEU KE HOACH  2015 (KTN 6.11 sua)" xfId="6578"/>
    <cellStyle name="T_CPK_Ra soat KH von 2011 (Huy-11-11-11)" xfId="6579"/>
    <cellStyle name="T_CPK_Ra soat KH von 2011 (Huy-11-11-11) 2" xfId="6580"/>
    <cellStyle name="T_CPK_Ra soat KH von 2011 (Huy-11-11-11) 2 2" xfId="6581"/>
    <cellStyle name="T_CPK_Ra soat KH von 2011 (Huy-11-11-11)_BIEU KE HOACH  2015 (KTN 6.11 sua)" xfId="6582"/>
    <cellStyle name="T_CPK_tien luong" xfId="6583"/>
    <cellStyle name="T_CPK_Tien luong chuan 01" xfId="6584"/>
    <cellStyle name="T_CPK_tinh toan hoang ha" xfId="6585"/>
    <cellStyle name="T_CPK_tinh toan hoang ha 2" xfId="6586"/>
    <cellStyle name="T_CPK_tinh toan hoang ha 2 2" xfId="6587"/>
    <cellStyle name="T_CPK_tinh toan hoang ha_BIEU KE HOACH  2015 (KTN 6.11 sua)" xfId="6588"/>
    <cellStyle name="T_CPK_Tong von ĐTPT" xfId="6589"/>
    <cellStyle name="T_CPK_Tong von ĐTPT 2" xfId="6590"/>
    <cellStyle name="T_CPK_Tong von ĐTPT 2 2" xfId="6591"/>
    <cellStyle name="T_CPK_Tong von ĐTPT_BIEU KE HOACH  2015 (KTN 6.11 sua)" xfId="6592"/>
    <cellStyle name="T_CPK_Viec Huy dang lam" xfId="6593"/>
    <cellStyle name="T_CPK_Viec Huy dang lam_CT 134" xfId="6594"/>
    <cellStyle name="T_CTMTQG 2008" xfId="6595"/>
    <cellStyle name="T_CTMTQG 2008 2" xfId="6596"/>
    <cellStyle name="T_CTMTQG 2008_Bieu mau danh muc du an thuoc CTMTQG nam 2008" xfId="6597"/>
    <cellStyle name="T_CTMTQG 2008_Bieu mau danh muc du an thuoc CTMTQG nam 2008 2" xfId="6598"/>
    <cellStyle name="T_CTMTQG 2008_Bieu mau danh muc du an thuoc CTMTQG nam 2008_CT 134" xfId="6599"/>
    <cellStyle name="T_CTMTQG 2008_CT 134" xfId="6600"/>
    <cellStyle name="T_CTMTQG 2008_Hi-Tong hop KQ phan bo KH nam 08- LD fong giao 15-11-08" xfId="6601"/>
    <cellStyle name="T_CTMTQG 2008_Hi-Tong hop KQ phan bo KH nam 08- LD fong giao 15-11-08 2" xfId="6602"/>
    <cellStyle name="T_CTMTQG 2008_Hi-Tong hop KQ phan bo KH nam 08- LD fong giao 15-11-08_CT 134" xfId="6603"/>
    <cellStyle name="T_CTMTQG 2008_Ket qua thuc hien nam 2008" xfId="6604"/>
    <cellStyle name="T_CTMTQG 2008_Ket qua thuc hien nam 2008 2" xfId="6605"/>
    <cellStyle name="T_CTMTQG 2008_Ket qua thuc hien nam 2008_CT 134" xfId="6606"/>
    <cellStyle name="T_CTMTQG 2008_KH XDCB_2008 lan 1" xfId="6607"/>
    <cellStyle name="T_CTMTQG 2008_KH XDCB_2008 lan 1 2" xfId="6608"/>
    <cellStyle name="T_CTMTQG 2008_KH XDCB_2008 lan 1 sua ngay 27-10" xfId="6609"/>
    <cellStyle name="T_CTMTQG 2008_KH XDCB_2008 lan 1 sua ngay 27-10 2" xfId="6610"/>
    <cellStyle name="T_CTMTQG 2008_KH XDCB_2008 lan 1 sua ngay 27-10_CT 134" xfId="6611"/>
    <cellStyle name="T_CTMTQG 2008_KH XDCB_2008 lan 1_CT 134" xfId="6612"/>
    <cellStyle name="T_CTMTQG 2008_KH XDCB_2008 lan 2 sua ngay 10-11" xfId="6613"/>
    <cellStyle name="T_CTMTQG 2008_KH XDCB_2008 lan 2 sua ngay 10-11 2" xfId="6614"/>
    <cellStyle name="T_CTMTQG 2008_KH XDCB_2008 lan 2 sua ngay 10-11_CT 134" xfId="6615"/>
    <cellStyle name="T_cham diem Milk chu ky2-ANH MINH" xfId="6616"/>
    <cellStyle name="T_cham diem Milk chu ky2-ANH MINH 2" xfId="6617"/>
    <cellStyle name="T_cham diem Milk chu ky2-ANH MINH_CT 134" xfId="6618"/>
    <cellStyle name="T_cham trung bay ck 1 m.Bac milk co ke 2" xfId="6619"/>
    <cellStyle name="T_cham trung bay ck 1 m.Bac milk co ke 2 2" xfId="6620"/>
    <cellStyle name="T_cham trung bay ck 1 m.Bac milk co ke 2_CT 134" xfId="6621"/>
    <cellStyle name="T_cham trung bay yao smart milk ck 2 mien Bac" xfId="6622"/>
    <cellStyle name="T_cham trung bay yao smart milk ck 2 mien Bac 2" xfId="6623"/>
    <cellStyle name="T_cham trung bay yao smart milk ck 2 mien Bac_CT 134" xfId="6624"/>
    <cellStyle name="T_Chuan bi dau tu nam 2008" xfId="6625"/>
    <cellStyle name="T_Chuan bi dau tu nam 2008 2" xfId="6626"/>
    <cellStyle name="T_Chuan bi dau tu nam 2008_CT 134" xfId="6627"/>
    <cellStyle name="T_danh sach chua nop bcao trung bay sua chua  tinh den 1-3-06" xfId="6628"/>
    <cellStyle name="T_danh sach chua nop bcao trung bay sua chua  tinh den 1-3-06 2" xfId="6629"/>
    <cellStyle name="T_danh sach chua nop bcao trung bay sua chua  tinh den 1-3-06_CT 134" xfId="6630"/>
    <cellStyle name="T_Danh Sach ho ngheo" xfId="6631"/>
    <cellStyle name="T_Danh sach KH TB MilkYomilk Yao  Smart chu ky 2-Vinh Thang" xfId="6632"/>
    <cellStyle name="T_Danh sach KH TB MilkYomilk Yao  Smart chu ky 2-Vinh Thang 2" xfId="6633"/>
    <cellStyle name="T_Danh sach KH TB MilkYomilk Yao  Smart chu ky 2-Vinh Thang_CT 134" xfId="6634"/>
    <cellStyle name="T_Danh sach KH trung bay MilkYomilk co ke chu ky 2-Vinh Thang" xfId="6635"/>
    <cellStyle name="T_Danh sach KH trung bay MilkYomilk co ke chu ky 2-Vinh Thang 2" xfId="6636"/>
    <cellStyle name="T_Danh sach KH trung bay MilkYomilk co ke chu ky 2-Vinh Thang_CT 134" xfId="6637"/>
    <cellStyle name="T_DON GIA" xfId="6638"/>
    <cellStyle name="T_DON GIA 2" xfId="6639"/>
    <cellStyle name="T_Don gia chi tiet" xfId="6640"/>
    <cellStyle name="T_Don gia chi tiet 2" xfId="6641"/>
    <cellStyle name="T_Don gia chi tiet_BIEU KE HOACH  2015 (KTN 6.11 sua)" xfId="6642"/>
    <cellStyle name="T_DON GIA_BIEU KE HOACH  2015 (KTN 6.11 sua)" xfId="6643"/>
    <cellStyle name="T_DONGIA" xfId="6644"/>
    <cellStyle name="T_DONGIA 2" xfId="6645"/>
    <cellStyle name="T_DONGIA_BIEU KE HOACH  2015 (KTN 6.11 sua)" xfId="6646"/>
    <cellStyle name="T_DSACH MILK YO MILK CK 2 M.BAC" xfId="6647"/>
    <cellStyle name="T_DSACH MILK YO MILK CK 2 M.BAC 2" xfId="6648"/>
    <cellStyle name="T_DSACH MILK YO MILK CK 2 M.BAC_CT 134" xfId="6649"/>
    <cellStyle name="T_DSKH Tbay Milk , Yomilk CK 2 Vu Thi Hanh" xfId="6650"/>
    <cellStyle name="T_DSKH Tbay Milk , Yomilk CK 2 Vu Thi Hanh 2" xfId="6651"/>
    <cellStyle name="T_DSKH Tbay Milk , Yomilk CK 2 Vu Thi Hanh_CT 134" xfId="6652"/>
    <cellStyle name="T_DT Nha Da nang" xfId="6653"/>
    <cellStyle name="T_DT Nha Da nang 2" xfId="6654"/>
    <cellStyle name="T_DT Nha Da nang_BIEU KE HOACH  2015 (KTN 6.11 sua)" xfId="6655"/>
    <cellStyle name="T_DT NHA KHACH -12" xfId="6656"/>
    <cellStyle name="T_DT NHA KHACH -12 2" xfId="6657"/>
    <cellStyle name="T_DT NHA KHACH -12_BIEU KE HOACH  2015 (KTN 6.11 sua)" xfId="6658"/>
    <cellStyle name="T_DT tieu hoc diem TDC ban Cho 28-02-09" xfId="6659"/>
    <cellStyle name="T_DT tieu hoc diem TDC ban Cho 28-02-09 2" xfId="6660"/>
    <cellStyle name="T_DT tieu hoc diem TDC ban Cho 28-02-09_BIEU KE HOACH  2015 (KTN 6.11 sua)" xfId="6661"/>
    <cellStyle name="T_DT Thanh 2008.xls" xfId="6662"/>
    <cellStyle name="T_DT Thanh 2008.xls 2" xfId="6663"/>
    <cellStyle name="T_DT Thanh 2008.xls_CT 134" xfId="6664"/>
    <cellStyle name="T_DT Thanh 2008.xls_GVL" xfId="6665"/>
    <cellStyle name="T_DT Thanh 2008.xls_GVL 2" xfId="6666"/>
    <cellStyle name="T_DT Thanh 2008.xls_GVL_BIEU KE HOACH  2015 (KTN 6.11 sua)" xfId="6667"/>
    <cellStyle name="T_DT truong THPT  quyet thang tinh 04-3-09" xfId="6668"/>
    <cellStyle name="T_DT van ho" xfId="6669"/>
    <cellStyle name="T_DT van ho 2" xfId="6670"/>
    <cellStyle name="T_DT van ho_CT 134" xfId="6671"/>
    <cellStyle name="T_DT van ho_GVL" xfId="6672"/>
    <cellStyle name="T_DT van ho_GVL 2" xfId="6673"/>
    <cellStyle name="T_DT van ho_GVL_BIEU KE HOACH  2015 (KTN 6.11 sua)" xfId="6674"/>
    <cellStyle name="T_dtTL598G1." xfId="6675"/>
    <cellStyle name="T_dtTL598G1. 2" xfId="6676"/>
    <cellStyle name="T_dtTL598G1._BIEU KE HOACH  2015 (KTN 6.11 sua)" xfId="6677"/>
    <cellStyle name="T_dtTL598G1._bieu ke hoach dau thau" xfId="6678"/>
    <cellStyle name="T_dtTL598G1._bieu ke hoach dau thau 2" xfId="6679"/>
    <cellStyle name="T_dtTL598G1._bieu ke hoach dau thau truong mam non SKH" xfId="6680"/>
    <cellStyle name="T_dtTL598G1._bieu ke hoach dau thau truong mam non SKH 2" xfId="6681"/>
    <cellStyle name="T_dtTL598G1._bieu ke hoach dau thau truong mam non SKH_BIEU KE HOACH  2015 (KTN 6.11 sua)" xfId="6682"/>
    <cellStyle name="T_dtTL598G1._bieu ke hoach dau thau_BIEU KE HOACH  2015 (KTN 6.11 sua)" xfId="6683"/>
    <cellStyle name="T_dtTL598G1._bieu tong hop lai kh von 2011 gui phong TH-KTDN" xfId="6684"/>
    <cellStyle name="T_dtTL598G1._bieu tong hop lai kh von 2011 gui phong TH-KTDN 2" xfId="6685"/>
    <cellStyle name="T_dtTL598G1._bieu tong hop lai kh von 2011 gui phong TH-KTDN_BIEU KE HOACH  2015 (KTN 6.11 sua)" xfId="6686"/>
    <cellStyle name="T_dtTL598G1._Book1" xfId="6687"/>
    <cellStyle name="T_dtTL598G1._Book1 2" xfId="6688"/>
    <cellStyle name="T_dtTL598G1._Book1_BIEU KE HOACH  2015 (KTN 6.11 sua)" xfId="6689"/>
    <cellStyle name="T_dtTL598G1._Book1_Ke hoach 2010 (theo doi 11-8-2010)" xfId="6690"/>
    <cellStyle name="T_dtTL598G1._Book1_Ke hoach 2010 (theo doi 11-8-2010) 2" xfId="6691"/>
    <cellStyle name="T_dtTL598G1._Book1_Ke hoach 2010 (theo doi 11-8-2010)_CT 134" xfId="6692"/>
    <cellStyle name="T_dtTL598G1._Copy of KH PHAN BO VON ĐỐI ỨNG NAM 2011 (30 TY phuong án gop WB)" xfId="6693"/>
    <cellStyle name="T_dtTL598G1._Copy of KH PHAN BO VON ĐỐI ỨNG NAM 2011 (30 TY phuong án gop WB) 2" xfId="6694"/>
    <cellStyle name="T_dtTL598G1._Copy of KH PHAN BO VON ĐỐI ỨNG NAM 2011 (30 TY phuong án gop WB)_BIEU KE HOACH  2015 (KTN 6.11 sua)" xfId="6695"/>
    <cellStyle name="T_dtTL598G1._DT tieu hoc diem TDC ban Cho 28-02-09" xfId="6696"/>
    <cellStyle name="T_dtTL598G1._DT tieu hoc diem TDC ban Cho 28-02-09 2" xfId="6697"/>
    <cellStyle name="T_dtTL598G1._DT tieu hoc diem TDC ban Cho 28-02-09_BIEU KE HOACH  2015 (KTN 6.11 sua)" xfId="6698"/>
    <cellStyle name="T_dtTL598G1._DTTD chieng chan Tham lai 29-9-2009" xfId="6699"/>
    <cellStyle name="T_dtTL598G1._DTTD chieng chan Tham lai 29-9-2009 2" xfId="6700"/>
    <cellStyle name="T_dtTL598G1._DTTD chieng chan Tham lai 29-9-2009_BIEU KE HOACH  2015 (KTN 6.11 sua)" xfId="6701"/>
    <cellStyle name="T_dtTL598G1._GVL" xfId="6702"/>
    <cellStyle name="T_dtTL598G1._GVL 2" xfId="6703"/>
    <cellStyle name="T_dtTL598G1._GVL_BIEU KE HOACH  2015 (KTN 6.11 sua)" xfId="6704"/>
    <cellStyle name="T_dtTL598G1._Ke hoach 2010 (theo doi 11-8-2010)" xfId="6705"/>
    <cellStyle name="T_dtTL598G1._Ke hoach 2010 (theo doi 11-8-2010) 2" xfId="6706"/>
    <cellStyle name="T_dtTL598G1._Ke hoach 2010 (theo doi 11-8-2010)_BIEU KE HOACH  2015 (KTN 6.11 sua)" xfId="6707"/>
    <cellStyle name="T_dtTL598G1._ke hoach dau thau 30-6-2010" xfId="6708"/>
    <cellStyle name="T_dtTL598G1._ke hoach dau thau 30-6-2010 2" xfId="6709"/>
    <cellStyle name="T_dtTL598G1._ke hoach dau thau 30-6-2010_BIEU KE HOACH  2015 (KTN 6.11 sua)" xfId="6710"/>
    <cellStyle name="T_dtTL598G1._KH Von 2012 gui BKH 1" xfId="6711"/>
    <cellStyle name="T_dtTL598G1._KH Von 2012 gui BKH 1 2" xfId="6712"/>
    <cellStyle name="T_dtTL598G1._KH Von 2012 gui BKH 1_BIEU KE HOACH  2015 (KTN 6.11 sua)" xfId="6713"/>
    <cellStyle name="T_dtTL598G1._QD ke hoach dau thau" xfId="6714"/>
    <cellStyle name="T_dtTL598G1._QD ke hoach dau thau 2" xfId="6715"/>
    <cellStyle name="T_dtTL598G1._QD ke hoach dau thau_BIEU KE HOACH  2015 (KTN 6.11 sua)" xfId="6716"/>
    <cellStyle name="T_dtTL598G1._Tienluong" xfId="6717"/>
    <cellStyle name="T_dtTL598G1._Tienluong 2" xfId="6718"/>
    <cellStyle name="T_dtTL598G1._Tienluong_BIEU KE HOACH  2015 (KTN 6.11 sua)" xfId="6719"/>
    <cellStyle name="T_dtTL598G1._tinh toan hoang ha" xfId="6720"/>
    <cellStyle name="T_dtTL598G1._tinh toan hoang ha 2" xfId="6721"/>
    <cellStyle name="T_dtTL598G1._tinh toan hoang ha_BIEU KE HOACH  2015 (KTN 6.11 sua)" xfId="6722"/>
    <cellStyle name="T_dtTL598G1._Tong von ĐTPT" xfId="6723"/>
    <cellStyle name="T_dtTL598G1._Tong von ĐTPT 2" xfId="6724"/>
    <cellStyle name="T_dtTL598G1._Tong von ĐTPT_BIEU KE HOACH  2015 (KTN 6.11 sua)" xfId="6725"/>
    <cellStyle name="T_Du an khoi cong moi nam 2010" xfId="6726"/>
    <cellStyle name="T_Du an khoi cong moi nam 2010 2" xfId="6727"/>
    <cellStyle name="T_Du an khoi cong moi nam 2010_CT 134" xfId="6728"/>
    <cellStyle name="T_DU AN TKQH VA CHUAN BI DAU TU NAM 2007 sua ngay 9-11" xfId="6729"/>
    <cellStyle name="T_DU AN TKQH VA CHUAN BI DAU TU NAM 2007 sua ngay 9-11 2" xfId="6730"/>
    <cellStyle name="T_DU AN TKQH VA CHUAN BI DAU TU NAM 2007 sua ngay 9-11_Bieu mau danh muc du an thuoc CTMTQG nam 2008" xfId="6731"/>
    <cellStyle name="T_DU AN TKQH VA CHUAN BI DAU TU NAM 2007 sua ngay 9-11_Bieu mau danh muc du an thuoc CTMTQG nam 2008 2" xfId="6732"/>
    <cellStyle name="T_DU AN TKQH VA CHUAN BI DAU TU NAM 2007 sua ngay 9-11_Bieu mau danh muc du an thuoc CTMTQG nam 2008_CT 134" xfId="6733"/>
    <cellStyle name="T_DU AN TKQH VA CHUAN BI DAU TU NAM 2007 sua ngay 9-11_CT 134" xfId="6734"/>
    <cellStyle name="T_DU AN TKQH VA CHUAN BI DAU TU NAM 2007 sua ngay 9-11_Du an khoi cong moi nam 2010" xfId="6735"/>
    <cellStyle name="T_DU AN TKQH VA CHUAN BI DAU TU NAM 2007 sua ngay 9-11_Du an khoi cong moi nam 2010 2" xfId="6736"/>
    <cellStyle name="T_DU AN TKQH VA CHUAN BI DAU TU NAM 2007 sua ngay 9-11_Du an khoi cong moi nam 2010_CT 134" xfId="6737"/>
    <cellStyle name="T_DU AN TKQH VA CHUAN BI DAU TU NAM 2007 sua ngay 9-11_Ket qua phan bo von nam 2008" xfId="6738"/>
    <cellStyle name="T_DU AN TKQH VA CHUAN BI DAU TU NAM 2007 sua ngay 9-11_Ket qua phan bo von nam 2008 2" xfId="6739"/>
    <cellStyle name="T_DU AN TKQH VA CHUAN BI DAU TU NAM 2007 sua ngay 9-11_Ket qua phan bo von nam 2008_CT 134" xfId="6740"/>
    <cellStyle name="T_DU AN TKQH VA CHUAN BI DAU TU NAM 2007 sua ngay 9-11_KH XDCB_2008 lan 2 sua ngay 10-11" xfId="6741"/>
    <cellStyle name="T_DU AN TKQH VA CHUAN BI DAU TU NAM 2007 sua ngay 9-11_KH XDCB_2008 lan 2 sua ngay 10-11 2" xfId="6742"/>
    <cellStyle name="T_DU AN TKQH VA CHUAN BI DAU TU NAM 2007 sua ngay 9-11_KH XDCB_2008 lan 2 sua ngay 10-11_CT 134" xfId="6743"/>
    <cellStyle name="T_Du toan" xfId="6744"/>
    <cellStyle name="T_Du toan 2" xfId="6745"/>
    <cellStyle name="T_du toan dieu chinh  20-8-2006" xfId="6746"/>
    <cellStyle name="T_du toan dieu chinh  20-8-2006 2" xfId="6747"/>
    <cellStyle name="T_du toan dieu chinh  20-8-2006_BIEU KE HOACH  2015 (KTN 6.11 sua)" xfId="6748"/>
    <cellStyle name="T_du toan kho bac - Than Uyen" xfId="6749"/>
    <cellStyle name="T_du toan kho bac - Than Uyen_Bieu chi tieu KH 2014 (Huy-04-11)" xfId="6750"/>
    <cellStyle name="T_du toan kho bac - Than Uyen_Bieu chi tieu KH 2014 (Huy-04-11) 2" xfId="6751"/>
    <cellStyle name="T_du toan kho bac - Than Uyen_bieu ke hoach dau thau" xfId="6752"/>
    <cellStyle name="T_du toan kho bac - Than Uyen_bieu ke hoach dau thau 2" xfId="6753"/>
    <cellStyle name="T_du toan kho bac - Than Uyen_bieu ke hoach dau thau truong mam non SKH" xfId="6754"/>
    <cellStyle name="T_du toan kho bac - Than Uyen_bieu ke hoach dau thau truong mam non SKH 2" xfId="6755"/>
    <cellStyle name="T_du toan kho bac - Than Uyen_bieu ke hoach dau thau truong mam non SKH_BIEU KE HOACH  2015 (KTN 6.11 sua)" xfId="6756"/>
    <cellStyle name="T_du toan kho bac - Than Uyen_bieu ke hoach dau thau_BIEU KE HOACH  2015 (KTN 6.11 sua)" xfId="6757"/>
    <cellStyle name="T_du toan kho bac - Than Uyen_bieu tong hop lai kh von 2011 gui phong TH-KTDN" xfId="6758"/>
    <cellStyle name="T_du toan kho bac - Than Uyen_bieu tong hop lai kh von 2011 gui phong TH-KTDN 2" xfId="6759"/>
    <cellStyle name="T_du toan kho bac - Than Uyen_bieu tong hop lai kh von 2011 gui phong TH-KTDN_BIEU KE HOACH  2015 (KTN 6.11 sua)" xfId="6760"/>
    <cellStyle name="T_du toan kho bac - Than Uyen_Book1" xfId="6761"/>
    <cellStyle name="T_du toan kho bac - Than Uyen_Book1 2" xfId="6762"/>
    <cellStyle name="T_du toan kho bac - Than Uyen_Book1_BIEU KE HOACH  2015 (KTN 6.11 sua)" xfId="6763"/>
    <cellStyle name="T_du toan kho bac - Than Uyen_Book1_Ke hoach 2010 (theo doi 11-8-2010)" xfId="6764"/>
    <cellStyle name="T_du toan kho bac - Than Uyen_Book1_Ke hoach 2010 (theo doi 11-8-2010) 2" xfId="6765"/>
    <cellStyle name="T_du toan kho bac - Than Uyen_Book1_Ke hoach 2010 (theo doi 11-8-2010)_BIEU KE HOACH  2015 (KTN 6.11 sua)" xfId="6766"/>
    <cellStyle name="T_du toan kho bac - Than Uyen_Book1_ke hoach dau thau 30-6-2010" xfId="6767"/>
    <cellStyle name="T_du toan kho bac - Than Uyen_Book1_ke hoach dau thau 30-6-2010 2" xfId="6768"/>
    <cellStyle name="T_du toan kho bac - Than Uyen_Book1_ke hoach dau thau 30-6-2010_BIEU KE HOACH  2015 (KTN 6.11 sua)" xfId="6769"/>
    <cellStyle name="T_du toan kho bac - Than Uyen_Copy of KH PHAN BO VON ĐỐI ỨNG NAM 2011 (30 TY phuong án gop WB)" xfId="6770"/>
    <cellStyle name="T_du toan kho bac - Than Uyen_Copy of KH PHAN BO VON ĐỐI ỨNG NAM 2011 (30 TY phuong án gop WB) 2" xfId="6771"/>
    <cellStyle name="T_du toan kho bac - Than Uyen_Copy of KH PHAN BO VON ĐỐI ỨNG NAM 2011 (30 TY phuong án gop WB)_BIEU KE HOACH  2015 (KTN 6.11 sua)" xfId="6772"/>
    <cellStyle name="T_du toan kho bac - Than Uyen_DTTD chieng chan Tham lai 29-9-2009" xfId="6773"/>
    <cellStyle name="T_du toan kho bac - Than Uyen_DTTD chieng chan Tham lai 29-9-2009 2" xfId="6774"/>
    <cellStyle name="T_du toan kho bac - Than Uyen_DTTD chieng chan Tham lai 29-9-2009_BIEU KE HOACH  2015 (KTN 6.11 sua)" xfId="6775"/>
    <cellStyle name="T_du toan kho bac - Than Uyen_Du toan nuoc San Thang (GD2)" xfId="6776"/>
    <cellStyle name="T_du toan kho bac - Than Uyen_Du toan nuoc San Thang (GD2) 2" xfId="6777"/>
    <cellStyle name="T_du toan kho bac - Than Uyen_Du toan nuoc San Thang (GD2)_BIEU KE HOACH  2015 (KTN 6.11 sua)" xfId="6778"/>
    <cellStyle name="T_du toan kho bac - Than Uyen_dự toán 30a 2013" xfId="6779"/>
    <cellStyle name="T_du toan kho bac - Than Uyen_Ke hoach 2010 (theo doi 11-8-2010)" xfId="6780"/>
    <cellStyle name="T_du toan kho bac - Than Uyen_Ke hoach 2010 (theo doi 11-8-2010) 2" xfId="6781"/>
    <cellStyle name="T_du toan kho bac - Than Uyen_Ke hoach 2010 (theo doi 11-8-2010)_BIEU KE HOACH  2015 (KTN 6.11 sua)" xfId="6782"/>
    <cellStyle name="T_du toan kho bac - Than Uyen_ke hoach dau thau 30-6-2010" xfId="6783"/>
    <cellStyle name="T_du toan kho bac - Than Uyen_ke hoach dau thau 30-6-2010 2" xfId="6784"/>
    <cellStyle name="T_du toan kho bac - Than Uyen_ke hoach dau thau 30-6-2010_BIEU KE HOACH  2015 (KTN 6.11 sua)" xfId="6785"/>
    <cellStyle name="T_du toan kho bac - Than Uyen_KH Von 2012 gui BKH 1" xfId="6786"/>
    <cellStyle name="T_du toan kho bac - Than Uyen_KH Von 2012 gui BKH 1 2" xfId="6787"/>
    <cellStyle name="T_du toan kho bac - Than Uyen_KH Von 2012 gui BKH 1_BIEU KE HOACH  2015 (KTN 6.11 sua)" xfId="6788"/>
    <cellStyle name="T_du toan kho bac - Than Uyen_QD ke hoach dau thau" xfId="6789"/>
    <cellStyle name="T_du toan kho bac - Than Uyen_QD ke hoach dau thau 2" xfId="6790"/>
    <cellStyle name="T_du toan kho bac - Than Uyen_QD ke hoach dau thau_BIEU KE HOACH  2015 (KTN 6.11 sua)" xfId="6791"/>
    <cellStyle name="T_du toan kho bac - Than Uyen_Ra soat KH von 2011 (Huy-11-11-11)" xfId="6792"/>
    <cellStyle name="T_du toan kho bac - Than Uyen_Ra soat KH von 2011 (Huy-11-11-11) 2" xfId="6793"/>
    <cellStyle name="T_du toan kho bac - Than Uyen_Ra soat KH von 2011 (Huy-11-11-11)_BIEU KE HOACH  2015 (KTN 6.11 sua)" xfId="6794"/>
    <cellStyle name="T_du toan kho bac - Than Uyen_tinh toan hoang ha" xfId="6795"/>
    <cellStyle name="T_du toan kho bac - Than Uyen_tinh toan hoang ha 2" xfId="6796"/>
    <cellStyle name="T_du toan kho bac - Than Uyen_tinh toan hoang ha_BIEU KE HOACH  2015 (KTN 6.11 sua)" xfId="6797"/>
    <cellStyle name="T_du toan kho bac - Than Uyen_Tong von ĐTPT" xfId="6798"/>
    <cellStyle name="T_du toan kho bac - Than Uyen_Tong von ĐTPT 2" xfId="6799"/>
    <cellStyle name="T_du toan kho bac - Than Uyen_Tong von ĐTPT_BIEU KE HOACH  2015 (KTN 6.11 sua)" xfId="6800"/>
    <cellStyle name="T_du toan kho bac - Than Uyen_Viec Huy dang lam" xfId="6801"/>
    <cellStyle name="T_du toan kho bac - Than Uyen_Viec Huy dang lam_CT 134" xfId="6802"/>
    <cellStyle name="T_Du toan nuoc San Thang (GD2)" xfId="6803"/>
    <cellStyle name="T_Du toan nuoc San Thang (GD2) 2" xfId="6804"/>
    <cellStyle name="T_Du toan nuoc San Thang (GD2)_BIEU KE HOACH  2015 (KTN 6.11 sua)" xfId="6805"/>
    <cellStyle name="T_Du toan tham dinh (NSH Ban Moi)" xfId="6806"/>
    <cellStyle name="T_Du toan tham dinh (NSH Ban Moi) 2" xfId="6807"/>
    <cellStyle name="T_Du toan tham dinh (NSH Ban Moi)_CT 134" xfId="6808"/>
    <cellStyle name="T_Du toan tham dinh (NSH Ban Moi)_GVL" xfId="6809"/>
    <cellStyle name="T_Du toan tham dinh (NSH Ban Moi)_GVL 2" xfId="6810"/>
    <cellStyle name="T_Du toan tham dinh (NSH Ban Moi)_GVL_BIEU KE HOACH  2015 (KTN 6.11 sua)" xfId="6811"/>
    <cellStyle name="T_Du toan_BIEU KE HOACH  2015 (KTN 6.11 sua)" xfId="6812"/>
    <cellStyle name="T_DU THAO BCKT LChâu" xfId="6813"/>
    <cellStyle name="T_DuToan92009Luong650" xfId="6814"/>
    <cellStyle name="T_DuToan92009Luong650 2" xfId="6815"/>
    <cellStyle name="T_DuToan92009Luong650_CT 134" xfId="6816"/>
    <cellStyle name="T_dutoanthuyloinamha" xfId="6817"/>
    <cellStyle name="T_dutoanthuyloinamha 2" xfId="6818"/>
    <cellStyle name="T_dutoanthuyloinamha_BIEU KE HOACH  2015 (KTN 6.11 sua)" xfId="6819"/>
    <cellStyle name="T_Dự kiến danh mục đầu tư NTM năm 2015" xfId="6820"/>
    <cellStyle name="T_dự toán 30a 2013" xfId="6821"/>
    <cellStyle name="T_form ton kho CK 2 tuan 8" xfId="6822"/>
    <cellStyle name="T_form ton kho CK 2 tuan 8 2" xfId="6823"/>
    <cellStyle name="T_form ton kho CK 2 tuan 8_CT 134" xfId="6824"/>
    <cellStyle name="T_Gui Phai TTra TRUONG PTTH Ka Lang Hieu bo+Phu 17-8-09-" xfId="6825"/>
    <cellStyle name="T_GVL" xfId="6826"/>
    <cellStyle name="T_GVL 2" xfId="6827"/>
    <cellStyle name="T_GVL_BIEU KE HOACH  2015 (KTN 6.11 sua)" xfId="6828"/>
    <cellStyle name="T_HD TT1" xfId="6829"/>
    <cellStyle name="T_HD TT1 2" xfId="6830"/>
    <cellStyle name="T_HD TT1_BIEU KE HOACH  2015 (KTN 6.11 sua)" xfId="6831"/>
    <cellStyle name="T_Ho van xa khi" xfId="6832"/>
    <cellStyle name="T_Ho van xa khi 2" xfId="6833"/>
    <cellStyle name="T_Ho van xa khi_BIEU KE HOACH  2015 (KTN 6.11 sua)" xfId="6834"/>
    <cellStyle name="T_Ho van xa khi_bieu ke hoach dau thau" xfId="6835"/>
    <cellStyle name="T_Ho van xa khi_bieu ke hoach dau thau 2" xfId="6836"/>
    <cellStyle name="T_Ho van xa khi_bieu ke hoach dau thau truong mam non SKH" xfId="6837"/>
    <cellStyle name="T_Ho van xa khi_bieu ke hoach dau thau truong mam non SKH 2" xfId="6838"/>
    <cellStyle name="T_Ho van xa khi_bieu ke hoach dau thau truong mam non SKH_BIEU KE HOACH  2015 (KTN 6.11 sua)" xfId="6839"/>
    <cellStyle name="T_Ho van xa khi_bieu ke hoach dau thau_BIEU KE HOACH  2015 (KTN 6.11 sua)" xfId="6840"/>
    <cellStyle name="T_Ho van xa khi_Book1" xfId="6841"/>
    <cellStyle name="T_Ho van xa khi_Book1 2" xfId="6842"/>
    <cellStyle name="T_Ho van xa khi_Book1_BIEU KE HOACH  2015 (KTN 6.11 sua)" xfId="6843"/>
    <cellStyle name="T_Ho van xa khi_DTTD chieng chan Tham lai 29-9-2009" xfId="6844"/>
    <cellStyle name="T_Ho van xa khi_DTTD chieng chan Tham lai 29-9-2009 2" xfId="6845"/>
    <cellStyle name="T_Ho van xa khi_DTTD chieng chan Tham lai 29-9-2009_BIEU KE HOACH  2015 (KTN 6.11 sua)" xfId="6846"/>
    <cellStyle name="T_Ho van xa khi_Ke hoach 2010 (theo doi 11-8-2010)" xfId="6847"/>
    <cellStyle name="T_Ho van xa khi_Ke hoach 2010 (theo doi 11-8-2010) 2" xfId="6848"/>
    <cellStyle name="T_Ho van xa khi_Ke hoach 2010 (theo doi 11-8-2010)_BIEU KE HOACH  2015 (KTN 6.11 sua)" xfId="6849"/>
    <cellStyle name="T_Ho van xa khi_ke hoach dau thau 30-6-2010" xfId="6850"/>
    <cellStyle name="T_Ho van xa khi_ke hoach dau thau 30-6-2010 2" xfId="6851"/>
    <cellStyle name="T_Ho van xa khi_ke hoach dau thau 30-6-2010_BIEU KE HOACH  2015 (KTN 6.11 sua)" xfId="6852"/>
    <cellStyle name="T_Ho van xa khi_QD ke hoach dau thau" xfId="6853"/>
    <cellStyle name="T_Ho van xa khi_QD ke hoach dau thau 2" xfId="6854"/>
    <cellStyle name="T_Ho van xa khi_QD ke hoach dau thau_BIEU KE HOACH  2015 (KTN 6.11 sua)" xfId="6855"/>
    <cellStyle name="T_Ho van xa khi_tinh toan hoang ha" xfId="6856"/>
    <cellStyle name="T_Ho van xa khi_tinh toan hoang ha 2" xfId="6857"/>
    <cellStyle name="T_Ho van xa khi_tinh toan hoang ha_BIEU KE HOACH  2015 (KTN 6.11 sua)" xfId="6858"/>
    <cellStyle name="T_HoSo_THCS_T91.xlsDTNT" xfId="6859"/>
    <cellStyle name="T_HoSo_THCS_T91.xlsDTNT 2" xfId="6860"/>
    <cellStyle name="T_HoSo_THCS_T91.xlsDTNT_BIEU KE HOACH  2015 (KTN 6.11 sua)" xfId="6861"/>
    <cellStyle name="T_hothamdinh" xfId="6862"/>
    <cellStyle name="T_Ke hoach KTXH  nam 2009_PKT thang 11 nam 2008" xfId="6863"/>
    <cellStyle name="T_Ke hoach KTXH  nam 2009_PKT thang 11 nam 2008 2" xfId="6864"/>
    <cellStyle name="T_Ke hoach KTXH  nam 2009_PKT thang 11 nam 2008_CT 134" xfId="6865"/>
    <cellStyle name="T_Ke khai di Thanh Hoa" xfId="6866"/>
    <cellStyle name="T_Ket qua dau thau" xfId="6867"/>
    <cellStyle name="T_Ket qua dau thau 2" xfId="6868"/>
    <cellStyle name="T_Ket qua dau thau_CT 134" xfId="6869"/>
    <cellStyle name="T_Ket qua phan bo von nam 2008" xfId="6870"/>
    <cellStyle name="T_Ket qua phan bo von nam 2008 2" xfId="6871"/>
    <cellStyle name="T_Ket qua phan bo von nam 2008_CT 134" xfId="6872"/>
    <cellStyle name="T_KL san nen Phieng Ot" xfId="6873"/>
    <cellStyle name="T_KL san nen Phieng Ot 2" xfId="6874"/>
    <cellStyle name="T_KL san nen Phieng Ot_BIEU KE HOACH  2015 (KTN 6.11 sua)" xfId="6875"/>
    <cellStyle name="T_Kldao dap" xfId="6876"/>
    <cellStyle name="T_Kldao dap 2" xfId="6877"/>
    <cellStyle name="T_Kldao dap_Bao cao TPCP" xfId="6878"/>
    <cellStyle name="T_Kldao dap_Bao cao TPCP 2" xfId="6879"/>
    <cellStyle name="T_Kldao dap_Bao cao TPCP_BIEU KE HOACH  2015 (KTN 6.11 sua)" xfId="6880"/>
    <cellStyle name="T_Kldao dap_BIEU KE HOACH  2015 (KTN 6.11 sua)" xfId="6881"/>
    <cellStyle name="T_Kldao dap_Book1" xfId="6882"/>
    <cellStyle name="T_Kldao dap_Book1 2" xfId="6883"/>
    <cellStyle name="T_Kldao dap_Book1_Bao cao TPCP" xfId="6884"/>
    <cellStyle name="T_Kldao dap_Book1_Bao cao TPCP 2" xfId="6885"/>
    <cellStyle name="T_Kldao dap_Book1_Bao cao TPCP_CT 134" xfId="6886"/>
    <cellStyle name="T_Kldao dap_Book1_BIEU KE HOACH  2015 (KTN 6.11 sua)" xfId="6887"/>
    <cellStyle name="T_Kldao dap_GVL" xfId="6888"/>
    <cellStyle name="T_Kldao dap_GVL 2" xfId="6889"/>
    <cellStyle name="T_Kldao dap_GVL_BIEU KE HOACH  2015 (KTN 6.11 sua)" xfId="6890"/>
    <cellStyle name="T_Kldao dap_Ke hoach 2010 (theo doi 11-8-2010)" xfId="6891"/>
    <cellStyle name="T_Kldao dap_Ke hoach 2010 (theo doi 11-8-2010) 2" xfId="6892"/>
    <cellStyle name="T_Kldao dap_Ke hoach 2010 (theo doi 11-8-2010)_CT 134" xfId="6893"/>
    <cellStyle name="T_KTOANKSAT" xfId="6894"/>
    <cellStyle name="T_KTOANKSAT 2" xfId="6895"/>
    <cellStyle name="T_KTOANKSAT_BIEU KE HOACH  2015 (KTN 6.11 sua)" xfId="6896"/>
    <cellStyle name="T_KH Von 2012 gui BKH 2" xfId="6897"/>
    <cellStyle name="T_KH Von 2012 gui BKH 2 2" xfId="6898"/>
    <cellStyle name="T_KH Von 2012 gui BKH 2_BIEU KE HOACH  2015 (KTN 6.11 sua)" xfId="6899"/>
    <cellStyle name="T_KH XDCB_2008 lan 2 sua ngay 10-11" xfId="6900"/>
    <cellStyle name="T_KH XDCB_2008 lan 2 sua ngay 10-11 2" xfId="6901"/>
    <cellStyle name="T_KH XDCB_2008 lan 2 sua ngay 10-11_CT 134" xfId="6902"/>
    <cellStyle name="T_Khao satD1" xfId="6903"/>
    <cellStyle name="T_Khao satD1 2" xfId="6904"/>
    <cellStyle name="T_Khao satD1_BIEU KE HOACH  2015 (KTN 6.11 sua)" xfId="6905"/>
    <cellStyle name="T_Khao satD1_bieu ke hoach dau thau" xfId="6906"/>
    <cellStyle name="T_Khao satD1_bieu ke hoach dau thau 2" xfId="6907"/>
    <cellStyle name="T_Khao satD1_bieu ke hoach dau thau truong mam non SKH" xfId="6908"/>
    <cellStyle name="T_Khao satD1_bieu ke hoach dau thau truong mam non SKH 2" xfId="6909"/>
    <cellStyle name="T_Khao satD1_bieu ke hoach dau thau truong mam non SKH_BIEU KE HOACH  2015 (KTN 6.11 sua)" xfId="6910"/>
    <cellStyle name="T_Khao satD1_bieu ke hoach dau thau_BIEU KE HOACH  2015 (KTN 6.11 sua)" xfId="6911"/>
    <cellStyle name="T_Khao satD1_bieu tong hop lai kh von 2011 gui phong TH-KTDN" xfId="6912"/>
    <cellStyle name="T_Khao satD1_bieu tong hop lai kh von 2011 gui phong TH-KTDN 2" xfId="6913"/>
    <cellStyle name="T_Khao satD1_bieu tong hop lai kh von 2011 gui phong TH-KTDN_BIEU KE HOACH  2015 (KTN 6.11 sua)" xfId="6914"/>
    <cellStyle name="T_Khao satD1_Book1" xfId="6915"/>
    <cellStyle name="T_Khao satD1_Book1 2" xfId="6916"/>
    <cellStyle name="T_Khao satD1_Book1_BIEU KE HOACH  2015 (KTN 6.11 sua)" xfId="6917"/>
    <cellStyle name="T_Khao satD1_Book1_Ke hoach 2010 (theo doi 11-8-2010)" xfId="6918"/>
    <cellStyle name="T_Khao satD1_Book1_Ke hoach 2010 (theo doi 11-8-2010) 2" xfId="6919"/>
    <cellStyle name="T_Khao satD1_Book1_Ke hoach 2010 (theo doi 11-8-2010)_CT 134" xfId="6920"/>
    <cellStyle name="T_Khao satD1_Copy of KH PHAN BO VON ĐỐI ỨNG NAM 2011 (30 TY phuong án gop WB)" xfId="6921"/>
    <cellStyle name="T_Khao satD1_Copy of KH PHAN BO VON ĐỐI ỨNG NAM 2011 (30 TY phuong án gop WB) 2" xfId="6922"/>
    <cellStyle name="T_Khao satD1_Copy of KH PHAN BO VON ĐỐI ỨNG NAM 2011 (30 TY phuong án gop WB)_BIEU KE HOACH  2015 (KTN 6.11 sua)" xfId="6923"/>
    <cellStyle name="T_Khao satD1_DT tieu hoc diem TDC ban Cho 28-02-09" xfId="6924"/>
    <cellStyle name="T_Khao satD1_DT tieu hoc diem TDC ban Cho 28-02-09 2" xfId="6925"/>
    <cellStyle name="T_Khao satD1_DT tieu hoc diem TDC ban Cho 28-02-09_BIEU KE HOACH  2015 (KTN 6.11 sua)" xfId="6926"/>
    <cellStyle name="T_Khao satD1_DTTD chieng chan Tham lai 29-9-2009" xfId="6927"/>
    <cellStyle name="T_Khao satD1_DTTD chieng chan Tham lai 29-9-2009 2" xfId="6928"/>
    <cellStyle name="T_Khao satD1_DTTD chieng chan Tham lai 29-9-2009_BIEU KE HOACH  2015 (KTN 6.11 sua)" xfId="6929"/>
    <cellStyle name="T_Khao satD1_GVL" xfId="6930"/>
    <cellStyle name="T_Khao satD1_GVL 2" xfId="6931"/>
    <cellStyle name="T_Khao satD1_GVL_BIEU KE HOACH  2015 (KTN 6.11 sua)" xfId="6932"/>
    <cellStyle name="T_Khao satD1_Ke hoach 2010 (theo doi 11-8-2010)" xfId="6933"/>
    <cellStyle name="T_Khao satD1_Ke hoach 2010 (theo doi 11-8-2010) 2" xfId="6934"/>
    <cellStyle name="T_Khao satD1_Ke hoach 2010 (theo doi 11-8-2010)_BIEU KE HOACH  2015 (KTN 6.11 sua)" xfId="6935"/>
    <cellStyle name="T_Khao satD1_ke hoach dau thau 30-6-2010" xfId="6936"/>
    <cellStyle name="T_Khao satD1_ke hoach dau thau 30-6-2010 2" xfId="6937"/>
    <cellStyle name="T_Khao satD1_ke hoach dau thau 30-6-2010_BIEU KE HOACH  2015 (KTN 6.11 sua)" xfId="6938"/>
    <cellStyle name="T_Khao satD1_KH Von 2012 gui BKH 1" xfId="6939"/>
    <cellStyle name="T_Khao satD1_KH Von 2012 gui BKH 1 2" xfId="6940"/>
    <cellStyle name="T_Khao satD1_KH Von 2012 gui BKH 1_BIEU KE HOACH  2015 (KTN 6.11 sua)" xfId="6941"/>
    <cellStyle name="T_Khao satD1_QD ke hoach dau thau" xfId="6942"/>
    <cellStyle name="T_Khao satD1_QD ke hoach dau thau 2" xfId="6943"/>
    <cellStyle name="T_Khao satD1_QD ke hoach dau thau_BIEU KE HOACH  2015 (KTN 6.11 sua)" xfId="6944"/>
    <cellStyle name="T_Khao satD1_Tienluong" xfId="6945"/>
    <cellStyle name="T_Khao satD1_Tienluong 2" xfId="6946"/>
    <cellStyle name="T_Khao satD1_Tienluong_BIEU KE HOACH  2015 (KTN 6.11 sua)" xfId="6947"/>
    <cellStyle name="T_Khao satD1_tinh toan hoang ha" xfId="6948"/>
    <cellStyle name="T_Khao satD1_tinh toan hoang ha 2" xfId="6949"/>
    <cellStyle name="T_Khao satD1_tinh toan hoang ha_BIEU KE HOACH  2015 (KTN 6.11 sua)" xfId="6950"/>
    <cellStyle name="T_Khao satD1_Tong von ĐTPT" xfId="6951"/>
    <cellStyle name="T_Khao satD1_Tong von ĐTPT 2" xfId="6952"/>
    <cellStyle name="T_Khao satD1_Tong von ĐTPT_BIEU KE HOACH  2015 (KTN 6.11 sua)" xfId="6953"/>
    <cellStyle name="T_Khoi luong §­êng èng" xfId="6954"/>
    <cellStyle name="T_Khoi luong §­êng èng 2" xfId="6955"/>
    <cellStyle name="T_Khoi luong §­êng èng_BIEU KE HOACH  2015 (KTN 6.11 sua)" xfId="6956"/>
    <cellStyle name="T_Khoi luong §­êng èng_bieu ke hoach dau thau" xfId="6957"/>
    <cellStyle name="T_Khoi luong §­êng èng_bieu ke hoach dau thau 2" xfId="6958"/>
    <cellStyle name="T_Khoi luong §­êng èng_bieu ke hoach dau thau truong mam non SKH" xfId="6959"/>
    <cellStyle name="T_Khoi luong §­êng èng_bieu ke hoach dau thau truong mam non SKH 2" xfId="6960"/>
    <cellStyle name="T_Khoi luong §­êng èng_bieu ke hoach dau thau truong mam non SKH_BIEU KE HOACH  2015 (KTN 6.11 sua)" xfId="6961"/>
    <cellStyle name="T_Khoi luong §­êng èng_bieu ke hoach dau thau_BIEU KE HOACH  2015 (KTN 6.11 sua)" xfId="6962"/>
    <cellStyle name="T_Khoi luong §­êng èng_Book1" xfId="6963"/>
    <cellStyle name="T_Khoi luong §­êng èng_Book1 2" xfId="6964"/>
    <cellStyle name="T_Khoi luong §­êng èng_Book1_BIEU KE HOACH  2015 (KTN 6.11 sua)" xfId="6965"/>
    <cellStyle name="T_Khoi luong §­êng èng_DTTD chieng chan Tham lai 29-9-2009" xfId="6966"/>
    <cellStyle name="T_Khoi luong §­êng èng_DTTD chieng chan Tham lai 29-9-2009 2" xfId="6967"/>
    <cellStyle name="T_Khoi luong §­êng èng_DTTD chieng chan Tham lai 29-9-2009_BIEU KE HOACH  2015 (KTN 6.11 sua)" xfId="6968"/>
    <cellStyle name="T_Khoi luong §­êng èng_Ke hoach 2010 (theo doi 11-8-2010)" xfId="6969"/>
    <cellStyle name="T_Khoi luong §­êng èng_Ke hoach 2010 (theo doi 11-8-2010) 2" xfId="6970"/>
    <cellStyle name="T_Khoi luong §­êng èng_Ke hoach 2010 (theo doi 11-8-2010)_BIEU KE HOACH  2015 (KTN 6.11 sua)" xfId="6971"/>
    <cellStyle name="T_Khoi luong §­êng èng_ke hoach dau thau 30-6-2010" xfId="6972"/>
    <cellStyle name="T_Khoi luong §­êng èng_ke hoach dau thau 30-6-2010 2" xfId="6973"/>
    <cellStyle name="T_Khoi luong §­êng èng_ke hoach dau thau 30-6-2010_BIEU KE HOACH  2015 (KTN 6.11 sua)" xfId="6974"/>
    <cellStyle name="T_Khoi luong §­êng èng_QD ke hoach dau thau" xfId="6975"/>
    <cellStyle name="T_Khoi luong §­êng èng_QD ke hoach dau thau 2" xfId="6976"/>
    <cellStyle name="T_Khoi luong §­êng èng_QD ke hoach dau thau_BIEU KE HOACH  2015 (KTN 6.11 sua)" xfId="6977"/>
    <cellStyle name="T_Khoi luong §­êng èng_tinh toan hoang ha" xfId="6978"/>
    <cellStyle name="T_Khoi luong §­êng èng_tinh toan hoang ha 2" xfId="6979"/>
    <cellStyle name="T_Khoi luong §­êng èng_tinh toan hoang ha_BIEU KE HOACH  2015 (KTN 6.11 sua)" xfId="6980"/>
    <cellStyle name="T_Luy ke thang 1.2016 lai chau" xfId="6981"/>
    <cellStyle name="T_MACRO DIR-PTVT-07" xfId="6982"/>
    <cellStyle name="T_MACRO DIR-PTVT-07 2" xfId="6983"/>
    <cellStyle name="T_MACRO DIR-PTVT-07_BIEU KE HOACH  2015 (KTN 6.11 sua)" xfId="6984"/>
    <cellStyle name="T_MACRO DIR-PTVT-07_GVL" xfId="6985"/>
    <cellStyle name="T_MACRO DIR-PTVT-07_GVL 2" xfId="6986"/>
    <cellStyle name="T_MACRO DIR-PTVT-07_GVL_BIEU KE HOACH  2015 (KTN 6.11 sua)" xfId="6987"/>
    <cellStyle name="T_MACRO DIR-PTVT-07_Ke hoach 2010 (theo doi 11-8-2010)" xfId="6988"/>
    <cellStyle name="T_MACRO DIR-PTVT-07_Ke hoach 2010 (theo doi 11-8-2010) 2" xfId="6989"/>
    <cellStyle name="T_MACRO DIR-PTVT-07_Ke hoach 2010 (theo doi 11-8-2010)_CT 134" xfId="6990"/>
    <cellStyle name="T_Me_Tri_6_07" xfId="6991"/>
    <cellStyle name="T_Me_Tri_6_07 2" xfId="6992"/>
    <cellStyle name="T_Me_Tri_6_07_BIEU KE HOACH  2015 (KTN 6.11 sua)" xfId="6993"/>
    <cellStyle name="T_N2 thay dat (N1-1)" xfId="6994"/>
    <cellStyle name="T_N2 thay dat (N1-1) 2" xfId="6995"/>
    <cellStyle name="T_N2 thay dat (N1-1)_BIEU KE HOACH  2015 (KTN 6.11 sua)" xfId="6996"/>
    <cellStyle name="T_NPP Khanh Vinh Thai Nguyen - BC KTTB_CTrinh_TB__20_loc__Milk_Yomilk_CK1" xfId="6997"/>
    <cellStyle name="T_NPP Khanh Vinh Thai Nguyen - BC KTTB_CTrinh_TB__20_loc__Milk_Yomilk_CK1 2" xfId="6998"/>
    <cellStyle name="T_NPP Khanh Vinh Thai Nguyen - BC KTTB_CTrinh_TB__20_loc__Milk_Yomilk_CK1_CT 134" xfId="6999"/>
    <cellStyle name="T_Nha lop hoc 8 P" xfId="7000"/>
    <cellStyle name="T_Nha lop hoc 8 P 2" xfId="7001"/>
    <cellStyle name="T_Nha lop hoc 8 P_BIEU KE HOACH  2015 (KTN 6.11 sua)" xfId="7002"/>
    <cellStyle name="T_Phan tich vat tu" xfId="7003"/>
    <cellStyle name="T_Phan tich vat tu 2" xfId="7004"/>
    <cellStyle name="T_Phan tich vat tu_BIEU KE HOACH  2015 (KTN 6.11 sua)" xfId="7005"/>
    <cellStyle name="T_Phuong an can doi nam 2008" xfId="7006"/>
    <cellStyle name="T_Phuong an can doi nam 2008 2" xfId="7007"/>
    <cellStyle name="T_Phuong an can doi nam 2008_CT 134" xfId="7008"/>
    <cellStyle name="T_QT di chuyen ca phe" xfId="7009"/>
    <cellStyle name="T_QT di chuyen ca phe 2" xfId="7010"/>
    <cellStyle name="T_QT di chuyen ca phe_dự toán 30a 2013" xfId="7011"/>
    <cellStyle name="T_QT di chuyen ca phe_KH 2014" xfId="7012"/>
    <cellStyle name="T_QT di chuyen ca phe_Ra soat KH von 2011 (Huy-11-11-11)" xfId="7013"/>
    <cellStyle name="T_QT di chuyen ca phe_Ra soat KH von 2011 (Huy-11-11-11) 2" xfId="7014"/>
    <cellStyle name="T_QT di chuyen ca phe_Ra soat KH von 2011 (Huy-11-11-11)_BIEU KE HOACH  2015 (KTN 6.11 sua)" xfId="7015"/>
    <cellStyle name="T_QT di chuyen ca phe_Viec Huy dang lam" xfId="7016"/>
    <cellStyle name="T_QT di chuyen ca phe_Viec Huy dang lam_CT 134" xfId="7017"/>
    <cellStyle name="T_Ra soat KH von 2011 (Huy-11-11-11)" xfId="7018"/>
    <cellStyle name="T_Ra soat KH von 2011 (Huy-11-11-11) 2" xfId="7019"/>
    <cellStyle name="T_Ra soat KH von 2011 (Huy-11-11-11)_BIEU KE HOACH  2015 (KTN 6.11 sua)" xfId="7020"/>
    <cellStyle name="T_San Nen TDC P.Ot.suaxls" xfId="7021"/>
    <cellStyle name="T_San Nen TDC P.Ot.suaxls 2" xfId="7022"/>
    <cellStyle name="T_San Nen TDC P.Ot.suaxls_BIEU KE HOACH  2015 (KTN 6.11 sua)" xfId="7023"/>
    <cellStyle name="T_Seagame(BTL)" xfId="7024"/>
    <cellStyle name="T_Sheet1" xfId="7025"/>
    <cellStyle name="T_Sheet1 2" xfId="7026"/>
    <cellStyle name="T_Sheet1 2 2" xfId="7027"/>
    <cellStyle name="T_Sheet1_1" xfId="7028"/>
    <cellStyle name="T_Sheet1_1 2" xfId="7029"/>
    <cellStyle name="T_Sheet1_CT 134" xfId="7030"/>
    <cellStyle name="T_Sheet1_StartUp" xfId="7031"/>
    <cellStyle name="T_Sheet1_StartUp 2" xfId="7032"/>
    <cellStyle name="T_Sheet2" xfId="7033"/>
    <cellStyle name="T_Sheet2 2" xfId="7034"/>
    <cellStyle name="T_Sheet2_BIEU KE HOACH  2015 (KTN 6.11 sua)" xfId="7035"/>
    <cellStyle name="T_Sheet2_bieu tong hop lai kh von 2011 gui phong TH-KTDN" xfId="7036"/>
    <cellStyle name="T_Sheet2_bieu tong hop lai kh von 2011 gui phong TH-KTDN 2" xfId="7037"/>
    <cellStyle name="T_Sheet2_bieu tong hop lai kh von 2011 gui phong TH-KTDN_CT 134" xfId="7038"/>
    <cellStyle name="T_Sheet2_Copy of KH PHAN BO VON ĐỐI ỨNG NAM 2011 (30 TY phuong án gop WB)" xfId="7039"/>
    <cellStyle name="T_Sheet2_Copy of KH PHAN BO VON ĐỐI ỨNG NAM 2011 (30 TY phuong án gop WB) 2" xfId="7040"/>
    <cellStyle name="T_Sheet2_Copy of KH PHAN BO VON ĐỐI ỨNG NAM 2011 (30 TY phuong án gop WB)_CT 134" xfId="7041"/>
    <cellStyle name="T_Sheet2_GVL" xfId="7042"/>
    <cellStyle name="T_Sheet2_GVL 2" xfId="7043"/>
    <cellStyle name="T_Sheet2_GVL_BIEU KE HOACH  2015 (KTN 6.11 sua)" xfId="7044"/>
    <cellStyle name="T_Sheet2_KH Von 2012 gui BKH 1" xfId="7045"/>
    <cellStyle name="T_Sheet2_KH Von 2012 gui BKH 1 2" xfId="7046"/>
    <cellStyle name="T_Sheet2_KH Von 2012 gui BKH 1_CT 134" xfId="7047"/>
    <cellStyle name="T_Sheet2_Tong von ĐTPT" xfId="7048"/>
    <cellStyle name="T_Sheet2_Tong von ĐTPT 2" xfId="7049"/>
    <cellStyle name="T_Sheet2_Tong von ĐTPT_BIEU KE HOACH  2015 (KTN 6.11 sua)" xfId="7050"/>
    <cellStyle name="T_Sin Chai" xfId="7051"/>
    <cellStyle name="T_Sin Chai 2" xfId="7052"/>
    <cellStyle name="T_Sin Chai_BIEU KE HOACH  2015 (KTN 6.11 sua)" xfId="7053"/>
    <cellStyle name="T_Sin Chai_GVL" xfId="7054"/>
    <cellStyle name="T_Sin Chai_GVL 2" xfId="7055"/>
    <cellStyle name="T_Sin Chai_GVL_BIEU KE HOACH  2015 (KTN 6.11 sua)" xfId="7056"/>
    <cellStyle name="T_Sin Chai_Ke hoach 2010 (theo doi 11-8-2010)" xfId="7057"/>
    <cellStyle name="T_Sin Chai_Ke hoach 2010 (theo doi 11-8-2010) 2" xfId="7058"/>
    <cellStyle name="T_Sin Chai_Ke hoach 2010 (theo doi 11-8-2010)_CT 134" xfId="7059"/>
    <cellStyle name="T_So GTVT" xfId="7060"/>
    <cellStyle name="T_So GTVT 2" xfId="7061"/>
    <cellStyle name="T_So GTVT_CT 134" xfId="7062"/>
    <cellStyle name="T_StartUp" xfId="7063"/>
    <cellStyle name="T_sua chua cham trung bay  mien Bac" xfId="7064"/>
    <cellStyle name="T_sua chua cham trung bay  mien Bac 2" xfId="7065"/>
    <cellStyle name="T_sua chua cham trung bay  mien Bac_CT 134" xfId="7066"/>
    <cellStyle name="T_SUA NGAY 17_7 IN" xfId="7067"/>
    <cellStyle name="T_TDT + duong(8-5-07)" xfId="7068"/>
    <cellStyle name="T_TDT + duong(8-5-07) 2" xfId="7069"/>
    <cellStyle name="T_TDT + duong(8-5-07)_BIEU KE HOACH  2015 (KTN 6.11 sua)" xfId="7070"/>
    <cellStyle name="T_tien luong" xfId="7071"/>
    <cellStyle name="T_Tien luong chuan 01" xfId="7072"/>
    <cellStyle name="T_tien2004" xfId="7073"/>
    <cellStyle name="T_tien2004 2" xfId="7074"/>
    <cellStyle name="T_tien2004_BIEU KE HOACH  2015 (KTN 6.11 sua)" xfId="7075"/>
    <cellStyle name="T_tien2004_bieu ke hoach dau thau" xfId="7076"/>
    <cellStyle name="T_tien2004_bieu ke hoach dau thau 2" xfId="7077"/>
    <cellStyle name="T_tien2004_bieu ke hoach dau thau truong mam non SKH" xfId="7078"/>
    <cellStyle name="T_tien2004_bieu ke hoach dau thau truong mam non SKH 2" xfId="7079"/>
    <cellStyle name="T_tien2004_bieu ke hoach dau thau truong mam non SKH_BIEU KE HOACH  2015 (KTN 6.11 sua)" xfId="7080"/>
    <cellStyle name="T_tien2004_bieu ke hoach dau thau_BIEU KE HOACH  2015 (KTN 6.11 sua)" xfId="7081"/>
    <cellStyle name="T_tien2004_bieu tong hop lai kh von 2011 gui phong TH-KTDN" xfId="7082"/>
    <cellStyle name="T_tien2004_bieu tong hop lai kh von 2011 gui phong TH-KTDN 2" xfId="7083"/>
    <cellStyle name="T_tien2004_bieu tong hop lai kh von 2011 gui phong TH-KTDN_BIEU KE HOACH  2015 (KTN 6.11 sua)" xfId="7084"/>
    <cellStyle name="T_tien2004_Book1" xfId="7085"/>
    <cellStyle name="T_tien2004_Book1 2" xfId="7086"/>
    <cellStyle name="T_tien2004_Book1_BIEU KE HOACH  2015 (KTN 6.11 sua)" xfId="7087"/>
    <cellStyle name="T_tien2004_Book1_Ke hoach 2010 (theo doi 11-8-2010)" xfId="7088"/>
    <cellStyle name="T_tien2004_Book1_Ke hoach 2010 (theo doi 11-8-2010)_CT 134" xfId="7089"/>
    <cellStyle name="T_tien2004_Copy of KH PHAN BO VON ĐỐI ỨNG NAM 2011 (30 TY phuong án gop WB)" xfId="7090"/>
    <cellStyle name="T_tien2004_Copy of KH PHAN BO VON ĐỐI ỨNG NAM 2011 (30 TY phuong án gop WB) 2" xfId="7091"/>
    <cellStyle name="T_tien2004_Copy of KH PHAN BO VON ĐỐI ỨNG NAM 2011 (30 TY phuong án gop WB)_BIEU KE HOACH  2015 (KTN 6.11 sua)" xfId="7092"/>
    <cellStyle name="T_tien2004_DT tieu hoc diem TDC ban Cho 28-02-09" xfId="7093"/>
    <cellStyle name="T_tien2004_DT tieu hoc diem TDC ban Cho 28-02-09 2" xfId="7094"/>
    <cellStyle name="T_tien2004_DT tieu hoc diem TDC ban Cho 28-02-09_BIEU KE HOACH  2015 (KTN 6.11 sua)" xfId="7095"/>
    <cellStyle name="T_tien2004_DTTD chieng chan Tham lai 29-9-2009" xfId="7096"/>
    <cellStyle name="T_tien2004_DTTD chieng chan Tham lai 29-9-2009 2" xfId="7097"/>
    <cellStyle name="T_tien2004_DTTD chieng chan Tham lai 29-9-2009_BIEU KE HOACH  2015 (KTN 6.11 sua)" xfId="7098"/>
    <cellStyle name="T_tien2004_GVL" xfId="7099"/>
    <cellStyle name="T_tien2004_GVL 2" xfId="7100"/>
    <cellStyle name="T_tien2004_GVL_BIEU KE HOACH  2015 (KTN 6.11 sua)" xfId="7101"/>
    <cellStyle name="T_tien2004_Ke hoach 2010 (theo doi 11-8-2010)" xfId="7102"/>
    <cellStyle name="T_tien2004_Ke hoach 2010 (theo doi 11-8-2010) 2" xfId="7103"/>
    <cellStyle name="T_tien2004_Ke hoach 2010 (theo doi 11-8-2010)_BIEU KE HOACH  2015 (KTN 6.11 sua)" xfId="7104"/>
    <cellStyle name="T_tien2004_ke hoach dau thau 30-6-2010" xfId="7105"/>
    <cellStyle name="T_tien2004_ke hoach dau thau 30-6-2010 2" xfId="7106"/>
    <cellStyle name="T_tien2004_ke hoach dau thau 30-6-2010_BIEU KE HOACH  2015 (KTN 6.11 sua)" xfId="7107"/>
    <cellStyle name="T_tien2004_KH Von 2012 gui BKH 1" xfId="7108"/>
    <cellStyle name="T_tien2004_KH Von 2012 gui BKH 1 2" xfId="7109"/>
    <cellStyle name="T_tien2004_KH Von 2012 gui BKH 1_BIEU KE HOACH  2015 (KTN 6.11 sua)" xfId="7110"/>
    <cellStyle name="T_tien2004_QD ke hoach dau thau" xfId="7111"/>
    <cellStyle name="T_tien2004_QD ke hoach dau thau 2" xfId="7112"/>
    <cellStyle name="T_tien2004_QD ke hoach dau thau_BIEU KE HOACH  2015 (KTN 6.11 sua)" xfId="7113"/>
    <cellStyle name="T_tien2004_Tienluong" xfId="7114"/>
    <cellStyle name="T_tien2004_Tienluong 2" xfId="7115"/>
    <cellStyle name="T_tien2004_Tienluong_BIEU KE HOACH  2015 (KTN 6.11 sua)" xfId="7116"/>
    <cellStyle name="T_tien2004_tinh toan hoang ha" xfId="7117"/>
    <cellStyle name="T_tien2004_tinh toan hoang ha 2" xfId="7118"/>
    <cellStyle name="T_tien2004_tinh toan hoang ha_BIEU KE HOACH  2015 (KTN 6.11 sua)" xfId="7119"/>
    <cellStyle name="T_tien2004_Tong von ĐTPT" xfId="7120"/>
    <cellStyle name="T_tien2004_Tong von ĐTPT 2" xfId="7121"/>
    <cellStyle name="T_tien2004_Tong von ĐTPT_BIEU KE HOACH  2015 (KTN 6.11 sua)" xfId="7122"/>
    <cellStyle name="T_Tienluong" xfId="7123"/>
    <cellStyle name="T_Tienluong 2" xfId="7124"/>
    <cellStyle name="T_Tienluong_BIEU KE HOACH  2015 (KTN 6.11 sua)" xfId="7125"/>
    <cellStyle name="T_tinh toan hoang ha" xfId="7126"/>
    <cellStyle name="T_tinh toan hoang ha 2" xfId="7127"/>
    <cellStyle name="T_tinh toan hoang ha_BIEU KE HOACH  2015 (KTN 6.11 sua)" xfId="7128"/>
    <cellStyle name="T_TINH TOAN THUY LUC" xfId="7129"/>
    <cellStyle name="T_TINH TOAN THUY LUC 2" xfId="7130"/>
    <cellStyle name="T_TINH TOAN THUY LUC_BIEU KE HOACH  2015 (KTN 6.11 sua)" xfId="7131"/>
    <cellStyle name="T_TINH TOAN THUY LUC_GVL" xfId="7132"/>
    <cellStyle name="T_TINH TOAN THUY LUC_GVL 2" xfId="7133"/>
    <cellStyle name="T_TINH TOAN THUY LUC_GVL_BIEU KE HOACH  2015 (KTN 6.11 sua)" xfId="7134"/>
    <cellStyle name="T_TINH TOAN THUY LUC_Ke hoach 2010 (theo doi 11-8-2010)" xfId="7135"/>
    <cellStyle name="T_TINH TOAN THUY LUC_Ke hoach 2010 (theo doi 11-8-2010)_CT 134" xfId="7136"/>
    <cellStyle name="T_Tong DT_Then Thau26-09" xfId="7137"/>
    <cellStyle name="T_Tong DT_Then Thau26-09 2" xfId="7138"/>
    <cellStyle name="T_Tong DT_Then Thau26-09_BIEU KE HOACH  2015 (KTN 6.11 sua)" xfId="7139"/>
    <cellStyle name="T_Tong hop  " xfId="7140"/>
    <cellStyle name="T_Tong hop gia tri" xfId="7141"/>
    <cellStyle name="T_Tong hop gia tri 2" xfId="7142"/>
    <cellStyle name="T_Tong hop gia tri_BIEU KE HOACH  2015 (KTN 6.11 sua)" xfId="7143"/>
    <cellStyle name="T_Tong von ĐTPT" xfId="7144"/>
    <cellStyle name="T_Tong von ĐTPT 2" xfId="7145"/>
    <cellStyle name="T_Tong von ĐTPT_BIEU KE HOACH  2015 (KTN 6.11 sua)" xfId="7146"/>
    <cellStyle name="T_TT THUY LUC HUOI DAO DANG" xfId="7147"/>
    <cellStyle name="T_TT THUY LUC HUOI DAO DANG 2" xfId="7148"/>
    <cellStyle name="T_TT THUY LUC HUOI DAO DANG 2 2" xfId="7149"/>
    <cellStyle name="T_TT THUY LUC HUOI DAO DANG 2 3" xfId="7150"/>
    <cellStyle name="T_TT THUY LUC HUOI DAO DANG 3" xfId="7151"/>
    <cellStyle name="T_TT THUY LUC HUOI DAO DANG 4" xfId="7152"/>
    <cellStyle name="T_TT THUY LUC HUOI DAO DANG_BIEU KE HOACH  2015 (KTN 6.11 sua)" xfId="7153"/>
    <cellStyle name="T_TT THUY LUC HUOI DAO DANG_GVL" xfId="7154"/>
    <cellStyle name="T_TT THUY LUC HUOI DAO DANG_GVL 2" xfId="7155"/>
    <cellStyle name="T_TT THUY LUC HUOI DAO DANG_GVL 2 2" xfId="7156"/>
    <cellStyle name="T_TT THUY LUC HUOI DAO DANG_GVL 2 3" xfId="7157"/>
    <cellStyle name="T_TT THUY LUC HUOI DAO DANG_GVL 3" xfId="7158"/>
    <cellStyle name="T_TT THUY LUC HUOI DAO DANG_GVL 4" xfId="7159"/>
    <cellStyle name="T_TT THUY LUC HUOI DAO DANG_GVL_BIEU KE HOACH  2015 (KTN 6.11 sua)" xfId="7160"/>
    <cellStyle name="T_TT THUY LUC HUOI DAO DANG_Ke hoach 2010 (theo doi 11-8-2010)" xfId="7161"/>
    <cellStyle name="T_TT THUY LUC HUOI DAO DANG_Ke hoach 2010 (theo doi 11-8-2010) 2" xfId="7162"/>
    <cellStyle name="T_TT THUY LUC HUOI DAO DANG_Ke hoach 2010 (theo doi 11-8-2010) 3" xfId="7163"/>
    <cellStyle name="T_TT THUY LUC HUOI DAO DANG_Ke hoach 2010 (theo doi 11-8-2010)_CT 134" xfId="7164"/>
    <cellStyle name="T_TT.Nam Tam" xfId="7165"/>
    <cellStyle name="T_TT.Nam Tam 2" xfId="7166"/>
    <cellStyle name="T_TT.Nam Tam 2 2" xfId="7167"/>
    <cellStyle name="T_TT.Nam Tam 3" xfId="7168"/>
    <cellStyle name="T_TT.Nam Tam 4" xfId="7169"/>
    <cellStyle name="T_TT.Nam Tam_BIEU KE HOACH  2015 (KTN 6.11 sua)" xfId="7170"/>
    <cellStyle name="T_TH danh muc 08-09 den ngay 30-8-09" xfId="7171"/>
    <cellStyle name="T_Tham dinh du toan mat doong - Ban cho moi21-5" xfId="7172"/>
    <cellStyle name="T_tham_tra_du_toan" xfId="7173"/>
    <cellStyle name="T_tham_tra_du_toan 2" xfId="7174"/>
    <cellStyle name="T_tham_tra_du_toan_BIEU KE HOACH  2015 (KTN 6.11 sua)" xfId="7175"/>
    <cellStyle name="T_Thang 11" xfId="7176"/>
    <cellStyle name="T_Thang 11 2" xfId="7177"/>
    <cellStyle name="T_Thang 11_CT 134" xfId="7178"/>
    <cellStyle name="T_THAU CAT" xfId="7179"/>
    <cellStyle name="T_THAU CAT 2" xfId="7180"/>
    <cellStyle name="T_THAU CAT_BIEU KE HOACH  2015 (KTN 6.11 sua)" xfId="7181"/>
    <cellStyle name="T_Theo doi CT 135 giai doan 2" xfId="7182"/>
    <cellStyle name="T_Theo doi CT 135 giai doan 2 2" xfId="7183"/>
    <cellStyle name="T_Theo doi CT 135 giai doan 2_BIEU KE HOACH  2015 (KTN 6.11 sua)" xfId="7184"/>
    <cellStyle name="T_Theo doi tien do cong viec Nam 2009" xfId="7185"/>
    <cellStyle name="T_Thiet bi" xfId="7186"/>
    <cellStyle name="T_Thiet bi_Bao cao danh muc cac cong trinh tren dia ban huyen 4-2010" xfId="7187"/>
    <cellStyle name="T_Thiet bi_Bieu chi tieu KH 2014 (Huy-04-11)" xfId="7188"/>
    <cellStyle name="T_Thiet bi_Bieu chi tieu KH 2014 (Huy-04-11) 2" xfId="7189"/>
    <cellStyle name="T_Thiet bi_bieu ke hoach dau thau" xfId="7190"/>
    <cellStyle name="T_Thiet bi_bieu ke hoach dau thau 2" xfId="7191"/>
    <cellStyle name="T_Thiet bi_bieu ke hoach dau thau 2 2" xfId="7192"/>
    <cellStyle name="T_Thiet bi_bieu ke hoach dau thau truong mam non SKH" xfId="7193"/>
    <cellStyle name="T_Thiet bi_bieu ke hoach dau thau truong mam non SKH 2" xfId="7194"/>
    <cellStyle name="T_Thiet bi_bieu ke hoach dau thau truong mam non SKH 2 2" xfId="7195"/>
    <cellStyle name="T_Thiet bi_bieu ke hoach dau thau truong mam non SKH_BIEU KE HOACH  2015 (KTN 6.11 sua)" xfId="7196"/>
    <cellStyle name="T_Thiet bi_bieu ke hoach dau thau_BIEU KE HOACH  2015 (KTN 6.11 sua)" xfId="7197"/>
    <cellStyle name="T_Thiet bi_bieu tong hop lai kh von 2011 gui phong TH-KTDN" xfId="7198"/>
    <cellStyle name="T_Thiet bi_bieu tong hop lai kh von 2011 gui phong TH-KTDN 2" xfId="7199"/>
    <cellStyle name="T_Thiet bi_bieu tong hop lai kh von 2011 gui phong TH-KTDN 2 2" xfId="7200"/>
    <cellStyle name="T_Thiet bi_bieu tong hop lai kh von 2011 gui phong TH-KTDN_BIEU KE HOACH  2015 (KTN 6.11 sua)" xfId="7201"/>
    <cellStyle name="T_Thiet bi_Book1" xfId="7202"/>
    <cellStyle name="T_Thiet bi_Book1 2" xfId="7203"/>
    <cellStyle name="T_Thiet bi_Book1 2 2" xfId="7204"/>
    <cellStyle name="T_Thiet bi_Book1_1" xfId="7205"/>
    <cellStyle name="T_Thiet bi_Book1_1 2" xfId="7206"/>
    <cellStyle name="T_Thiet bi_Book1_1 2 2" xfId="7207"/>
    <cellStyle name="T_Thiet bi_Book1_1_BIEU KE HOACH  2015 (KTN 6.11 sua)" xfId="7208"/>
    <cellStyle name="T_Thiet bi_Book1_BIEU KE HOACH  2015 (KTN 6.11 sua)" xfId="7209"/>
    <cellStyle name="T_Thiet bi_Book1_DTTD chieng chan Tham lai 29-9-2009" xfId="7210"/>
    <cellStyle name="T_Thiet bi_Book1_DTTD chieng chan Tham lai 29-9-2009 2" xfId="7211"/>
    <cellStyle name="T_Thiet bi_Book1_DTTD chieng chan Tham lai 29-9-2009 2 2" xfId="7212"/>
    <cellStyle name="T_Thiet bi_Book1_DTTD chieng chan Tham lai 29-9-2009_BIEU KE HOACH  2015 (KTN 6.11 sua)" xfId="7213"/>
    <cellStyle name="T_Thiet bi_Book1_Ke hoach 2010 (theo doi 11-8-2010)" xfId="7214"/>
    <cellStyle name="T_Thiet bi_Book1_Ke hoach 2010 (theo doi 11-8-2010) 2" xfId="7215"/>
    <cellStyle name="T_Thiet bi_Book1_Ke hoach 2010 (theo doi 11-8-2010) 2 2" xfId="7216"/>
    <cellStyle name="T_Thiet bi_Book1_Ke hoach 2010 (theo doi 11-8-2010)_BIEU KE HOACH  2015 (KTN 6.11 sua)" xfId="7217"/>
    <cellStyle name="T_Thiet bi_Book1_ke hoach dau thau 30-6-2010" xfId="7218"/>
    <cellStyle name="T_Thiet bi_Book1_ke hoach dau thau 30-6-2010 2" xfId="7219"/>
    <cellStyle name="T_Thiet bi_Book1_ke hoach dau thau 30-6-2010 2 2" xfId="7220"/>
    <cellStyle name="T_Thiet bi_Book1_ke hoach dau thau 30-6-2010_BIEU KE HOACH  2015 (KTN 6.11 sua)" xfId="7221"/>
    <cellStyle name="T_Thiet bi_Copy of KH PHAN BO VON ĐỐI ỨNG NAM 2011 (30 TY phuong án gop WB)" xfId="7222"/>
    <cellStyle name="T_Thiet bi_Copy of KH PHAN BO VON ĐỐI ỨNG NAM 2011 (30 TY phuong án gop WB) 2" xfId="7223"/>
    <cellStyle name="T_Thiet bi_Copy of KH PHAN BO VON ĐỐI ỨNG NAM 2011 (30 TY phuong án gop WB) 2 2" xfId="7224"/>
    <cellStyle name="T_Thiet bi_Copy of KH PHAN BO VON ĐỐI ỨNG NAM 2011 (30 TY phuong án gop WB)_BIEU KE HOACH  2015 (KTN 6.11 sua)" xfId="7225"/>
    <cellStyle name="T_Thiet bi_DTTD chieng chan Tham lai 29-9-2009" xfId="7226"/>
    <cellStyle name="T_Thiet bi_DTTD chieng chan Tham lai 29-9-2009 2" xfId="7227"/>
    <cellStyle name="T_Thiet bi_DTTD chieng chan Tham lai 29-9-2009 2 2" xfId="7228"/>
    <cellStyle name="T_Thiet bi_DTTD chieng chan Tham lai 29-9-2009_BIEU KE HOACH  2015 (KTN 6.11 sua)" xfId="7229"/>
    <cellStyle name="T_Thiet bi_Du toan nuoc San Thang (GD2)" xfId="7230"/>
    <cellStyle name="T_Thiet bi_Du toan nuoc San Thang (GD2) 2" xfId="7231"/>
    <cellStyle name="T_Thiet bi_Du toan nuoc San Thang (GD2) 2 2" xfId="7232"/>
    <cellStyle name="T_Thiet bi_Du toan nuoc San Thang (GD2)_BIEU KE HOACH  2015 (KTN 6.11 sua)" xfId="7233"/>
    <cellStyle name="T_Thiet bi_dự toán 30a 2013" xfId="7234"/>
    <cellStyle name="T_Thiet bi_Ke hoach 2010 (theo doi 11-8-2010)" xfId="7235"/>
    <cellStyle name="T_Thiet bi_Ke hoach 2010 (theo doi 11-8-2010) 2" xfId="7236"/>
    <cellStyle name="T_Thiet bi_Ke hoach 2010 (theo doi 11-8-2010) 2 2" xfId="7237"/>
    <cellStyle name="T_Thiet bi_Ke hoach 2010 (theo doi 11-8-2010)_BIEU KE HOACH  2015 (KTN 6.11 sua)" xfId="7238"/>
    <cellStyle name="T_Thiet bi_ke hoach dau thau 30-6-2010" xfId="7239"/>
    <cellStyle name="T_Thiet bi_ke hoach dau thau 30-6-2010 2" xfId="7240"/>
    <cellStyle name="T_Thiet bi_ke hoach dau thau 30-6-2010 2 2" xfId="7241"/>
    <cellStyle name="T_Thiet bi_ke hoach dau thau 30-6-2010_BIEU KE HOACH  2015 (KTN 6.11 sua)" xfId="7242"/>
    <cellStyle name="T_Thiet bi_KH Von 2012 gui BKH 1" xfId="7243"/>
    <cellStyle name="T_Thiet bi_KH Von 2012 gui BKH 1 2" xfId="7244"/>
    <cellStyle name="T_Thiet bi_KH Von 2012 gui BKH 1 2 2" xfId="7245"/>
    <cellStyle name="T_Thiet bi_KH Von 2012 gui BKH 1_BIEU KE HOACH  2015 (KTN 6.11 sua)" xfId="7246"/>
    <cellStyle name="T_Thiet bi_QD ke hoach dau thau" xfId="7247"/>
    <cellStyle name="T_Thiet bi_QD ke hoach dau thau 2" xfId="7248"/>
    <cellStyle name="T_Thiet bi_QD ke hoach dau thau 2 2" xfId="7249"/>
    <cellStyle name="T_Thiet bi_QD ke hoach dau thau_BIEU KE HOACH  2015 (KTN 6.11 sua)" xfId="7250"/>
    <cellStyle name="T_Thiet bi_Ra soat KH von 2011 (Huy-11-11-11)" xfId="7251"/>
    <cellStyle name="T_Thiet bi_Ra soat KH von 2011 (Huy-11-11-11) 2" xfId="7252"/>
    <cellStyle name="T_Thiet bi_Ra soat KH von 2011 (Huy-11-11-11) 2 2" xfId="7253"/>
    <cellStyle name="T_Thiet bi_Ra soat KH von 2011 (Huy-11-11-11)_BIEU KE HOACH  2015 (KTN 6.11 sua)" xfId="7254"/>
    <cellStyle name="T_Thiet bi_tien luong" xfId="7255"/>
    <cellStyle name="T_Thiet bi_Tien luong chuan 01" xfId="7256"/>
    <cellStyle name="T_Thiet bi_tinh toan hoang ha" xfId="7257"/>
    <cellStyle name="T_Thiet bi_tinh toan hoang ha 2" xfId="7258"/>
    <cellStyle name="T_Thiet bi_tinh toan hoang ha 2 2" xfId="7259"/>
    <cellStyle name="T_Thiet bi_tinh toan hoang ha_BIEU KE HOACH  2015 (KTN 6.11 sua)" xfId="7260"/>
    <cellStyle name="T_Thiet bi_Tong von ĐTPT" xfId="7261"/>
    <cellStyle name="T_Thiet bi_Tong von ĐTPT 2" xfId="7262"/>
    <cellStyle name="T_Thiet bi_Tong von ĐTPT 2 2" xfId="7263"/>
    <cellStyle name="T_Thiet bi_Tong von ĐTPT_BIEU KE HOACH  2015 (KTN 6.11 sua)" xfId="7264"/>
    <cellStyle name="T_Thiet bi_Viec Huy dang lam" xfId="7265"/>
    <cellStyle name="T_Thiet bi_Viec Huy dang lam_CT 134" xfId="7266"/>
    <cellStyle name="T_Viec Huy dang lam" xfId="7267"/>
    <cellStyle name="T_Viec Huy dang lam_CT 134" xfId="7268"/>
    <cellStyle name="T_ÿÿÿÿÿ" xfId="7269"/>
    <cellStyle name="T_ÿÿÿÿÿ 2" xfId="7270"/>
    <cellStyle name="T_ÿÿÿÿÿ 2 2" xfId="7271"/>
    <cellStyle name="T_ÿÿÿÿÿ 3" xfId="7272"/>
    <cellStyle name="T_ÿÿÿÿÿ 4" xfId="7273"/>
    <cellStyle name="T_ÿÿÿÿÿ_BIEU KE HOACH  2015 (KTN 6.11 sua)" xfId="7274"/>
    <cellStyle name="TD1" xfId="7275"/>
    <cellStyle name="TD1 2" xfId="7276"/>
    <cellStyle name="TD1 2 2" xfId="7277"/>
    <cellStyle name="TD1 3" xfId="7278"/>
    <cellStyle name="tde" xfId="7279"/>
    <cellStyle name="tde 2" xfId="7280"/>
    <cellStyle name="tde 3" xfId="7281"/>
    <cellStyle name="Text Indent A" xfId="7282"/>
    <cellStyle name="Text Indent A 2" xfId="7283"/>
    <cellStyle name="Text Indent A 3" xfId="7284"/>
    <cellStyle name="Text Indent B" xfId="7285"/>
    <cellStyle name="Text Indent B 2" xfId="7286"/>
    <cellStyle name="Text Indent B 2 2" xfId="7287"/>
    <cellStyle name="Text Indent B 2 3" xfId="7288"/>
    <cellStyle name="Text Indent B 3" xfId="7289"/>
    <cellStyle name="Text Indent B 4" xfId="7290"/>
    <cellStyle name="Text Indent C" xfId="7291"/>
    <cellStyle name="Text Indent C 2" xfId="7292"/>
    <cellStyle name="Text Indent C 2 2" xfId="7293"/>
    <cellStyle name="Text Indent C 2 3" xfId="7294"/>
    <cellStyle name="Text Indent C 3" xfId="7295"/>
    <cellStyle name="Text Indent C 4" xfId="7296"/>
    <cellStyle name="Tiªu ®Ì" xfId="7297"/>
    <cellStyle name="Tiªu ®Ì 2" xfId="7298"/>
    <cellStyle name="Tiªu ®Ì 3" xfId="7299"/>
    <cellStyle name="Tien1" xfId="7300"/>
    <cellStyle name="Tien1 2" xfId="7301"/>
    <cellStyle name="Tien1 3" xfId="7302"/>
    <cellStyle name="Tieu_de_2" xfId="7303"/>
    <cellStyle name="Times New Roman" xfId="7304"/>
    <cellStyle name="Times New Roman 2" xfId="7305"/>
    <cellStyle name="Times New Roman 3" xfId="7306"/>
    <cellStyle name="TiÓu môc" xfId="7307"/>
    <cellStyle name="TiÓu môc 2" xfId="7308"/>
    <cellStyle name="TiÓu môc 3" xfId="7309"/>
    <cellStyle name="tit1" xfId="7310"/>
    <cellStyle name="tit1 2" xfId="7311"/>
    <cellStyle name="tit1 3" xfId="7312"/>
    <cellStyle name="tit2" xfId="7313"/>
    <cellStyle name="tit2 2" xfId="7314"/>
    <cellStyle name="tit2 3" xfId="7315"/>
    <cellStyle name="tit3" xfId="7316"/>
    <cellStyle name="tit3 2" xfId="7317"/>
    <cellStyle name="tit3 3" xfId="7318"/>
    <cellStyle name="tit4" xfId="7319"/>
    <cellStyle name="tit4 2" xfId="7320"/>
    <cellStyle name="tit4 3" xfId="7321"/>
    <cellStyle name="Title 2" xfId="7322"/>
    <cellStyle name="Title 2 2" xfId="7323"/>
    <cellStyle name="Title 2 3" xfId="7324"/>
    <cellStyle name="Title 3" xfId="7325"/>
    <cellStyle name="Title 4" xfId="7326"/>
    <cellStyle name="TNN" xfId="7327"/>
    <cellStyle name="TNN 2" xfId="7328"/>
    <cellStyle name="TNN 3" xfId="7329"/>
    <cellStyle name="Tong so" xfId="7330"/>
    <cellStyle name="tong so 1" xfId="7331"/>
    <cellStyle name="Tongcong" xfId="7332"/>
    <cellStyle name="Tongcong 2" xfId="7333"/>
    <cellStyle name="Tongcong 3" xfId="7334"/>
    <cellStyle name="Total" xfId="35" builtinId="25" customBuiltin="1"/>
    <cellStyle name="Total 2" xfId="7335"/>
    <cellStyle name="Total 2 2" xfId="7336"/>
    <cellStyle name="Total 2 3" xfId="7337"/>
    <cellStyle name="Total 2 4" xfId="7338"/>
    <cellStyle name="Total 3" xfId="7339"/>
    <cellStyle name="Total 4" xfId="7340"/>
    <cellStyle name="Total 5" xfId="7341"/>
    <cellStyle name="ts" xfId="7342"/>
    <cellStyle name="ts 2" xfId="7343"/>
    <cellStyle name="ts 2 2" xfId="7344"/>
    <cellStyle name="ts 2 3" xfId="7345"/>
    <cellStyle name="ts 3" xfId="7346"/>
    <cellStyle name="ts 4" xfId="7347"/>
    <cellStyle name="tt1" xfId="7348"/>
    <cellStyle name="tt1 2" xfId="7349"/>
    <cellStyle name="tt1 3" xfId="7350"/>
    <cellStyle name="Tusental (0)_pldt" xfId="7351"/>
    <cellStyle name="Tusental_pldt" xfId="7352"/>
    <cellStyle name="th" xfId="34"/>
    <cellStyle name="th 10" xfId="7423"/>
    <cellStyle name="þ_x001d_ 10" xfId="7353"/>
    <cellStyle name="th 11" xfId="7424"/>
    <cellStyle name="þ_x001d_ 11" xfId="7354"/>
    <cellStyle name="th 12" xfId="7425"/>
    <cellStyle name="þ_x001d_ 12" xfId="7355"/>
    <cellStyle name="th 13" xfId="7426"/>
    <cellStyle name="þ_x001d_ 13" xfId="7356"/>
    <cellStyle name="th 14" xfId="7427"/>
    <cellStyle name="þ_x001d_ 14" xfId="7357"/>
    <cellStyle name="th 15" xfId="7428"/>
    <cellStyle name="þ_x001d_ 15" xfId="7358"/>
    <cellStyle name="th 16" xfId="7429"/>
    <cellStyle name="þ_x001d_ 16" xfId="7359"/>
    <cellStyle name="th 17" xfId="7430"/>
    <cellStyle name="þ_x001d_ 17" xfId="7360"/>
    <cellStyle name="th 18" xfId="7431"/>
    <cellStyle name="þ_x001d_ 18" xfId="7361"/>
    <cellStyle name="th 19" xfId="7432"/>
    <cellStyle name="þ_x001d_ 19" xfId="7362"/>
    <cellStyle name="þ 2" xfId="7363"/>
    <cellStyle name="þ_x001d_ 2" xfId="7364"/>
    <cellStyle name="þ 2 2" xfId="7365"/>
    <cellStyle name="þ_x001d_ 2 2" xfId="7366"/>
    <cellStyle name="th 20" xfId="7433"/>
    <cellStyle name="þ_x001d_ 20" xfId="7367"/>
    <cellStyle name="th 21" xfId="7434"/>
    <cellStyle name="þ_x001d_ 21" xfId="7368"/>
    <cellStyle name="th 22" xfId="7435"/>
    <cellStyle name="þ_x001d_ 22" xfId="7369"/>
    <cellStyle name="th 23" xfId="7436"/>
    <cellStyle name="þ_x001d_ 23" xfId="7370"/>
    <cellStyle name="th 24" xfId="7437"/>
    <cellStyle name="þ_x001d_ 24" xfId="7371"/>
    <cellStyle name="th 25" xfId="7438"/>
    <cellStyle name="þ_x001d_ 25" xfId="7372"/>
    <cellStyle name="th 26" xfId="7439"/>
    <cellStyle name="þ_x001d_ 26" xfId="7373"/>
    <cellStyle name="th 27" xfId="7440"/>
    <cellStyle name="þ_x001d_ 27" xfId="7374"/>
    <cellStyle name="th 28" xfId="7441"/>
    <cellStyle name="þ_x001d_ 28" xfId="7375"/>
    <cellStyle name="th 29" xfId="7442"/>
    <cellStyle name="þ_x001d_ 29" xfId="7376"/>
    <cellStyle name="th 3" xfId="7443"/>
    <cellStyle name="þ_x001d_ 3" xfId="7377"/>
    <cellStyle name="þ_x001d_ 3 2" xfId="7378"/>
    <cellStyle name="th 30" xfId="7444"/>
    <cellStyle name="þ_x001d_ 30" xfId="7379"/>
    <cellStyle name="th 31" xfId="7445"/>
    <cellStyle name="þ_x001d_ 31" xfId="7380"/>
    <cellStyle name="th 32" xfId="7446"/>
    <cellStyle name="þ_x001d_ 32" xfId="7381"/>
    <cellStyle name="th 33" xfId="7447"/>
    <cellStyle name="þ_x001d_ 33" xfId="7382"/>
    <cellStyle name="th 34" xfId="7448"/>
    <cellStyle name="þ_x001d_ 34" xfId="7383"/>
    <cellStyle name="th 35" xfId="7449"/>
    <cellStyle name="þ_x001d_ 35" xfId="7384"/>
    <cellStyle name="th 36" xfId="7450"/>
    <cellStyle name="þ_x001d_ 36" xfId="7385"/>
    <cellStyle name="th 37" xfId="7451"/>
    <cellStyle name="þ_x001d_ 37" xfId="7386"/>
    <cellStyle name="th 38" xfId="7452"/>
    <cellStyle name="þ_x001d_ 38" xfId="7387"/>
    <cellStyle name="th 39" xfId="7453"/>
    <cellStyle name="þ_x001d_ 39" xfId="7388"/>
    <cellStyle name="th 4" xfId="7454"/>
    <cellStyle name="þ_x001d_ 4" xfId="7389"/>
    <cellStyle name="th 40" xfId="7455"/>
    <cellStyle name="þ_x001d_ 40" xfId="7390"/>
    <cellStyle name="th 41" xfId="7456"/>
    <cellStyle name="þ_x001d_ 41" xfId="7391"/>
    <cellStyle name="th 42" xfId="7457"/>
    <cellStyle name="þ_x001d_ 42" xfId="7392"/>
    <cellStyle name="th 43" xfId="7458"/>
    <cellStyle name="þ_x001d_ 43" xfId="7393"/>
    <cellStyle name="th 44" xfId="7459"/>
    <cellStyle name="þ_x001d_ 44" xfId="7394"/>
    <cellStyle name="th 45" xfId="7460"/>
    <cellStyle name="þ_x001d_ 45" xfId="7395"/>
    <cellStyle name="th 46" xfId="7461"/>
    <cellStyle name="þ_x001d_ 46" xfId="7396"/>
    <cellStyle name="th 47" xfId="7462"/>
    <cellStyle name="þ_x001d_ 47" xfId="7397"/>
    <cellStyle name="th 48" xfId="7463"/>
    <cellStyle name="þ_x001d_ 48" xfId="7398"/>
    <cellStyle name="th 49" xfId="7464"/>
    <cellStyle name="þ_x001d_ 49" xfId="7399"/>
    <cellStyle name="th 5" xfId="7465"/>
    <cellStyle name="þ_x001d_ 5" xfId="7400"/>
    <cellStyle name="th 50" xfId="7466"/>
    <cellStyle name="þ_x001d_ 50" xfId="7401"/>
    <cellStyle name="th 51" xfId="7467"/>
    <cellStyle name="þ_x001d_ 51" xfId="7402"/>
    <cellStyle name="th 52" xfId="7468"/>
    <cellStyle name="þ_x001d_ 52" xfId="7403"/>
    <cellStyle name="th 53" xfId="7469"/>
    <cellStyle name="þ_x001d_ 53" xfId="7404"/>
    <cellStyle name="th 54" xfId="7470"/>
    <cellStyle name="þ_x001d_ 54" xfId="7405"/>
    <cellStyle name="th 55" xfId="7471"/>
    <cellStyle name="þ_x001d_ 55" xfId="7406"/>
    <cellStyle name="th 56" xfId="7472"/>
    <cellStyle name="þ_x001d_ 56" xfId="7407"/>
    <cellStyle name="th 57" xfId="7473"/>
    <cellStyle name="þ_x001d_ 57" xfId="7408"/>
    <cellStyle name="th 58" xfId="7474"/>
    <cellStyle name="þ_x001d_ 58" xfId="7409"/>
    <cellStyle name="th 59" xfId="7475"/>
    <cellStyle name="þ_x001d_ 59" xfId="7410"/>
    <cellStyle name="th 6" xfId="7476"/>
    <cellStyle name="þ_x001d_ 6" xfId="7411"/>
    <cellStyle name="th 60" xfId="7477"/>
    <cellStyle name="þ_x001d_ 60" xfId="7412"/>
    <cellStyle name="þ_x001d_ 61" xfId="7413"/>
    <cellStyle name="th 7" xfId="7478"/>
    <cellStyle name="þ_x001d_ 7" xfId="7414"/>
    <cellStyle name="th 8" xfId="7479"/>
    <cellStyle name="þ_x001d_ 8" xfId="7415"/>
    <cellStyle name="th 9" xfId="7480"/>
    <cellStyle name="þ_x001d_ 9" xfId="7416"/>
    <cellStyle name="þ_Bieu chi tieu KH 2014 (Huy-04-11)" xfId="8277"/>
    <cellStyle name="th_BIEU KE HOACH  2015 (KTN 6.11 sua)" xfId="7481"/>
    <cellStyle name="þ_x001d__BIEU KE HOACH  2015 (KTN 6.11 sua)" xfId="8284"/>
    <cellStyle name="þ_Copy of Biểu BC điều chỉnh chỉ tiêu NN các huyện chia tách 404 ngay 23.5" xfId="8285"/>
    <cellStyle name="þ_Copy of Biểu BC điều chỉnh chỉ tiêu NN các huyện chia tách 404 ngay 23.5 2" xfId="8286"/>
    <cellStyle name="þ_Copy of Biểu BC điều chỉnh chỉ tiêu NN các huyện chia tách 404 ngay 23.5 3" xfId="8287"/>
    <cellStyle name="þ_DU THAO BCKT LChâu" xfId="8288"/>
    <cellStyle name="þ_DU THAO BCKT LChâu 2" xfId="8289"/>
    <cellStyle name="þ_Dự kiến danh mục đầu tư NTM năm 2015" xfId="7482"/>
    <cellStyle name="þ_Viec Huy dang lam" xfId="7483"/>
    <cellStyle name="than" xfId="8282"/>
    <cellStyle name="than 2" xfId="8256"/>
    <cellStyle name="than 3" xfId="8257"/>
    <cellStyle name="Thanh" xfId="8258"/>
    <cellStyle name="Thanh 2" xfId="8259"/>
    <cellStyle name="Thanh 2 2" xfId="8260"/>
    <cellStyle name="Thanh 2 3" xfId="8261"/>
    <cellStyle name="Thanh 3" xfId="8262"/>
    <cellStyle name="Thanh 4" xfId="8263"/>
    <cellStyle name="þ_x001d_ð" xfId="7417"/>
    <cellStyle name="þ_x001d_ð 2" xfId="7418"/>
    <cellStyle name="þ_x001d_ð 2 2" xfId="7419"/>
    <cellStyle name="þ_x001d_ð 3" xfId="7420"/>
    <cellStyle name="þ_x001d_ð 4" xfId="7421"/>
    <cellStyle name="þ_x001d_ð¤_x000c_¯" xfId="7422"/>
    <cellStyle name="þ_x001d_ð¤_x000c_¯ 2" xfId="8248"/>
    <cellStyle name="þ_x001d_ð¤_x000c_¯ 3" xfId="8278"/>
    <cellStyle name="þ_x001d_ð¤_x000c_¯þ_x0014__x000d_" xfId="8249"/>
    <cellStyle name="þ_x001d_ð¤_x000c_¯þ_x0014__x000d_ 2" xfId="8250"/>
    <cellStyle name="þ_x001d_ð¤_x000c_¯þ_x0014__x000d_ 3" xfId="8251"/>
    <cellStyle name="þ_x001d_ð¤_x000c_¯þ_x0014__x000d_¨þU" xfId="8252"/>
    <cellStyle name="þ_x001d_ð¤_x000c_¯þ_x0014__x000d_¨þU_x0001_" xfId="8253"/>
    <cellStyle name="þ_x001d_ð¤_x000c_¯þ_x0014__x000d_¨þU 10" xfId="8254"/>
    <cellStyle name="þ_x001d_ð¤_x000c_¯þ_x0014__x000d_¨þU_x0001_ 10" xfId="8255"/>
    <cellStyle name="þ_x001d_ð¤_x000c_¯þ_x0014__x000d_¨þU 11" xfId="8279"/>
    <cellStyle name="þ_x001d_ð¤_x000c_¯þ_x0014__x000d_¨þU_x0001_ 11" xfId="8280"/>
    <cellStyle name="þ_x001d_ð¤_x000c_¯þ_x0014__x000d_¨þU 12" xfId="8281"/>
    <cellStyle name="þ_x001d_ð¤_x000c_¯þ_x0014__x000d_¨þU_x0001_ 12" xfId="7484"/>
    <cellStyle name="þ_x001d_ð¤_x000c_¯þ_x0014__x000d_¨þU 13" xfId="7485"/>
    <cellStyle name="þ_x001d_ð¤_x000c_¯þ_x0014__x000d_¨þU_x0001_ 13" xfId="7486"/>
    <cellStyle name="þ_x001d_ð¤_x000c_¯þ_x0014__x000d_¨þU 14" xfId="7487"/>
    <cellStyle name="þ_x001d_ð¤_x000c_¯þ_x0014__x000d_¨þU_x0001_ 14" xfId="7488"/>
    <cellStyle name="þ_x001d_ð¤_x000c_¯þ_x0014__x000d_¨þU 15" xfId="7489"/>
    <cellStyle name="þ_x001d_ð¤_x000c_¯þ_x0014__x000d_¨þU_x0001_ 15" xfId="7490"/>
    <cellStyle name="þ_x001d_ð¤_x000c_¯þ_x0014__x000d_¨þU 16" xfId="7491"/>
    <cellStyle name="þ_x001d_ð¤_x000c_¯þ_x0014__x000d_¨þU_x0001_ 16" xfId="7492"/>
    <cellStyle name="þ_x001d_ð¤_x000c_¯þ_x0014__x000d_¨þU 17" xfId="7493"/>
    <cellStyle name="þ_x001d_ð¤_x000c_¯þ_x0014__x000d_¨þU_x0001_ 17" xfId="7494"/>
    <cellStyle name="þ_x001d_ð¤_x000c_¯þ_x0014__x000d_¨þU 18" xfId="7495"/>
    <cellStyle name="þ_x001d_ð¤_x000c_¯þ_x0014__x000d_¨þU_x0001_ 18" xfId="7496"/>
    <cellStyle name="þ_x001d_ð¤_x000c_¯þ_x0014__x000d_¨þU 19" xfId="7497"/>
    <cellStyle name="þ_x001d_ð¤_x000c_¯þ_x0014__x000d_¨þU_x0001_ 19" xfId="7498"/>
    <cellStyle name="þ_x001d_ð¤_x000c_¯þ_x0014__x000d_¨þU 2" xfId="7499"/>
    <cellStyle name="þ_x001d_ð¤_x000c_¯þ_x0014__x000d_¨þU_x0001_ 2" xfId="7500"/>
    <cellStyle name="þ_x001d_ð¤_x000c_¯þ_x0014__x000d_¨þU 20" xfId="7501"/>
    <cellStyle name="þ_x001d_ð¤_x000c_¯þ_x0014__x000d_¨þU_x0001_ 20" xfId="7502"/>
    <cellStyle name="þ_x001d_ð¤_x000c_¯þ_x0014__x000d_¨þU 21" xfId="7503"/>
    <cellStyle name="þ_x001d_ð¤_x000c_¯þ_x0014__x000d_¨þU_x0001_ 21" xfId="7504"/>
    <cellStyle name="þ_x001d_ð¤_x000c_¯þ_x0014__x000d_¨þU 22" xfId="7505"/>
    <cellStyle name="þ_x001d_ð¤_x000c_¯þ_x0014__x000d_¨þU_x0001_ 22" xfId="7506"/>
    <cellStyle name="þ_x001d_ð¤_x000c_¯þ_x0014__x000d_¨þU 23" xfId="7507"/>
    <cellStyle name="þ_x001d_ð¤_x000c_¯þ_x0014__x000d_¨þU_x0001_ 23" xfId="7508"/>
    <cellStyle name="þ_x001d_ð¤_x000c_¯þ_x0014__x000d_¨þU 24" xfId="7509"/>
    <cellStyle name="þ_x001d_ð¤_x000c_¯þ_x0014__x000d_¨þU_x0001_ 24" xfId="7510"/>
    <cellStyle name="þ_x001d_ð¤_x000c_¯þ_x0014__x000d_¨þU 25" xfId="7511"/>
    <cellStyle name="þ_x001d_ð¤_x000c_¯þ_x0014__x000d_¨þU_x0001_ 25" xfId="7512"/>
    <cellStyle name="þ_x001d_ð¤_x000c_¯þ_x0014__x000d_¨þU 26" xfId="7513"/>
    <cellStyle name="þ_x001d_ð¤_x000c_¯þ_x0014__x000d_¨þU_x0001_ 26" xfId="7514"/>
    <cellStyle name="þ_x001d_ð¤_x000c_¯þ_x0014__x000d_¨þU 27" xfId="7515"/>
    <cellStyle name="þ_x001d_ð¤_x000c_¯þ_x0014__x000d_¨þU_x0001_ 27" xfId="7516"/>
    <cellStyle name="þ_x001d_ð¤_x000c_¯þ_x0014__x000d_¨þU 28" xfId="7517"/>
    <cellStyle name="þ_x001d_ð¤_x000c_¯þ_x0014__x000d_¨þU_x0001_ 28" xfId="7518"/>
    <cellStyle name="þ_x001d_ð¤_x000c_¯þ_x0014__x000d_¨þU 29" xfId="7519"/>
    <cellStyle name="þ_x001d_ð¤_x000c_¯þ_x0014__x000d_¨þU_x0001_ 29" xfId="7520"/>
    <cellStyle name="þ_x001d_ð¤_x000c_¯þ_x0014__x000d_¨þU 3" xfId="7521"/>
    <cellStyle name="þ_x001d_ð¤_x000c_¯þ_x0014__x000d_¨þU_x0001_ 3" xfId="7522"/>
    <cellStyle name="þ_x001d_ð¤_x000c_¯þ_x0014__x000d_¨þU 30" xfId="7523"/>
    <cellStyle name="þ_x001d_ð¤_x000c_¯þ_x0014__x000d_¨þU_x0001_ 30" xfId="7524"/>
    <cellStyle name="þ_x001d_ð¤_x000c_¯þ_x0014__x000d_¨þU 31" xfId="7525"/>
    <cellStyle name="þ_x001d_ð¤_x000c_¯þ_x0014__x000d_¨þU_x0001_ 31" xfId="7526"/>
    <cellStyle name="þ_x001d_ð¤_x000c_¯þ_x0014__x000d_¨þU 32" xfId="7527"/>
    <cellStyle name="þ_x001d_ð¤_x000c_¯þ_x0014__x000d_¨þU_x0001_ 32" xfId="7528"/>
    <cellStyle name="þ_x001d_ð¤_x000c_¯þ_x0014__x000d_¨þU 33" xfId="7529"/>
    <cellStyle name="þ_x001d_ð¤_x000c_¯þ_x0014__x000d_¨þU_x0001_ 33" xfId="7530"/>
    <cellStyle name="þ_x001d_ð¤_x000c_¯þ_x0014__x000d_¨þU 34" xfId="7531"/>
    <cellStyle name="þ_x001d_ð¤_x000c_¯þ_x0014__x000d_¨þU_x0001_ 34" xfId="7532"/>
    <cellStyle name="þ_x001d_ð¤_x000c_¯þ_x0014__x000d_¨þU 35" xfId="7533"/>
    <cellStyle name="þ_x001d_ð¤_x000c_¯þ_x0014__x000d_¨þU_x0001_ 35" xfId="7534"/>
    <cellStyle name="þ_x001d_ð¤_x000c_¯þ_x0014__x000d_¨þU 36" xfId="7535"/>
    <cellStyle name="þ_x001d_ð¤_x000c_¯þ_x0014__x000d_¨þU_x0001_ 36" xfId="7536"/>
    <cellStyle name="þ_x001d_ð¤_x000c_¯þ_x0014__x000d_¨þU 37" xfId="7537"/>
    <cellStyle name="þ_x001d_ð¤_x000c_¯þ_x0014__x000d_¨þU_x0001_ 37" xfId="7538"/>
    <cellStyle name="þ_x001d_ð¤_x000c_¯þ_x0014__x000d_¨þU 38" xfId="7539"/>
    <cellStyle name="þ_x001d_ð¤_x000c_¯þ_x0014__x000d_¨þU_x0001_ 38" xfId="7540"/>
    <cellStyle name="þ_x001d_ð¤_x000c_¯þ_x0014__x000d_¨þU 39" xfId="7541"/>
    <cellStyle name="þ_x001d_ð¤_x000c_¯þ_x0014__x000d_¨þU_x0001_ 39" xfId="7542"/>
    <cellStyle name="þ_x001d_ð¤_x000c_¯þ_x0014__x000d_¨þU 4" xfId="7543"/>
    <cellStyle name="þ_x001d_ð¤_x000c_¯þ_x0014__x000d_¨þU_x0001_ 4" xfId="7544"/>
    <cellStyle name="þ_x001d_ð¤_x000c_¯þ_x0014__x000d_¨þU 40" xfId="7545"/>
    <cellStyle name="þ_x001d_ð¤_x000c_¯þ_x0014__x000d_¨þU_x0001_ 40" xfId="7546"/>
    <cellStyle name="þ_x001d_ð¤_x000c_¯þ_x0014__x000d_¨þU 41" xfId="7547"/>
    <cellStyle name="þ_x001d_ð¤_x000c_¯þ_x0014__x000d_¨þU_x0001_ 41" xfId="7548"/>
    <cellStyle name="þ_x001d_ð¤_x000c_¯þ_x0014__x000d_¨þU 42" xfId="7549"/>
    <cellStyle name="þ_x001d_ð¤_x000c_¯þ_x0014__x000d_¨þU_x0001_ 42" xfId="7550"/>
    <cellStyle name="þ_x001d_ð¤_x000c_¯þ_x0014__x000d_¨þU 43" xfId="7551"/>
    <cellStyle name="þ_x001d_ð¤_x000c_¯þ_x0014__x000d_¨þU_x0001_ 43" xfId="7552"/>
    <cellStyle name="þ_x001d_ð¤_x000c_¯þ_x0014__x000d_¨þU 44" xfId="7553"/>
    <cellStyle name="þ_x001d_ð¤_x000c_¯þ_x0014__x000d_¨þU_x0001_ 44" xfId="7554"/>
    <cellStyle name="þ_x001d_ð¤_x000c_¯þ_x0014__x000d_¨þU 45" xfId="7555"/>
    <cellStyle name="þ_x001d_ð¤_x000c_¯þ_x0014__x000d_¨þU_x0001_ 45" xfId="7556"/>
    <cellStyle name="þ_x001d_ð¤_x000c_¯þ_x0014__x000d_¨þU 46" xfId="7557"/>
    <cellStyle name="þ_x001d_ð¤_x000c_¯þ_x0014__x000d_¨þU_x0001_ 46" xfId="7558"/>
    <cellStyle name="þ_x001d_ð¤_x000c_¯þ_x0014__x000d_¨þU 47" xfId="7559"/>
    <cellStyle name="þ_x001d_ð¤_x000c_¯þ_x0014__x000d_¨þU_x0001_ 47" xfId="7560"/>
    <cellStyle name="þ_x001d_ð¤_x000c_¯þ_x0014__x000d_¨þU 48" xfId="7561"/>
    <cellStyle name="þ_x001d_ð¤_x000c_¯þ_x0014__x000d_¨þU_x0001_ 48" xfId="7562"/>
    <cellStyle name="þ_x001d_ð¤_x000c_¯þ_x0014__x000d_¨þU 49" xfId="7563"/>
    <cellStyle name="þ_x001d_ð¤_x000c_¯þ_x0014__x000d_¨þU_x0001_ 49" xfId="7564"/>
    <cellStyle name="þ_x001d_ð¤_x000c_¯þ_x0014__x000d_¨þU 5" xfId="7565"/>
    <cellStyle name="þ_x001d_ð¤_x000c_¯þ_x0014__x000d_¨þU_x0001_ 5" xfId="7566"/>
    <cellStyle name="þ_x001d_ð¤_x000c_¯þ_x0014__x000d_¨þU 50" xfId="7567"/>
    <cellStyle name="þ_x001d_ð¤_x000c_¯þ_x0014__x000d_¨þU_x0001_ 50" xfId="7568"/>
    <cellStyle name="þ_x001d_ð¤_x000c_¯þ_x0014__x000d_¨þU 51" xfId="7569"/>
    <cellStyle name="þ_x001d_ð¤_x000c_¯þ_x0014__x000d_¨þU_x0001_ 51" xfId="7570"/>
    <cellStyle name="þ_x001d_ð¤_x000c_¯þ_x0014__x000d_¨þU 52" xfId="7571"/>
    <cellStyle name="þ_x001d_ð¤_x000c_¯þ_x0014__x000d_¨þU_x0001_ 52" xfId="7572"/>
    <cellStyle name="þ_x001d_ð¤_x000c_¯þ_x0014__x000d_¨þU 53" xfId="7573"/>
    <cellStyle name="þ_x001d_ð¤_x000c_¯þ_x0014__x000d_¨þU_x0001_ 53" xfId="7574"/>
    <cellStyle name="þ_x001d_ð¤_x000c_¯þ_x0014__x000d_¨þU 54" xfId="7575"/>
    <cellStyle name="þ_x001d_ð¤_x000c_¯þ_x0014__x000d_¨þU_x0001_ 54" xfId="7576"/>
    <cellStyle name="þ_x001d_ð¤_x000c_¯þ_x0014__x000d_¨þU 55" xfId="7577"/>
    <cellStyle name="þ_x001d_ð¤_x000c_¯þ_x0014__x000d_¨þU_x0001_ 55" xfId="7578"/>
    <cellStyle name="þ_x001d_ð¤_x000c_¯þ_x0014__x000d_¨þU 56" xfId="7579"/>
    <cellStyle name="þ_x001d_ð¤_x000c_¯þ_x0014__x000d_¨þU_x0001_ 56" xfId="7580"/>
    <cellStyle name="þ_x001d_ð¤_x000c_¯þ_x0014__x000d_¨þU 57" xfId="7581"/>
    <cellStyle name="þ_x001d_ð¤_x000c_¯þ_x0014__x000d_¨þU_x0001_ 57" xfId="7582"/>
    <cellStyle name="þ_x001d_ð¤_x000c_¯þ_x0014__x000d_¨þU 58" xfId="7583"/>
    <cellStyle name="þ_x001d_ð¤_x000c_¯þ_x0014__x000d_¨þU_x0001_ 58" xfId="7584"/>
    <cellStyle name="þ_x001d_ð¤_x000c_¯þ_x0014__x000d_¨þU 59" xfId="7585"/>
    <cellStyle name="þ_x001d_ð¤_x000c_¯þ_x0014__x000d_¨þU_x0001_ 59" xfId="7586"/>
    <cellStyle name="þ_x001d_ð¤_x000c_¯þ_x0014__x000d_¨þU 6" xfId="7587"/>
    <cellStyle name="þ_x001d_ð¤_x000c_¯þ_x0014__x000d_¨þU_x0001_ 6" xfId="7588"/>
    <cellStyle name="þ_x001d_ð¤_x000c_¯þ_x0014__x000d_¨þU 7" xfId="7589"/>
    <cellStyle name="þ_x001d_ð¤_x000c_¯þ_x0014__x000d_¨þU_x0001_ 7" xfId="7590"/>
    <cellStyle name="þ_x001d_ð¤_x000c_¯þ_x0014__x000d_¨þU 8" xfId="7591"/>
    <cellStyle name="þ_x001d_ð¤_x000c_¯þ_x0014__x000d_¨þU_x0001_ 8" xfId="7592"/>
    <cellStyle name="þ_x001d_ð¤_x000c_¯þ_x0014__x000d_¨þU 9" xfId="7593"/>
    <cellStyle name="þ_x001d_ð¤_x000c_¯þ_x0014__x000d_¨þU_x0001_ 9" xfId="7594"/>
    <cellStyle name="þ_x001d_ð¤_x000c_¯þ_x0014__x000d_¨þU_x0001_À_x0004_" xfId="7595"/>
    <cellStyle name="þ_x001d_ð¤_x000c_¯þ_x0014__x000d_¨þU_x0001_À_x0004_ 2" xfId="7596"/>
    <cellStyle name="þ_x001d_ð¤_x000c_¯þ_x0014__x000d_¨þU_x0001_À_x0004_ 3" xfId="7597"/>
    <cellStyle name="þ_x001d_ð¤_x000c_¯þ_x0014__x000d_¨þU_x0001_À_x0004_ _x0015__x000f_" xfId="7598"/>
    <cellStyle name="þ_x001d_ð¤_x000c_¯þ_x0014__x000d_¨þU_x0001_À_x0004_ _x0015__x000f__x0001__x0001_" xfId="7599"/>
    <cellStyle name="þ_x001d_ð¤_x000c_¯þ_x0014__x000d_¨þU_x0001_À_x0004_ _x0015__x000f_ 10" xfId="7600"/>
    <cellStyle name="þ_x001d_ð¤_x000c_¯þ_x0014__x000d_¨þU_x0001_À_x0004_ _x0015__x000f__x0001__x0001_ 10" xfId="7601"/>
    <cellStyle name="þ_x001d_ð¤_x000c_¯þ_x0014__x000d_¨þU_x0001_À_x0004_ _x0015__x000f_ 11" xfId="7602"/>
    <cellStyle name="þ_x001d_ð¤_x000c_¯þ_x0014__x000d_¨þU_x0001_À_x0004_ _x0015__x000f__x0001__x0001_ 11" xfId="7603"/>
    <cellStyle name="þ_x001d_ð¤_x000c_¯þ_x0014__x000d_¨þU_x0001_À_x0004_ _x0015__x000f_ 12" xfId="7604"/>
    <cellStyle name="þ_x001d_ð¤_x000c_¯þ_x0014__x000d_¨þU_x0001_À_x0004_ _x0015__x000f__x0001__x0001_ 12" xfId="7605"/>
    <cellStyle name="þ_x001d_ð¤_x000c_¯þ_x0014__x000d_¨þU_x0001_À_x0004_ _x0015__x000f_ 13" xfId="7606"/>
    <cellStyle name="þ_x001d_ð¤_x000c_¯þ_x0014__x000d_¨þU_x0001_À_x0004_ _x0015__x000f__x0001__x0001_ 13" xfId="7607"/>
    <cellStyle name="þ_x001d_ð¤_x000c_¯þ_x0014__x000d_¨þU_x0001_À_x0004_ _x0015__x000f_ 14" xfId="7608"/>
    <cellStyle name="þ_x001d_ð¤_x000c_¯þ_x0014__x000d_¨þU_x0001_À_x0004_ _x0015__x000f__x0001__x0001_ 14" xfId="7609"/>
    <cellStyle name="þ_x001d_ð¤_x000c_¯þ_x0014__x000d_¨þU_x0001_À_x0004_ _x0015__x000f_ 15" xfId="7610"/>
    <cellStyle name="þ_x001d_ð¤_x000c_¯þ_x0014__x000d_¨þU_x0001_À_x0004_ _x0015__x000f__x0001__x0001_ 15" xfId="7611"/>
    <cellStyle name="þ_x001d_ð¤_x000c_¯þ_x0014__x000d_¨þU_x0001_À_x0004_ _x0015__x000f_ 16" xfId="7612"/>
    <cellStyle name="þ_x001d_ð¤_x000c_¯þ_x0014__x000d_¨þU_x0001_À_x0004_ _x0015__x000f__x0001__x0001_ 16" xfId="7613"/>
    <cellStyle name="þ_x001d_ð¤_x000c_¯þ_x0014__x000d_¨þU_x0001_À_x0004_ _x0015__x000f_ 17" xfId="7614"/>
    <cellStyle name="þ_x001d_ð¤_x000c_¯þ_x0014__x000d_¨þU_x0001_À_x0004_ _x0015__x000f__x0001__x0001_ 17" xfId="7615"/>
    <cellStyle name="þ_x001d_ð¤_x000c_¯þ_x0014__x000d_¨þU_x0001_À_x0004_ _x0015__x000f_ 18" xfId="7616"/>
    <cellStyle name="þ_x001d_ð¤_x000c_¯þ_x0014__x000d_¨þU_x0001_À_x0004_ _x0015__x000f__x0001__x0001_ 18" xfId="7617"/>
    <cellStyle name="þ_x001d_ð¤_x000c_¯þ_x0014__x000d_¨þU_x0001_À_x0004_ _x0015__x000f_ 19" xfId="7618"/>
    <cellStyle name="þ_x001d_ð¤_x000c_¯þ_x0014__x000d_¨þU_x0001_À_x0004_ _x0015__x000f__x0001__x0001_ 19" xfId="7619"/>
    <cellStyle name="þ_x001d_ð¤_x000c_¯þ_x0014__x000d_¨þU_x0001_À_x0004_ _x0015__x000f_ 2" xfId="7620"/>
    <cellStyle name="þ_x001d_ð¤_x000c_¯þ_x0014__x000d_¨þU_x0001_À_x0004_ _x0015__x000f__x0001__x0001_ 2" xfId="7621"/>
    <cellStyle name="þ_x001d_ð¤_x000c_¯þ_x0014__x000d_¨þU_x0001_À_x0004_ _x0015__x000f_ 20" xfId="7622"/>
    <cellStyle name="þ_x001d_ð¤_x000c_¯þ_x0014__x000d_¨þU_x0001_À_x0004_ _x0015__x000f__x0001__x0001_ 20" xfId="7623"/>
    <cellStyle name="þ_x001d_ð¤_x000c_¯þ_x0014__x000d_¨þU_x0001_À_x0004_ _x0015__x000f_ 21" xfId="7624"/>
    <cellStyle name="þ_x001d_ð¤_x000c_¯þ_x0014__x000d_¨þU_x0001_À_x0004_ _x0015__x000f__x0001__x0001_ 21" xfId="7625"/>
    <cellStyle name="þ_x001d_ð¤_x000c_¯þ_x0014__x000d_¨þU_x0001_À_x0004_ _x0015__x000f_ 22" xfId="7626"/>
    <cellStyle name="þ_x001d_ð¤_x000c_¯þ_x0014__x000d_¨þU_x0001_À_x0004_ _x0015__x000f__x0001__x0001_ 22" xfId="7627"/>
    <cellStyle name="þ_x001d_ð¤_x000c_¯þ_x0014__x000d_¨þU_x0001_À_x0004_ _x0015__x000f_ 23" xfId="7628"/>
    <cellStyle name="þ_x001d_ð¤_x000c_¯þ_x0014__x000d_¨þU_x0001_À_x0004_ _x0015__x000f__x0001__x0001_ 23" xfId="7629"/>
    <cellStyle name="þ_x001d_ð¤_x000c_¯þ_x0014__x000d_¨þU_x0001_À_x0004_ _x0015__x000f_ 24" xfId="7630"/>
    <cellStyle name="þ_x001d_ð¤_x000c_¯þ_x0014__x000d_¨þU_x0001_À_x0004_ _x0015__x000f__x0001__x0001_ 24" xfId="7631"/>
    <cellStyle name="þ_x001d_ð¤_x000c_¯þ_x0014__x000d_¨þU_x0001_À_x0004_ _x0015__x000f_ 25" xfId="7632"/>
    <cellStyle name="þ_x001d_ð¤_x000c_¯þ_x0014__x000d_¨þU_x0001_À_x0004_ _x0015__x000f__x0001__x0001_ 25" xfId="7633"/>
    <cellStyle name="þ_x001d_ð¤_x000c_¯þ_x0014__x000d_¨þU_x0001_À_x0004_ _x0015__x000f_ 26" xfId="7634"/>
    <cellStyle name="þ_x001d_ð¤_x000c_¯þ_x0014__x000d_¨þU_x0001_À_x0004_ _x0015__x000f__x0001__x0001_ 26" xfId="7635"/>
    <cellStyle name="þ_x001d_ð¤_x000c_¯þ_x0014__x000d_¨þU_x0001_À_x0004_ _x0015__x000f_ 27" xfId="7636"/>
    <cellStyle name="þ_x001d_ð¤_x000c_¯þ_x0014__x000d_¨þU_x0001_À_x0004_ _x0015__x000f__x0001__x0001_ 27" xfId="7637"/>
    <cellStyle name="þ_x001d_ð¤_x000c_¯þ_x0014__x000d_¨þU_x0001_À_x0004_ _x0015__x000f_ 28" xfId="7638"/>
    <cellStyle name="þ_x001d_ð¤_x000c_¯þ_x0014__x000d_¨þU_x0001_À_x0004_ _x0015__x000f__x0001__x0001_ 28" xfId="7639"/>
    <cellStyle name="þ_x001d_ð¤_x000c_¯þ_x0014__x000d_¨þU_x0001_À_x0004_ _x0015__x000f_ 29" xfId="7640"/>
    <cellStyle name="þ_x001d_ð¤_x000c_¯þ_x0014__x000d_¨þU_x0001_À_x0004_ _x0015__x000f__x0001__x0001_ 29" xfId="7641"/>
    <cellStyle name="þ_x001d_ð¤_x000c_¯þ_x0014__x000d_¨þU_x0001_À_x0004_ _x0015__x000f_ 3" xfId="7642"/>
    <cellStyle name="þ_x001d_ð¤_x000c_¯þ_x0014__x000d_¨þU_x0001_À_x0004_ _x0015__x000f__x0001__x0001_ 3" xfId="7643"/>
    <cellStyle name="þ_x001d_ð¤_x000c_¯þ_x0014__x000d_¨þU_x0001_À_x0004_ _x0015__x000f_ 30" xfId="7644"/>
    <cellStyle name="þ_x001d_ð¤_x000c_¯þ_x0014__x000d_¨þU_x0001_À_x0004_ _x0015__x000f__x0001__x0001_ 30" xfId="7645"/>
    <cellStyle name="þ_x001d_ð¤_x000c_¯þ_x0014__x000d_¨þU_x0001_À_x0004_ _x0015__x000f_ 31" xfId="7646"/>
    <cellStyle name="þ_x001d_ð¤_x000c_¯þ_x0014__x000d_¨þU_x0001_À_x0004_ _x0015__x000f__x0001__x0001_ 31" xfId="7647"/>
    <cellStyle name="þ_x001d_ð¤_x000c_¯þ_x0014__x000d_¨þU_x0001_À_x0004_ _x0015__x000f_ 32" xfId="7648"/>
    <cellStyle name="þ_x001d_ð¤_x000c_¯þ_x0014__x000d_¨þU_x0001_À_x0004_ _x0015__x000f__x0001__x0001_ 32" xfId="7649"/>
    <cellStyle name="þ_x001d_ð¤_x000c_¯þ_x0014__x000d_¨þU_x0001_À_x0004_ _x0015__x000f_ 33" xfId="7650"/>
    <cellStyle name="þ_x001d_ð¤_x000c_¯þ_x0014__x000d_¨þU_x0001_À_x0004_ _x0015__x000f__x0001__x0001_ 33" xfId="7651"/>
    <cellStyle name="þ_x001d_ð¤_x000c_¯þ_x0014__x000d_¨þU_x0001_À_x0004_ _x0015__x000f_ 34" xfId="7652"/>
    <cellStyle name="þ_x001d_ð¤_x000c_¯þ_x0014__x000d_¨þU_x0001_À_x0004_ _x0015__x000f__x0001__x0001_ 34" xfId="7653"/>
    <cellStyle name="þ_x001d_ð¤_x000c_¯þ_x0014__x000d_¨þU_x0001_À_x0004_ _x0015__x000f_ 35" xfId="7654"/>
    <cellStyle name="þ_x001d_ð¤_x000c_¯þ_x0014__x000d_¨þU_x0001_À_x0004_ _x0015__x000f__x0001__x0001_ 35" xfId="7655"/>
    <cellStyle name="þ_x001d_ð¤_x000c_¯þ_x0014__x000d_¨þU_x0001_À_x0004_ _x0015__x000f_ 36" xfId="7656"/>
    <cellStyle name="þ_x001d_ð¤_x000c_¯þ_x0014__x000d_¨þU_x0001_À_x0004_ _x0015__x000f__x0001__x0001_ 36" xfId="7657"/>
    <cellStyle name="þ_x001d_ð¤_x000c_¯þ_x0014__x000d_¨þU_x0001_À_x0004_ _x0015__x000f_ 37" xfId="7658"/>
    <cellStyle name="þ_x001d_ð¤_x000c_¯þ_x0014__x000d_¨þU_x0001_À_x0004_ _x0015__x000f__x0001__x0001_ 37" xfId="7659"/>
    <cellStyle name="þ_x001d_ð¤_x000c_¯þ_x0014__x000d_¨þU_x0001_À_x0004_ _x0015__x000f_ 38" xfId="7660"/>
    <cellStyle name="þ_x001d_ð¤_x000c_¯þ_x0014__x000d_¨þU_x0001_À_x0004_ _x0015__x000f__x0001__x0001_ 38" xfId="7661"/>
    <cellStyle name="þ_x001d_ð¤_x000c_¯þ_x0014__x000d_¨þU_x0001_À_x0004_ _x0015__x000f_ 39" xfId="7662"/>
    <cellStyle name="þ_x001d_ð¤_x000c_¯þ_x0014__x000d_¨þU_x0001_À_x0004_ _x0015__x000f__x0001__x0001_ 39" xfId="7663"/>
    <cellStyle name="þ_x001d_ð¤_x000c_¯þ_x0014__x000d_¨þU_x0001_À_x0004_ _x0015__x000f_ 4" xfId="7664"/>
    <cellStyle name="þ_x001d_ð¤_x000c_¯þ_x0014__x000d_¨þU_x0001_À_x0004_ _x0015__x000f__x0001__x0001_ 4" xfId="7665"/>
    <cellStyle name="þ_x001d_ð¤_x000c_¯þ_x0014__x000d_¨þU_x0001_À_x0004_ _x0015__x000f_ 40" xfId="7666"/>
    <cellStyle name="þ_x001d_ð¤_x000c_¯þ_x0014__x000d_¨þU_x0001_À_x0004_ _x0015__x000f__x0001__x0001_ 40" xfId="7667"/>
    <cellStyle name="þ_x001d_ð¤_x000c_¯þ_x0014__x000d_¨þU_x0001_À_x0004_ _x0015__x000f_ 41" xfId="7668"/>
    <cellStyle name="þ_x001d_ð¤_x000c_¯þ_x0014__x000d_¨þU_x0001_À_x0004_ _x0015__x000f__x0001__x0001_ 41" xfId="7669"/>
    <cellStyle name="þ_x001d_ð¤_x000c_¯þ_x0014__x000d_¨þU_x0001_À_x0004_ _x0015__x000f_ 42" xfId="7670"/>
    <cellStyle name="þ_x001d_ð¤_x000c_¯þ_x0014__x000d_¨þU_x0001_À_x0004_ _x0015__x000f__x0001__x0001_ 42" xfId="7671"/>
    <cellStyle name="þ_x001d_ð¤_x000c_¯þ_x0014__x000d_¨þU_x0001_À_x0004_ _x0015__x000f_ 43" xfId="7672"/>
    <cellStyle name="þ_x001d_ð¤_x000c_¯þ_x0014__x000d_¨þU_x0001_À_x0004_ _x0015__x000f__x0001__x0001_ 43" xfId="7673"/>
    <cellStyle name="þ_x001d_ð¤_x000c_¯þ_x0014__x000d_¨þU_x0001_À_x0004_ _x0015__x000f_ 44" xfId="7674"/>
    <cellStyle name="þ_x001d_ð¤_x000c_¯þ_x0014__x000d_¨þU_x0001_À_x0004_ _x0015__x000f__x0001__x0001_ 44" xfId="7675"/>
    <cellStyle name="þ_x001d_ð¤_x000c_¯þ_x0014__x000d_¨þU_x0001_À_x0004_ _x0015__x000f_ 45" xfId="7676"/>
    <cellStyle name="þ_x001d_ð¤_x000c_¯þ_x0014__x000d_¨þU_x0001_À_x0004_ _x0015__x000f__x0001__x0001_ 45" xfId="7677"/>
    <cellStyle name="þ_x001d_ð¤_x000c_¯þ_x0014__x000d_¨þU_x0001_À_x0004_ _x0015__x000f_ 46" xfId="7678"/>
    <cellStyle name="þ_x001d_ð¤_x000c_¯þ_x0014__x000d_¨þU_x0001_À_x0004_ _x0015__x000f__x0001__x0001_ 46" xfId="7679"/>
    <cellStyle name="þ_x001d_ð¤_x000c_¯þ_x0014__x000d_¨þU_x0001_À_x0004_ _x0015__x000f_ 47" xfId="7680"/>
    <cellStyle name="þ_x001d_ð¤_x000c_¯þ_x0014__x000d_¨þU_x0001_À_x0004_ _x0015__x000f__x0001__x0001_ 47" xfId="7681"/>
    <cellStyle name="þ_x001d_ð¤_x000c_¯þ_x0014__x000d_¨þU_x0001_À_x0004_ _x0015__x000f_ 48" xfId="7682"/>
    <cellStyle name="þ_x001d_ð¤_x000c_¯þ_x0014__x000d_¨þU_x0001_À_x0004_ _x0015__x000f__x0001__x0001_ 48" xfId="7683"/>
    <cellStyle name="þ_x001d_ð¤_x000c_¯þ_x0014__x000d_¨þU_x0001_À_x0004_ _x0015__x000f_ 49" xfId="7684"/>
    <cellStyle name="þ_x001d_ð¤_x000c_¯þ_x0014__x000d_¨þU_x0001_À_x0004_ _x0015__x000f__x0001__x0001_ 49" xfId="7685"/>
    <cellStyle name="þ_x001d_ð¤_x000c_¯þ_x0014__x000d_¨þU_x0001_À_x0004_ _x0015__x000f_ 5" xfId="7686"/>
    <cellStyle name="þ_x001d_ð¤_x000c_¯þ_x0014__x000d_¨þU_x0001_À_x0004_ _x0015__x000f__x0001__x0001_ 5" xfId="7687"/>
    <cellStyle name="þ_x001d_ð¤_x000c_¯þ_x0014__x000d_¨þU_x0001_À_x0004_ _x0015__x000f_ 50" xfId="7688"/>
    <cellStyle name="þ_x001d_ð¤_x000c_¯þ_x0014__x000d_¨þU_x0001_À_x0004_ _x0015__x000f__x0001__x0001_ 50" xfId="7689"/>
    <cellStyle name="þ_x001d_ð¤_x000c_¯þ_x0014__x000d_¨þU_x0001_À_x0004_ _x0015__x000f_ 51" xfId="7690"/>
    <cellStyle name="þ_x001d_ð¤_x000c_¯þ_x0014__x000d_¨þU_x0001_À_x0004_ _x0015__x000f__x0001__x0001_ 51" xfId="7691"/>
    <cellStyle name="þ_x001d_ð¤_x000c_¯þ_x0014__x000d_¨þU_x0001_À_x0004_ _x0015__x000f_ 52" xfId="7692"/>
    <cellStyle name="þ_x001d_ð¤_x000c_¯þ_x0014__x000d_¨þU_x0001_À_x0004_ _x0015__x000f__x0001__x0001_ 52" xfId="7693"/>
    <cellStyle name="þ_x001d_ð¤_x000c_¯þ_x0014__x000d_¨þU_x0001_À_x0004_ _x0015__x000f_ 53" xfId="7694"/>
    <cellStyle name="þ_x001d_ð¤_x000c_¯þ_x0014__x000d_¨þU_x0001_À_x0004_ _x0015__x000f__x0001__x0001_ 53" xfId="7695"/>
    <cellStyle name="þ_x001d_ð¤_x000c_¯þ_x0014__x000d_¨þU_x0001_À_x0004_ _x0015__x000f_ 54" xfId="7696"/>
    <cellStyle name="þ_x001d_ð¤_x000c_¯þ_x0014__x000d_¨þU_x0001_À_x0004_ _x0015__x000f__x0001__x0001_ 54" xfId="7697"/>
    <cellStyle name="þ_x001d_ð¤_x000c_¯þ_x0014__x000d_¨þU_x0001_À_x0004_ _x0015__x000f_ 55" xfId="7698"/>
    <cellStyle name="þ_x001d_ð¤_x000c_¯þ_x0014__x000d_¨þU_x0001_À_x0004_ _x0015__x000f__x0001__x0001_ 55" xfId="7699"/>
    <cellStyle name="þ_x001d_ð¤_x000c_¯þ_x0014__x000d_¨þU_x0001_À_x0004_ _x0015__x000f_ 56" xfId="7700"/>
    <cellStyle name="þ_x001d_ð¤_x000c_¯þ_x0014__x000d_¨þU_x0001_À_x0004_ _x0015__x000f__x0001__x0001_ 56" xfId="7701"/>
    <cellStyle name="þ_x001d_ð¤_x000c_¯þ_x0014__x000d_¨þU_x0001_À_x0004_ _x0015__x000f_ 57" xfId="7702"/>
    <cellStyle name="þ_x001d_ð¤_x000c_¯þ_x0014__x000d_¨þU_x0001_À_x0004_ _x0015__x000f__x0001__x0001_ 57" xfId="7703"/>
    <cellStyle name="þ_x001d_ð¤_x000c_¯þ_x0014__x000d_¨þU_x0001_À_x0004_ _x0015__x000f_ 58" xfId="7704"/>
    <cellStyle name="þ_x001d_ð¤_x000c_¯þ_x0014__x000d_¨þU_x0001_À_x0004_ _x0015__x000f__x0001__x0001_ 58" xfId="7705"/>
    <cellStyle name="þ_x001d_ð¤_x000c_¯þ_x0014__x000d_¨þU_x0001_À_x0004_ _x0015__x000f_ 59" xfId="7706"/>
    <cellStyle name="þ_x001d_ð¤_x000c_¯þ_x0014__x000d_¨þU_x0001_À_x0004_ _x0015__x000f__x0001__x0001_ 59" xfId="7707"/>
    <cellStyle name="þ_x001d_ð¤_x000c_¯þ_x0014__x000d_¨þU_x0001_À_x0004_ _x0015__x000f_ 6" xfId="7708"/>
    <cellStyle name="þ_x001d_ð¤_x000c_¯þ_x0014__x000d_¨þU_x0001_À_x0004_ _x0015__x000f__x0001__x0001_ 6" xfId="7709"/>
    <cellStyle name="þ_x001d_ð¤_x000c_¯þ_x0014__x000d_¨þU_x0001_À_x0004_ _x0015__x000f_ 7" xfId="7710"/>
    <cellStyle name="þ_x001d_ð¤_x000c_¯þ_x0014__x000d_¨þU_x0001_À_x0004_ _x0015__x000f__x0001__x0001_ 7" xfId="7711"/>
    <cellStyle name="þ_x001d_ð¤_x000c_¯þ_x0014__x000d_¨þU_x0001_À_x0004_ _x0015__x000f_ 8" xfId="7712"/>
    <cellStyle name="þ_x001d_ð¤_x000c_¯þ_x0014__x000d_¨þU_x0001_À_x0004_ _x0015__x000f__x0001__x0001_ 8" xfId="7713"/>
    <cellStyle name="þ_x001d_ð¤_x000c_¯þ_x0014__x000d_¨þU_x0001_À_x0004_ _x0015__x000f_ 9" xfId="7714"/>
    <cellStyle name="þ_x001d_ð¤_x000c_¯þ_x0014__x000d_¨þU_x0001_À_x0004_ _x0015__x000f__x0001__x0001_ 9" xfId="7715"/>
    <cellStyle name="þ_x001d_ð¤_x000c_¯þ_x0014__x000d_¨þU_x0001_À_x0004_ _x0015__x000f__x0001__x0001_?_x0002_ÿÿÿÿÿÿÿÿÿÿÿÿÿÿÿ¯?(_x0002__x001d__x0017_ ???º%ÿÿÿÿ????_x0006__x0016_??????????????Í!Ë??????????           ?????           ?????????_x000d__x000d_U_x000d_H\D2_x000d_D2\DEMO.MSC_x000d_S;C:\DOS;C:\HANH\D3;C:\HANH\D2;C:\NC_x000d_????????????????????????????????????????????????????????????" xfId="7716"/>
    <cellStyle name="þ_x001d_ð¤_x000c_¯þ_x0014__x000d_¨þU_x0001_À_x0004_ _x0015__x000f__x0001__x0001_?_x0002_ÿÿÿÿÿÿÿÿÿÿÿÿÿÿÿ¯?(_x0002__x001d__x0017_ ???º%ÿÿÿÿ????_x0006__x0016_??????????????Í!Ë??????????           ?????           ?????????_x000d__x000d_U_x000d_H\D2_x000d_D2\DEMO.MSC_x000d_S;C:\DOS;C:\HANH\D3;C:\HANH\D2;C:\NC_x000d_???????????????????????????????????????????????????????????? 2" xfId="7717"/>
    <cellStyle name="þ_x001d_ð¤_x000c_¯þ_x0014__x000d_¨þU_x0001_À_x0004_ _x0015__x000f__x0001__x0001_?_x0002_ÿÿÿÿÿÿÿÿÿÿÿÿÿÿÿ¯?(_x0002__x001d__x0017_ ???º%ÿÿÿÿ????_x0006__x0016_??????????????Í!Ë??????????           ?????           ?????????_x000d__x000d_U_x000d_H\D2_x000d_D2\DEMO.MSC_x000d_S;C:\DOS;C:\HANH\D3;C:\HANH\D2;C:\NC_x000d_???????????????????????????????????????????????????????????? 3" xfId="7718"/>
    <cellStyle name="þ_x001d_ð¤_x000c_¯þ_x0014__x000d_¨þU_x0001_À_x0004_ _x0015__x000f__x0001__x0001__Book1" xfId="7719"/>
    <cellStyle name="þ_x001d_ð·" xfId="7720"/>
    <cellStyle name="þ_x001d_ð· 2" xfId="7721"/>
    <cellStyle name="þ_x001d_ð· 2 2" xfId="7722"/>
    <cellStyle name="þ_x001d_ð· 3" xfId="7723"/>
    <cellStyle name="þ_x001d_ð· 4" xfId="7724"/>
    <cellStyle name="þ_x001d_ð·_x000c_æ" xfId="7725"/>
    <cellStyle name="þ_x001d_ð·_x000c_æ 2" xfId="7726"/>
    <cellStyle name="þ_x001d_ð·_x000c_æþ" xfId="7727"/>
    <cellStyle name="þ_x001d_ð·_x000c_æþ'" xfId="7728"/>
    <cellStyle name="þ_x001d_ð·_x000c_æþ 2" xfId="7729"/>
    <cellStyle name="þ_x001d_ð·_x000c_æþ' 2" xfId="7730"/>
    <cellStyle name="þ_x001d_ð·_x000c_æþ'_x000d_" xfId="7731"/>
    <cellStyle name="þ_x001d_ð·_x000c_æþ'_x000d_ 2" xfId="7732"/>
    <cellStyle name="þ_x001d_ð·_x000c_æþ'_x000d_ 2 2" xfId="7733"/>
    <cellStyle name="þ_x001d_ð·_x000c_æþ'_x000d_ 3" xfId="7734"/>
    <cellStyle name="þ_x001d_ð·_x000c_æþ'_x000d_ß" xfId="7735"/>
    <cellStyle name="þ_x001d_ð·_x000c_æþ'_x000d_ß 2" xfId="7736"/>
    <cellStyle name="þ_x001d_ð·_x000c_æþ'_x000d_ßþ" xfId="7737"/>
    <cellStyle name="þ_x001d_ð·_x000c_æþ'_x000d_ßþ 2" xfId="7738"/>
    <cellStyle name="þ_x001d_ð·_x000c_æþ'_x000d_ßþU" xfId="7739"/>
    <cellStyle name="þ_x001d_ð·_x000c_æþ'_x000d_ßþU_x0001_" xfId="7740"/>
    <cellStyle name="þ_x001d_ð·_x000c_æþ'_x000d_ßþU 2" xfId="7741"/>
    <cellStyle name="þ_x001d_ð·_x000c_æþ'_x000d_ßþU_x0001_ 2" xfId="7742"/>
    <cellStyle name="þ_x001d_ð·_x000c_æþ'_x000d_ßþU_x0001_Ø" xfId="7743"/>
    <cellStyle name="þ_x001d_ð·_x000c_æþ'_x000d_ßþU_x0001_Ø_x0005_" xfId="7744"/>
    <cellStyle name="þ_x001d_ð·_x000c_æþ'_x000d_ßþU_x0001_Ø 2" xfId="7745"/>
    <cellStyle name="þ_x001d_ð·_x000c_æþ'_x000d_ßþU_x0001_Ø_x0005_ 2" xfId="7746"/>
    <cellStyle name="þ_x001d_ð·_x000c_æþ'_x000d_ßþU_x0001_Ø_x0005_ü" xfId="7747"/>
    <cellStyle name="þ_x001d_ð·_x000c_æþ'_x000d_ßþU_x0001_Ø_x0005_ü_x0014_" xfId="7748"/>
    <cellStyle name="þ_x001d_ð·_x000c_æþ'_x000d_ßþU_x0001_Ø_x0005_ü_x0014__x0007_" xfId="7749"/>
    <cellStyle name="þ_x001d_ð·_x000c_æþ'_x000d_ßþU_x0001_Ø_x0005_ü_x0014__x0007__x0001_" xfId="7750"/>
    <cellStyle name="þ_x001d_ð·_x000c_æþ'_x000d_ßþU_x0001_Ø_x0005_ü_x0014__x0007__x0001__x0001_" xfId="7751"/>
    <cellStyle name="þ_x001d_ð·_x000c_æþ'_x000d_ßþU_x0001_Ø_x0005_ü_x0014__x0007__x0001_ 10" xfId="7752"/>
    <cellStyle name="þ_x001d_ð·_x000c_æþ'_x000d_ßþU_x0001_Ø_x0005_ü_x0014__x0007__x0001__x0001_ 10" xfId="7753"/>
    <cellStyle name="þ_x001d_ð·_x000c_æþ'_x000d_ßþU_x0001_Ø_x0005_ü_x0014__x0007__x0001_ 11" xfId="7754"/>
    <cellStyle name="þ_x001d_ð·_x000c_æþ'_x000d_ßþU_x0001_Ø_x0005_ü_x0014__x0007__x0001__x0001_ 11" xfId="7755"/>
    <cellStyle name="þ_x001d_ð·_x000c_æþ'_x000d_ßþU_x0001_Ø_x0005_ü_x0014__x0007__x0001_ 12" xfId="7756"/>
    <cellStyle name="þ_x001d_ð·_x000c_æþ'_x000d_ßþU_x0001_Ø_x0005_ü_x0014__x0007__x0001__x0001_ 12" xfId="7757"/>
    <cellStyle name="þ_x001d_ð·_x000c_æþ'_x000d_ßþU_x0001_Ø_x0005_ü_x0014__x0007__x0001_ 13" xfId="7758"/>
    <cellStyle name="þ_x001d_ð·_x000c_æþ'_x000d_ßþU_x0001_Ø_x0005_ü_x0014__x0007__x0001__x0001_ 13" xfId="7759"/>
    <cellStyle name="þ_x001d_ð·_x000c_æþ'_x000d_ßþU_x0001_Ø_x0005_ü_x0014__x0007__x0001_ 14" xfId="7760"/>
    <cellStyle name="þ_x001d_ð·_x000c_æþ'_x000d_ßþU_x0001_Ø_x0005_ü_x0014__x0007__x0001__x0001_ 14" xfId="7761"/>
    <cellStyle name="þ_x001d_ð·_x000c_æþ'_x000d_ßþU_x0001_Ø_x0005_ü_x0014__x0007__x0001_ 15" xfId="7762"/>
    <cellStyle name="þ_x001d_ð·_x000c_æþ'_x000d_ßþU_x0001_Ø_x0005_ü_x0014__x0007__x0001__x0001_ 15" xfId="7763"/>
    <cellStyle name="þ_x001d_ð·_x000c_æþ'_x000d_ßþU_x0001_Ø_x0005_ü_x0014__x0007__x0001_ 16" xfId="7764"/>
    <cellStyle name="þ_x001d_ð·_x000c_æþ'_x000d_ßþU_x0001_Ø_x0005_ü_x0014__x0007__x0001__x0001_ 16" xfId="7765"/>
    <cellStyle name="þ_x001d_ð·_x000c_æþ'_x000d_ßþU_x0001_Ø_x0005_ü_x0014__x0007__x0001_ 17" xfId="7766"/>
    <cellStyle name="þ_x001d_ð·_x000c_æþ'_x000d_ßþU_x0001_Ø_x0005_ü_x0014__x0007__x0001__x0001_ 17" xfId="7767"/>
    <cellStyle name="þ_x001d_ð·_x000c_æþ'_x000d_ßþU_x0001_Ø_x0005_ü_x0014__x0007__x0001_ 18" xfId="7768"/>
    <cellStyle name="þ_x001d_ð·_x000c_æþ'_x000d_ßþU_x0001_Ø_x0005_ü_x0014__x0007__x0001__x0001_ 18" xfId="7769"/>
    <cellStyle name="þ_x001d_ð·_x000c_æþ'_x000d_ßþU_x0001_Ø_x0005_ü_x0014__x0007__x0001_ 19" xfId="7770"/>
    <cellStyle name="þ_x001d_ð·_x000c_æþ'_x000d_ßþU_x0001_Ø_x0005_ü_x0014__x0007__x0001__x0001_ 19" xfId="7771"/>
    <cellStyle name="þ_x001d_ð·_x000c_æþ'_x000d_ßþU_x0001_Ø_x0005_ü 2" xfId="7772"/>
    <cellStyle name="þ_x001d_ð·_x000c_æþ'_x000d_ßþU_x0001_Ø_x0005_ü_x0014_ 2" xfId="7773"/>
    <cellStyle name="þ_x001d_ð·_x000c_æþ'_x000d_ßþU_x0001_Ø_x0005_ü_x0014__x0007_ 2" xfId="7774"/>
    <cellStyle name="þ_x001d_ð·_x000c_æþ'_x000d_ßþU_x0001_Ø_x0005_ü_x0014__x0007__x0001_ 2" xfId="7775"/>
    <cellStyle name="þ_x001d_ð·_x000c_æþ'_x000d_ßþU_x0001_Ø_x0005_ü_x0014__x0007__x0001__x0001_ 2" xfId="7776"/>
    <cellStyle name="þ_x001d_ð·_x000c_æþ'_x000d_ßþU_x0001_Ø_x0005_ü_x0014__x0007__x0001_ 2 2" xfId="7777"/>
    <cellStyle name="þ_x001d_ð·_x000c_æþ'_x000d_ßþU_x0001_Ø_x0005_ü_x0014__x0007__x0001__x0001_ 2 2" xfId="7778"/>
    <cellStyle name="þ_x001d_ð·_x000c_æþ'_x000d_ßþU_x0001_Ø_x0005_ü_x0014__x0007__x0001_ 20" xfId="7779"/>
    <cellStyle name="þ_x001d_ð·_x000c_æþ'_x000d_ßþU_x0001_Ø_x0005_ü_x0014__x0007__x0001__x0001_ 20" xfId="7780"/>
    <cellStyle name="þ_x001d_ð·_x000c_æþ'_x000d_ßþU_x0001_Ø_x0005_ü_x0014__x0007__x0001_ 21" xfId="7781"/>
    <cellStyle name="þ_x001d_ð·_x000c_æþ'_x000d_ßþU_x0001_Ø_x0005_ü_x0014__x0007__x0001__x0001_ 21" xfId="7782"/>
    <cellStyle name="þ_x001d_ð·_x000c_æþ'_x000d_ßþU_x0001_Ø_x0005_ü_x0014__x0007__x0001_ 22" xfId="7783"/>
    <cellStyle name="þ_x001d_ð·_x000c_æþ'_x000d_ßþU_x0001_Ø_x0005_ü_x0014__x0007__x0001__x0001_ 22" xfId="7784"/>
    <cellStyle name="þ_x001d_ð·_x000c_æþ'_x000d_ßþU_x0001_Ø_x0005_ü_x0014__x0007__x0001_ 23" xfId="7785"/>
    <cellStyle name="þ_x001d_ð·_x000c_æþ'_x000d_ßþU_x0001_Ø_x0005_ü_x0014__x0007__x0001__x0001_ 23" xfId="7786"/>
    <cellStyle name="þ_x001d_ð·_x000c_æþ'_x000d_ßþU_x0001_Ø_x0005_ü_x0014__x0007__x0001_ 24" xfId="7787"/>
    <cellStyle name="þ_x001d_ð·_x000c_æþ'_x000d_ßþU_x0001_Ø_x0005_ü_x0014__x0007__x0001__x0001_ 24" xfId="7788"/>
    <cellStyle name="þ_x001d_ð·_x000c_æþ'_x000d_ßþU_x0001_Ø_x0005_ü_x0014__x0007__x0001_ 25" xfId="7789"/>
    <cellStyle name="þ_x001d_ð·_x000c_æþ'_x000d_ßþU_x0001_Ø_x0005_ü_x0014__x0007__x0001__x0001_ 25" xfId="7790"/>
    <cellStyle name="þ_x001d_ð·_x000c_æþ'_x000d_ßþU_x0001_Ø_x0005_ü_x0014__x0007__x0001_ 26" xfId="7791"/>
    <cellStyle name="þ_x001d_ð·_x000c_æþ'_x000d_ßþU_x0001_Ø_x0005_ü_x0014__x0007__x0001__x0001_ 26" xfId="7792"/>
    <cellStyle name="þ_x001d_ð·_x000c_æþ'_x000d_ßþU_x0001_Ø_x0005_ü_x0014__x0007__x0001_ 27" xfId="7793"/>
    <cellStyle name="þ_x001d_ð·_x000c_æþ'_x000d_ßþU_x0001_Ø_x0005_ü_x0014__x0007__x0001__x0001_ 27" xfId="7794"/>
    <cellStyle name="þ_x001d_ð·_x000c_æþ'_x000d_ßþU_x0001_Ø_x0005_ü_x0014__x0007__x0001_ 28" xfId="7795"/>
    <cellStyle name="þ_x001d_ð·_x000c_æþ'_x000d_ßþU_x0001_Ø_x0005_ü_x0014__x0007__x0001__x0001_ 28" xfId="7796"/>
    <cellStyle name="þ_x001d_ð·_x000c_æþ'_x000d_ßþU_x0001_Ø_x0005_ü_x0014__x0007__x0001_ 29" xfId="7797"/>
    <cellStyle name="þ_x001d_ð·_x000c_æþ'_x000d_ßþU_x0001_Ø_x0005_ü_x0014__x0007__x0001__x0001_ 29" xfId="7798"/>
    <cellStyle name="þ_x001d_ð·_x000c_æþ'_x000d_ßþU_x0001_Ø_x0005_ü_x0014__x0007_ 3" xfId="7799"/>
    <cellStyle name="þ_x001d_ð·_x000c_æþ'_x000d_ßþU_x0001_Ø_x0005_ü_x0014__x0007__x0001_ 3" xfId="7800"/>
    <cellStyle name="þ_x001d_ð·_x000c_æþ'_x000d_ßþU_x0001_Ø_x0005_ü_x0014__x0007__x0001__x0001_ 3" xfId="7801"/>
    <cellStyle name="þ_x001d_ð·_x000c_æþ'_x000d_ßþU_x0001_Ø_x0005_ü_x0014__x0007__x0001_ 3 2" xfId="7802"/>
    <cellStyle name="þ_x001d_ð·_x000c_æþ'_x000d_ßþU_x0001_Ø_x0005_ü_x0014__x0007__x0001__x0001_ 3 2" xfId="7803"/>
    <cellStyle name="þ_x001d_ð·_x000c_æþ'_x000d_ßþU_x0001_Ø_x0005_ü_x0014__x0007__x0001_ 30" xfId="7804"/>
    <cellStyle name="þ_x001d_ð·_x000c_æþ'_x000d_ßþU_x0001_Ø_x0005_ü_x0014__x0007__x0001__x0001_ 30" xfId="7805"/>
    <cellStyle name="þ_x001d_ð·_x000c_æþ'_x000d_ßþU_x0001_Ø_x0005_ü_x0014__x0007__x0001_ 31" xfId="7806"/>
    <cellStyle name="þ_x001d_ð·_x000c_æþ'_x000d_ßþU_x0001_Ø_x0005_ü_x0014__x0007__x0001__x0001_ 31" xfId="7807"/>
    <cellStyle name="þ_x001d_ð·_x000c_æþ'_x000d_ßþU_x0001_Ø_x0005_ü_x0014__x0007__x0001_ 32" xfId="7808"/>
    <cellStyle name="þ_x001d_ð·_x000c_æþ'_x000d_ßþU_x0001_Ø_x0005_ü_x0014__x0007__x0001__x0001_ 32" xfId="7809"/>
    <cellStyle name="þ_x001d_ð·_x000c_æþ'_x000d_ßþU_x0001_Ø_x0005_ü_x0014__x0007__x0001_ 33" xfId="7810"/>
    <cellStyle name="þ_x001d_ð·_x000c_æþ'_x000d_ßþU_x0001_Ø_x0005_ü_x0014__x0007__x0001__x0001_ 33" xfId="7811"/>
    <cellStyle name="þ_x001d_ð·_x000c_æþ'_x000d_ßþU_x0001_Ø_x0005_ü_x0014__x0007__x0001_ 34" xfId="7812"/>
    <cellStyle name="þ_x001d_ð·_x000c_æþ'_x000d_ßþU_x0001_Ø_x0005_ü_x0014__x0007__x0001__x0001_ 34" xfId="7813"/>
    <cellStyle name="þ_x001d_ð·_x000c_æþ'_x000d_ßþU_x0001_Ø_x0005_ü_x0014__x0007__x0001_ 35" xfId="7814"/>
    <cellStyle name="þ_x001d_ð·_x000c_æþ'_x000d_ßþU_x0001_Ø_x0005_ü_x0014__x0007__x0001__x0001_ 35" xfId="7815"/>
    <cellStyle name="þ_x001d_ð·_x000c_æþ'_x000d_ßþU_x0001_Ø_x0005_ü_x0014__x0007__x0001_ 36" xfId="7816"/>
    <cellStyle name="þ_x001d_ð·_x000c_æþ'_x000d_ßþU_x0001_Ø_x0005_ü_x0014__x0007__x0001__x0001_ 36" xfId="7817"/>
    <cellStyle name="þ_x001d_ð·_x000c_æþ'_x000d_ßþU_x0001_Ø_x0005_ü_x0014__x0007__x0001_ 37" xfId="7818"/>
    <cellStyle name="þ_x001d_ð·_x000c_æþ'_x000d_ßþU_x0001_Ø_x0005_ü_x0014__x0007__x0001__x0001_ 37" xfId="7819"/>
    <cellStyle name="þ_x001d_ð·_x000c_æþ'_x000d_ßþU_x0001_Ø_x0005_ü_x0014__x0007__x0001_ 38" xfId="7820"/>
    <cellStyle name="þ_x001d_ð·_x000c_æþ'_x000d_ßþU_x0001_Ø_x0005_ü_x0014__x0007__x0001__x0001_ 38" xfId="7821"/>
    <cellStyle name="þ_x001d_ð·_x000c_æþ'_x000d_ßþU_x0001_Ø_x0005_ü_x0014__x0007__x0001_ 39" xfId="7822"/>
    <cellStyle name="þ_x001d_ð·_x000c_æþ'_x000d_ßþU_x0001_Ø_x0005_ü_x0014__x0007__x0001__x0001_ 39" xfId="7823"/>
    <cellStyle name="þ_x001d_ð·_x000c_æþ'_x000d_ßþU_x0001_Ø_x0005_ü_x0014__x0007__x0001_ 4" xfId="7824"/>
    <cellStyle name="þ_x001d_ð·_x000c_æþ'_x000d_ßþU_x0001_Ø_x0005_ü_x0014__x0007__x0001__x0001_ 4" xfId="7825"/>
    <cellStyle name="þ_x001d_ð·_x000c_æþ'_x000d_ßþU_x0001_Ø_x0005_ü_x0014__x0007__x0001_ 40" xfId="7826"/>
    <cellStyle name="þ_x001d_ð·_x000c_æþ'_x000d_ßþU_x0001_Ø_x0005_ü_x0014__x0007__x0001__x0001_ 40" xfId="7827"/>
    <cellStyle name="þ_x001d_ð·_x000c_æþ'_x000d_ßþU_x0001_Ø_x0005_ü_x0014__x0007__x0001_ 41" xfId="7828"/>
    <cellStyle name="þ_x001d_ð·_x000c_æþ'_x000d_ßþU_x0001_Ø_x0005_ü_x0014__x0007__x0001__x0001_ 41" xfId="7829"/>
    <cellStyle name="þ_x001d_ð·_x000c_æþ'_x000d_ßþU_x0001_Ø_x0005_ü_x0014__x0007__x0001_ 42" xfId="7830"/>
    <cellStyle name="þ_x001d_ð·_x000c_æþ'_x000d_ßþU_x0001_Ø_x0005_ü_x0014__x0007__x0001__x0001_ 42" xfId="7831"/>
    <cellStyle name="þ_x001d_ð·_x000c_æþ'_x000d_ßþU_x0001_Ø_x0005_ü_x0014__x0007__x0001_ 43" xfId="7832"/>
    <cellStyle name="þ_x001d_ð·_x000c_æþ'_x000d_ßþU_x0001_Ø_x0005_ü_x0014__x0007__x0001__x0001_ 43" xfId="7833"/>
    <cellStyle name="þ_x001d_ð·_x000c_æþ'_x000d_ßþU_x0001_Ø_x0005_ü_x0014__x0007__x0001_ 44" xfId="7834"/>
    <cellStyle name="þ_x001d_ð·_x000c_æþ'_x000d_ßþU_x0001_Ø_x0005_ü_x0014__x0007__x0001__x0001_ 44" xfId="7835"/>
    <cellStyle name="þ_x001d_ð·_x000c_æþ'_x000d_ßþU_x0001_Ø_x0005_ü_x0014__x0007__x0001_ 45" xfId="7836"/>
    <cellStyle name="þ_x001d_ð·_x000c_æþ'_x000d_ßþU_x0001_Ø_x0005_ü_x0014__x0007__x0001__x0001_ 45" xfId="7837"/>
    <cellStyle name="þ_x001d_ð·_x000c_æþ'_x000d_ßþU_x0001_Ø_x0005_ü_x0014__x0007__x0001_ 46" xfId="7838"/>
    <cellStyle name="þ_x001d_ð·_x000c_æþ'_x000d_ßþU_x0001_Ø_x0005_ü_x0014__x0007__x0001__x0001_ 46" xfId="7839"/>
    <cellStyle name="þ_x001d_ð·_x000c_æþ'_x000d_ßþU_x0001_Ø_x0005_ü_x0014__x0007__x0001_ 47" xfId="7840"/>
    <cellStyle name="þ_x001d_ð·_x000c_æþ'_x000d_ßþU_x0001_Ø_x0005_ü_x0014__x0007__x0001__x0001_ 47" xfId="7841"/>
    <cellStyle name="þ_x001d_ð·_x000c_æþ'_x000d_ßþU_x0001_Ø_x0005_ü_x0014__x0007__x0001_ 48" xfId="7842"/>
    <cellStyle name="þ_x001d_ð·_x000c_æþ'_x000d_ßþU_x0001_Ø_x0005_ü_x0014__x0007__x0001__x0001_ 48" xfId="7843"/>
    <cellStyle name="þ_x001d_ð·_x000c_æþ'_x000d_ßþU_x0001_Ø_x0005_ü_x0014__x0007__x0001_ 49" xfId="7844"/>
    <cellStyle name="þ_x001d_ð·_x000c_æþ'_x000d_ßþU_x0001_Ø_x0005_ü_x0014__x0007__x0001__x0001_ 49" xfId="7845"/>
    <cellStyle name="þ_x001d_ð·_x000c_æþ'_x000d_ßþU_x0001_Ø_x0005_ü_x0014__x0007__x0001_ 5" xfId="7846"/>
    <cellStyle name="þ_x001d_ð·_x000c_æþ'_x000d_ßþU_x0001_Ø_x0005_ü_x0014__x0007__x0001__x0001_ 5" xfId="7847"/>
    <cellStyle name="þ_x001d_ð·_x000c_æþ'_x000d_ßþU_x0001_Ø_x0005_ü_x0014__x0007__x0001_ 50" xfId="7848"/>
    <cellStyle name="þ_x001d_ð·_x000c_æþ'_x000d_ßþU_x0001_Ø_x0005_ü_x0014__x0007__x0001__x0001_ 50" xfId="7849"/>
    <cellStyle name="þ_x001d_ð·_x000c_æþ'_x000d_ßþU_x0001_Ø_x0005_ü_x0014__x0007__x0001_ 51" xfId="7850"/>
    <cellStyle name="þ_x001d_ð·_x000c_æþ'_x000d_ßþU_x0001_Ø_x0005_ü_x0014__x0007__x0001__x0001_ 51" xfId="7851"/>
    <cellStyle name="þ_x001d_ð·_x000c_æþ'_x000d_ßþU_x0001_Ø_x0005_ü_x0014__x0007__x0001_ 52" xfId="7852"/>
    <cellStyle name="þ_x001d_ð·_x000c_æþ'_x000d_ßþU_x0001_Ø_x0005_ü_x0014__x0007__x0001__x0001_ 52" xfId="7853"/>
    <cellStyle name="þ_x001d_ð·_x000c_æþ'_x000d_ßþU_x0001_Ø_x0005_ü_x0014__x0007__x0001_ 53" xfId="7854"/>
    <cellStyle name="þ_x001d_ð·_x000c_æþ'_x000d_ßþU_x0001_Ø_x0005_ü_x0014__x0007__x0001__x0001_ 53" xfId="7855"/>
    <cellStyle name="þ_x001d_ð·_x000c_æþ'_x000d_ßþU_x0001_Ø_x0005_ü_x0014__x0007__x0001_ 54" xfId="7856"/>
    <cellStyle name="þ_x001d_ð·_x000c_æþ'_x000d_ßþU_x0001_Ø_x0005_ü_x0014__x0007__x0001__x0001_ 54" xfId="7857"/>
    <cellStyle name="þ_x001d_ð·_x000c_æþ'_x000d_ßþU_x0001_Ø_x0005_ü_x0014__x0007__x0001_ 55" xfId="7858"/>
    <cellStyle name="þ_x001d_ð·_x000c_æþ'_x000d_ßþU_x0001_Ø_x0005_ü_x0014__x0007__x0001__x0001_ 55" xfId="7859"/>
    <cellStyle name="þ_x001d_ð·_x000c_æþ'_x000d_ßþU_x0001_Ø_x0005_ü_x0014__x0007__x0001_ 56" xfId="7860"/>
    <cellStyle name="þ_x001d_ð·_x000c_æþ'_x000d_ßþU_x0001_Ø_x0005_ü_x0014__x0007__x0001__x0001_ 56" xfId="7861"/>
    <cellStyle name="þ_x001d_ð·_x000c_æþ'_x000d_ßþU_x0001_Ø_x0005_ü_x0014__x0007__x0001_ 57" xfId="7862"/>
    <cellStyle name="þ_x001d_ð·_x000c_æþ'_x000d_ßþU_x0001_Ø_x0005_ü_x0014__x0007__x0001__x0001_ 57" xfId="7863"/>
    <cellStyle name="þ_x001d_ð·_x000c_æþ'_x000d_ßþU_x0001_Ø_x0005_ü_x0014__x0007__x0001_ 58" xfId="7864"/>
    <cellStyle name="þ_x001d_ð·_x000c_æþ'_x000d_ßþU_x0001_Ø_x0005_ü_x0014__x0007__x0001__x0001_ 58" xfId="7865"/>
    <cellStyle name="þ_x001d_ð·_x000c_æþ'_x000d_ßþU_x0001_Ø_x0005_ü_x0014__x0007__x0001_ 59" xfId="7866"/>
    <cellStyle name="þ_x001d_ð·_x000c_æþ'_x000d_ßþU_x0001_Ø_x0005_ü_x0014__x0007__x0001__x0001_ 59" xfId="7867"/>
    <cellStyle name="þ_x001d_ð·_x000c_æþ'_x000d_ßþU_x0001_Ø_x0005_ü_x0014__x0007__x0001_ 6" xfId="7868"/>
    <cellStyle name="þ_x001d_ð·_x000c_æþ'_x000d_ßþU_x0001_Ø_x0005_ü_x0014__x0007__x0001__x0001_ 6" xfId="7869"/>
    <cellStyle name="þ_x001d_ð·_x000c_æþ'_x000d_ßþU_x0001_Ø_x0005_ü_x0014__x0007__x0001_ 60" xfId="7870"/>
    <cellStyle name="þ_x001d_ð·_x000c_æþ'_x000d_ßþU_x0001_Ø_x0005_ü_x0014__x0007__x0001__x0001_ 60" xfId="7871"/>
    <cellStyle name="þ_x001d_ð·_x000c_æþ'_x000d_ßþU_x0001_Ø_x0005_ü_x0014__x0007__x0001_ 61" xfId="7872"/>
    <cellStyle name="þ_x001d_ð·_x000c_æþ'_x000d_ßþU_x0001_Ø_x0005_ü_x0014__x0007__x0001__x0001_ 61" xfId="7873"/>
    <cellStyle name="þ_x001d_ð·_x000c_æþ'_x000d_ßþU_x0001_Ø_x0005_ü_x0014__x0007__x0001_ 7" xfId="7874"/>
    <cellStyle name="þ_x001d_ð·_x000c_æþ'_x000d_ßþU_x0001_Ø_x0005_ü_x0014__x0007__x0001__x0001_ 7" xfId="7875"/>
    <cellStyle name="þ_x001d_ð·_x000c_æþ'_x000d_ßþU_x0001_Ø_x0005_ü_x0014__x0007__x0001_ 8" xfId="7876"/>
    <cellStyle name="þ_x001d_ð·_x000c_æþ'_x000d_ßþU_x0001_Ø_x0005_ü_x0014__x0007__x0001__x0001_ 8" xfId="7877"/>
    <cellStyle name="þ_x001d_ð·_x000c_æþ'_x000d_ßþU_x0001_Ø_x0005_ü_x0014__x0007__x0001_ 9" xfId="7878"/>
    <cellStyle name="þ_x001d_ð·_x000c_æþ'_x000d_ßþU_x0001_Ø_x0005_ü_x0014__x0007__x0001__x0001_ 9" xfId="7879"/>
    <cellStyle name="þ_x001d_ð·_x000c_æþ'_x000d_ßþU_x0001_Ø_x0005_ü_x0014__x0007__x0001__x0001_?_x0002_ÿÿÿÿÿÿÿÿÿÿÿÿÿÿÿ¯?(_x0002__x001e__x0016_ ???¼$ÿÿÿÿ????_x0006__x0016_??????????????Í!Ë??????????           ?????           ?????????_x000d_C:\WINDOWS\_x000d_V_x000d_S\TEMP_x000d_NC;C:\NU;C:\VIRUS;_x000d_?????????????????????????????????????????????????????????????????????????????" xfId="7880"/>
    <cellStyle name="þ_x001d_ð·_x000c_æþ'_x000d_ßþU_x0001_Ø_x0005_ü_x0014__x0007__x0001__x0001_?_x0002_ÿÿÿÿÿÿÿÿÿÿÿÿÿÿÿ¯?(_x0002__x001e__x0016_ ???¼$ÿÿÿÿ????_x0006__x0016_??????????????Í!Ë??????????           ?????           ?????????_x000d_C:\WINDOWS\_x000d_V_x000d_S\TEMP_x000d_NC;C:\NU;C:\VIRUS;_x000d_????????????????????????????????????????????????????????????????????????????? 2" xfId="7881"/>
    <cellStyle name="þ_x001d_ð·_x000c_æþ'_x000d_ßþU_x0001_Ø_x0005_ü_x0014__x0007__x0001__x0001_?_x0002_ÿÿÿÿÿÿÿÿÿÿÿÿÿÿÿ¯?(_x0002__x001e__x0016_ ???¼$ÿÿÿÿ????_x0006__x0016_??????????????Í!Ë??????????           ?????           ?????????_x000d_C:\WINDOWS\_x000d_V_x000d_S\TEMP_x000d_NC;C:\NU;C:\VIRUS;_x000d_????????????????????????????????????????????????????????????????????????????? 2 2" xfId="7882"/>
    <cellStyle name="þ_x001d_ð·_x000c_æþ'_x000d_ßþU_x0001_Ø_x0005_ü_x0014__x0007__x0001__x0001_?_x0002_ÿÿÿÿÿÿÿÿÿÿÿÿÿÿÿ¯?(_x0002__x001e__x0016_ ???¼$ÿÿÿÿ????_x0006__x0016_??????????????Í!Ë??????????           ?????           ?????????_x000d_C:\WINDOWS\_x000d_V_x000d_S\TEMP_x000d_NC;C:\NU;C:\VIRUS;_x000d_????????????????????????????????????????????????????????????????????????????? 3" xfId="7883"/>
    <cellStyle name="þ_x001d_ð·_x000c_æþ'_x000d_ßþU_x0001_Ø_x0005_ü_x0014__x0007__x0001__x0001_?_x0002_ÿÿÿÿÿÿÿÿÿÿÿÿÿÿÿ¯?(_x0002__x001e__x0016_ ???¼$ÿÿÿÿ????_x0006__x0016_??????????????Í!Ë??????????           ?????           ?????????_x000d_C:\WINDOWS\_x000d_V_x000d_S\TEMP_x000d_NC;C:\NU;C:\VIRUS;_x000d_????????????????????????????????????????????????????????????????????????????? 4" xfId="7884"/>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7885"/>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xfId="7886"/>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2" xfId="7887"/>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3" xfId="7888"/>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4" xfId="7889"/>
    <cellStyle name="þ_x001d_ð·_x000c_æþ'_x000d_ßþU_x0001_Ø_x0005_ü_x0014__x0007__x0001__x0001__Bieu cn nhiệm kỳ sưa lai năm 2010,2011" xfId="7890"/>
    <cellStyle name="þ_x001d_ð·_x000c_æþ'_x000d_ßþU_x0001_Ø_x0005_ü_x0014__x0007__x0001__BIEU KE HOACH  2015 (KTN 6.11 sua)" xfId="7891"/>
    <cellStyle name="þ_x001d_ð·_x000c_æþ'_x000d_ßþU_x0001_Ø_x0005_ü_x0014__x0007__x0001__x0001__BIEU KE HOACH  2015 (KTN 6.11 sua)" xfId="7892"/>
    <cellStyle name="þ_x001d_ð·_BIEU KE HOACH  2015 (KTN 6.11 sua)" xfId="7893"/>
    <cellStyle name="þ_x001d_ðÇ%Uý—&amp;Hý9_x0008_Ÿ s_x000a__x0007_" xfId="7894"/>
    <cellStyle name="þ_x001d_ðÇ%Uý—&amp;Hý9_x0008_Ÿ s_x000a__x0007__x0001_" xfId="7895"/>
    <cellStyle name="þ_x001d_ðÇ%Uý—&amp;Hý9_x0008_Ÿ s_x000a__x0007__x0001__x0001_" xfId="7896"/>
    <cellStyle name="þ_x001d_ðÇ%Uý—&amp;Hý9_x0008_Ÿ s_x000a__x0007__x0001_ 2" xfId="7905"/>
    <cellStyle name="þ_x001d_ðÇ%Uý—&amp;Hý9_x0008_Ÿ s_x000a__x0007__x0001__x0001_ 2" xfId="7906"/>
    <cellStyle name="þ_x001d_ðÇ%Uý—&amp;Hý9_x0008_Ÿ s_x000a__x0007__x0001_ 2 2" xfId="7897"/>
    <cellStyle name="þ_x001d_ðÇ%Uý—&amp;Hý9_x0008_Ÿ s_x000a__x0007__x0001__x0001_ 2 2" xfId="7898"/>
    <cellStyle name="þ_x001d_ðÇ%Uý—&amp;Hý9_x0008_Ÿ s_x000a__x0007__x0001_ 3" xfId="7907"/>
    <cellStyle name="þ_x001d_ðÇ%Uý—&amp;Hý9_x0008_Ÿ s_x000a__x0007__x0001__x0001_ 3" xfId="7908"/>
    <cellStyle name="þ_x001d_ðÇ%Uý—&amp;Hý9_x0008_Ÿ s_x000a__x0007__x0001_ 3 2" xfId="7899"/>
    <cellStyle name="þ_x001d_ðÇ%Uý—&amp;Hý9_x0008_Ÿ s_x000a__x0007__x0001__x0001_ 3 2" xfId="7900"/>
    <cellStyle name="þ_x001d_ðÇ%Uý—&amp;Hý9_x0008_Ÿ s_x000a__x0007__x0001_ 4" xfId="7909"/>
    <cellStyle name="þ_x001d_ðÇ%Uý—&amp;Hý9_x0008_Ÿ s_x000a__x0007__x0001__x0001_ 4" xfId="7910"/>
    <cellStyle name="þ_x001d_ðÇ%Uý—&amp;Hý9_x0008_Ÿ s_x000a__x0007__x0001__x0001_?_x0002_ÿÿÿÿÿÿÿÿÿÿÿÿÿÿÿ_x0001_(_x0002_—_x000d_€???Î_x001f_ÿÿÿÿ????_x0007_???????????????Í!Ë??????????           ?????           ?????????_x000d_C:\WINDOWS\country.sys_x000d_??????????????????????????????????????????????????????????????????????????????????????????????" xfId="7901"/>
    <cellStyle name="þ_x001d_ðÇ%Uý—&amp;Hý9_x0008_Ÿ s_x000a__x0007__x0001__x0001_?_x0002_ÿÿÿÿÿÿÿÿÿÿÿÿÿÿÿ_x0001_(_x0002_—_x000d_€???Î_x001f_ÿÿÿÿ????_x0007_???????????????Í!Ë??????????           ?????           ?????????_x000d_C:\WINDOWS\country.sys_x000d_?????????????????????????????????????????????????????????????????????????????????????????????? 2" xfId="7902"/>
    <cellStyle name="þ_x001d_ðÇ%Uý—&amp;Hý9_x0008_Ÿ s_x000a__x0007__x0001__BIEU KE HOACH  2015 (KTN 6.11 sua)" xfId="7903"/>
    <cellStyle name="þ_x001d_ðÇ%Uý—&amp;Hý9_x0008_Ÿ s_x000a__x0007__x0001__x0001__BIEU KE HOACH  2015 (KTN 6.11 sua)" xfId="7904"/>
    <cellStyle name="þ_x001d_ðÇ%Uý—&amp;Hý9_x0008_Ÿ s_x000a__x0007__x0001__CT 134" xfId="7911"/>
    <cellStyle name="þ_x001d_ðÇ%Uý—&amp;Hý9_x0008_Ÿ s_x000a__x0007__x0001__x0001__CT 134" xfId="7912"/>
    <cellStyle name="þ_x001d_ðK_x000c_Fý_x001b__x000d_9ýU_x0001_Ð_x0008_¦)_x0007__x0001__x0001_" xfId="7913"/>
    <cellStyle name="þ_x001d_ðK_x000c_Fý_x001b__x000d_9ýU_x0001_Ð_x0008_¦)_x0007__x0001__x0001_ 2" xfId="7914"/>
    <cellStyle name="þ_x001d_ðK_x000c_Fý_x001b__x000d_9ýU_x0001_Ð_x0008_¦)_x0007__x0001__x0001_ 3" xfId="7915"/>
    <cellStyle name="thuong-10" xfId="8264"/>
    <cellStyle name="thuong-10 2" xfId="8265"/>
    <cellStyle name="thuong-10 3" xfId="8266"/>
    <cellStyle name="thuong-11" xfId="8267"/>
    <cellStyle name="thuong-11 2" xfId="8268"/>
    <cellStyle name="thuong-11 3" xfId="8269"/>
    <cellStyle name="thuy" xfId="8270"/>
    <cellStyle name="thuy 2" xfId="8283"/>
    <cellStyle name="Thuyet minh" xfId="8271"/>
    <cellStyle name="Thuyet minh 2" xfId="8272"/>
    <cellStyle name="Thuyet minh 3" xfId="8273"/>
    <cellStyle name="thvt" xfId="8274"/>
    <cellStyle name="thvt 2" xfId="8275"/>
    <cellStyle name="thvt 3" xfId="8276"/>
    <cellStyle name="trang" xfId="7916"/>
    <cellStyle name="trang 2" xfId="7917"/>
    <cellStyle name="trang 3" xfId="7918"/>
    <cellStyle name="UNIDAGSCode" xfId="7919"/>
    <cellStyle name="UNIDAGSCode 2" xfId="7920"/>
    <cellStyle name="UNIDAGSCode 2 2" xfId="7921"/>
    <cellStyle name="UNIDAGSCode 2 3" xfId="7922"/>
    <cellStyle name="UNIDAGSCode 3" xfId="7923"/>
    <cellStyle name="UNIDAGSCode 4" xfId="7924"/>
    <cellStyle name="UNIDAGSCode2" xfId="7925"/>
    <cellStyle name="UNIDAGSCode2 2" xfId="7926"/>
    <cellStyle name="UNIDAGSCode2 2 2" xfId="7927"/>
    <cellStyle name="UNIDAGSCode2 3" xfId="7928"/>
    <cellStyle name="UNIDAGSCode2 4" xfId="7929"/>
    <cellStyle name="UNIDAGSCurrency" xfId="7930"/>
    <cellStyle name="UNIDAGSCurrency 2" xfId="7931"/>
    <cellStyle name="UNIDAGSCurrency 2 2" xfId="7932"/>
    <cellStyle name="UNIDAGSCurrency 2 3" xfId="7933"/>
    <cellStyle name="UNIDAGSCurrency 3" xfId="7934"/>
    <cellStyle name="UNIDAGSCurrency 4" xfId="7935"/>
    <cellStyle name="UNIDAGSDate" xfId="7936"/>
    <cellStyle name="UNIDAGSDate 2" xfId="7937"/>
    <cellStyle name="UNIDAGSDate 2 2" xfId="7938"/>
    <cellStyle name="UNIDAGSDate 2 3" xfId="7939"/>
    <cellStyle name="UNIDAGSDate 3" xfId="7940"/>
    <cellStyle name="UNIDAGSDate 4" xfId="7941"/>
    <cellStyle name="UNIDAGSPercent" xfId="7942"/>
    <cellStyle name="UNIDAGSPercent 2" xfId="7943"/>
    <cellStyle name="UNIDAGSPercent 2 2" xfId="7944"/>
    <cellStyle name="UNIDAGSPercent 2 3" xfId="7945"/>
    <cellStyle name="UNIDAGSPercent 3" xfId="7946"/>
    <cellStyle name="UNIDAGSPercent 4" xfId="7947"/>
    <cellStyle name="UNIDAGSPercent2" xfId="7948"/>
    <cellStyle name="UNIDAGSPercent2 2" xfId="7949"/>
    <cellStyle name="UNIDAGSPercent2 2 2" xfId="7950"/>
    <cellStyle name="UNIDAGSPercent2 2 3" xfId="7951"/>
    <cellStyle name="UNIDAGSPercent2 3" xfId="7952"/>
    <cellStyle name="UNIDAGSPercent2 4" xfId="7953"/>
    <cellStyle name="ux_3_¼­¿ï-¾È»ê" xfId="7954"/>
    <cellStyle name="Valuta (0)_pldt" xfId="7955"/>
    <cellStyle name="Valuta_pldt" xfId="7956"/>
    <cellStyle name="VANG1" xfId="7957"/>
    <cellStyle name="VANG1 2" xfId="7958"/>
    <cellStyle name="VANG1 3" xfId="7959"/>
    <cellStyle name="viet" xfId="36"/>
    <cellStyle name="viet 2" xfId="7960"/>
    <cellStyle name="viet 2 2" xfId="7961"/>
    <cellStyle name="viet 3" xfId="7962"/>
    <cellStyle name="viet 4" xfId="7963"/>
    <cellStyle name="viet 5" xfId="7964"/>
    <cellStyle name="viet2" xfId="37"/>
    <cellStyle name="viet2 2" xfId="7965"/>
    <cellStyle name="viet2 2 2" xfId="7966"/>
    <cellStyle name="viet2 3" xfId="7967"/>
    <cellStyle name="viet2 4" xfId="7968"/>
    <cellStyle name="viet2 5" xfId="7969"/>
    <cellStyle name="VN new romanNormal" xfId="7970"/>
    <cellStyle name="VN new romanNormal 2" xfId="7971"/>
    <cellStyle name="VN new romanNormal 3" xfId="7972"/>
    <cellStyle name="VN new romanNormal 4" xfId="7973"/>
    <cellStyle name="Vn Time 13" xfId="7974"/>
    <cellStyle name="Vn Time 13 2" xfId="7975"/>
    <cellStyle name="Vn Time 13 3" xfId="7976"/>
    <cellStyle name="Vn Time 14" xfId="7977"/>
    <cellStyle name="Vn Time 14 2" xfId="7978"/>
    <cellStyle name="Vn Time 14 3" xfId="7979"/>
    <cellStyle name="VN time new roman" xfId="7980"/>
    <cellStyle name="VN time new roman 2" xfId="7981"/>
    <cellStyle name="VN time new roman 3" xfId="7982"/>
    <cellStyle name="VN time new roman 4" xfId="7983"/>
    <cellStyle name="vn_time" xfId="7984"/>
    <cellStyle name="vnbo" xfId="7985"/>
    <cellStyle name="vnbo 2" xfId="7986"/>
    <cellStyle name="vnbo 3" xfId="7987"/>
    <cellStyle name="vntxt1" xfId="7988"/>
    <cellStyle name="vntxt1 2" xfId="7989"/>
    <cellStyle name="vntxt1 3" xfId="7990"/>
    <cellStyle name="vntxt2" xfId="7991"/>
    <cellStyle name="vntxt2 2" xfId="7992"/>
    <cellStyle name="vntxt2 3" xfId="7993"/>
    <cellStyle name="vnhead1" xfId="7994"/>
    <cellStyle name="vnhead1 2" xfId="7995"/>
    <cellStyle name="vnhead1 3" xfId="7996"/>
    <cellStyle name="vnhead2" xfId="7997"/>
    <cellStyle name="vnhead2 2" xfId="7998"/>
    <cellStyle name="vnhead2 3" xfId="7999"/>
    <cellStyle name="vnhead3" xfId="8000"/>
    <cellStyle name="vnhead3 2" xfId="8001"/>
    <cellStyle name="vnhead3 3" xfId="8002"/>
    <cellStyle name="vnhead4" xfId="8003"/>
    <cellStyle name="vnhead4 2" xfId="8004"/>
    <cellStyle name="vnhead4 3" xfId="8005"/>
    <cellStyle name="W?hrung [0]_35ERI8T2gbIEMixb4v26icuOo" xfId="8006"/>
    <cellStyle name="W?hrung_35ERI8T2gbIEMixb4v26icuOo" xfId="8007"/>
    <cellStyle name="Währung [0]_68574_Materialbedarfsliste" xfId="8009"/>
    <cellStyle name="Währung_68574_Materialbedarfsliste" xfId="8010"/>
    <cellStyle name="Walutowy [0]_Invoices2001Slovakia" xfId="8011"/>
    <cellStyle name="Walutowy_Invoices2001Slovakia" xfId="8012"/>
    <cellStyle name="Warning Text 2" xfId="8013"/>
    <cellStyle name="Warning Text 2 2" xfId="8014"/>
    <cellStyle name="Warning Text 2 3" xfId="8015"/>
    <cellStyle name="Warning Text 3" xfId="8016"/>
    <cellStyle name="Warning Text 4" xfId="8017"/>
    <cellStyle name="wrap" xfId="8018"/>
    <cellStyle name="wrap 2" xfId="8019"/>
    <cellStyle name="wrap 3" xfId="8020"/>
    <cellStyle name="Wไhrung [0]_35ERI8T2gbIEMixb4v26icuOo" xfId="8021"/>
    <cellStyle name="Wไhrung_35ERI8T2gbIEMixb4v26icuOo" xfId="8022"/>
    <cellStyle name="xan1" xfId="8023"/>
    <cellStyle name="xan1 2" xfId="8024"/>
    <cellStyle name="xan1 3" xfId="8025"/>
    <cellStyle name="xuan" xfId="38"/>
    <cellStyle name="xuan 2" xfId="8026"/>
    <cellStyle name="xuan 3" xfId="8027"/>
    <cellStyle name="xuan 4" xfId="8028"/>
    <cellStyle name="y" xfId="8029"/>
    <cellStyle name="y 2" xfId="8030"/>
    <cellStyle name="y 3" xfId="8031"/>
    <cellStyle name="Ý kh¸c_B¶ng 1 (2)" xfId="8032"/>
    <cellStyle name="Zeilenebene_1_主营业务利润明细表" xfId="8033"/>
    <cellStyle name="センター" xfId="8037"/>
    <cellStyle name="センター 2" xfId="8038"/>
    <cellStyle name="センター 3" xfId="8039"/>
    <cellStyle name="เครื่องหมายสกุลเงิน [0]_FTC_OFFER" xfId="8034"/>
    <cellStyle name="เครื่องหมายสกุลเงิน_FTC_OFFER" xfId="8035"/>
    <cellStyle name="ปกติ_FTC_OFFER" xfId="8036"/>
    <cellStyle name=" [0.00]_ Att. 1- Cover" xfId="39"/>
    <cellStyle name="_ Att. 1- Cover" xfId="40"/>
    <cellStyle name="?_ Att. 1- Cover" xfId="41"/>
    <cellStyle name="똿뗦먛귟 [0.00]_PRODUCT DETAIL Q1" xfId="42"/>
    <cellStyle name="똿뗦먛귟_PRODUCT DETAIL Q1" xfId="43"/>
    <cellStyle name="믅됞 [0.00]_PRODUCT DETAIL Q1" xfId="44"/>
    <cellStyle name="믅됞_PRODUCT DETAIL Q1" xfId="45"/>
    <cellStyle name="백분율_††††† " xfId="8040"/>
    <cellStyle name="뷭?_BOOKSHIP" xfId="46"/>
    <cellStyle name="쉼표 [0]_2001 Target monthly" xfId="8041"/>
    <cellStyle name="쉼표_Sample plan" xfId="8042"/>
    <cellStyle name="안건회계법인" xfId="8043"/>
    <cellStyle name="안건회계법인 2" xfId="8044"/>
    <cellStyle name="안건회계법인 3" xfId="8045"/>
    <cellStyle name="콤마 [ - 유형1" xfId="8050"/>
    <cellStyle name="콤마 [ - 유형1 2" xfId="8051"/>
    <cellStyle name="콤마 [ - 유형1 3" xfId="8052"/>
    <cellStyle name="콤마 [ - 유형2" xfId="8053"/>
    <cellStyle name="콤마 [ - 유형2 2" xfId="8054"/>
    <cellStyle name="콤마 [ - 유형2 3" xfId="8055"/>
    <cellStyle name="콤마 [ - 유형3" xfId="8056"/>
    <cellStyle name="콤마 [ - 유형3 2" xfId="8057"/>
    <cellStyle name="콤마 [ - 유형3 3" xfId="8058"/>
    <cellStyle name="콤마 [ - 유형4" xfId="8059"/>
    <cellStyle name="콤마 [ - 유형4 2" xfId="8060"/>
    <cellStyle name="콤마 [ - 유형4 3" xfId="8061"/>
    <cellStyle name="콤마 [ - 유형5" xfId="8062"/>
    <cellStyle name="콤마 [ - 유형5 2" xfId="8063"/>
    <cellStyle name="콤마 [ - 유형5 3" xfId="8064"/>
    <cellStyle name="콤마 [ - 유형6" xfId="8065"/>
    <cellStyle name="콤마 [ - 유형6 2" xfId="8066"/>
    <cellStyle name="콤마 [ - 유형6 3" xfId="8067"/>
    <cellStyle name="콤마 [ - 유형7" xfId="8068"/>
    <cellStyle name="콤마 [ - 유형7 2" xfId="8069"/>
    <cellStyle name="콤마 [ - 유형7 3" xfId="8070"/>
    <cellStyle name="콤마 [ - 유형8" xfId="8071"/>
    <cellStyle name="콤마 [ - 유형8 2" xfId="8072"/>
    <cellStyle name="콤마 [ - 유형8 3" xfId="8073"/>
    <cellStyle name="콤마 [0]_ 비목별 월별기술 " xfId="8074"/>
    <cellStyle name="콤마_ 비목별 월별기술 " xfId="8075"/>
    <cellStyle name="통화 [0]_††††† " xfId="8076"/>
    <cellStyle name="통화_††††† " xfId="8077"/>
    <cellStyle name="표준_ 97년 경영분석(안)" xfId="8078"/>
    <cellStyle name="표준_(정보부문)월별인원계획" xfId="8418"/>
    <cellStyle name="표줠_Sheet1_1_총괄표 (수출입) (2)" xfId="8079"/>
    <cellStyle name="一般_00Q3902REV.1" xfId="47"/>
    <cellStyle name="千位[0]_pldt" xfId="8046"/>
    <cellStyle name="千位_pldt" xfId="8047"/>
    <cellStyle name="千位分隔_CCTV" xfId="8048"/>
    <cellStyle name="千分位[0]_00Q3902REV.1" xfId="48"/>
    <cellStyle name="千分位_00Q3902REV.1" xfId="49"/>
    <cellStyle name="后继超级链接_销售公司-2002年报表体系（12.21）" xfId="8049"/>
    <cellStyle name="已瀏覽過的超連結" xfId="8080"/>
    <cellStyle name="已瀏覽過的超連結 2" xfId="8081"/>
    <cellStyle name="已瀏覽過的超連結 3" xfId="8082"/>
    <cellStyle name="常?_Sales Forecast - TCLVN" xfId="8083"/>
    <cellStyle name="常规_4403-200312" xfId="8084"/>
    <cellStyle name="桁区切り [0.00]_††††† " xfId="8085"/>
    <cellStyle name="桁区切り_††††† " xfId="8086"/>
    <cellStyle name="標準_#265_Rebates and Pricing" xfId="8087"/>
    <cellStyle name="貨幣 [0]_00Q3902REV.1" xfId="50"/>
    <cellStyle name="貨幣[0]_BRE" xfId="51"/>
    <cellStyle name="貨幣_00Q3902REV.1" xfId="52"/>
    <cellStyle name="超级链接_销售公司-2002年报表体系（12.21）" xfId="8088"/>
    <cellStyle name="超連結" xfId="8089"/>
    <cellStyle name="超連結_x000f_" xfId="8090"/>
    <cellStyle name="超連結 10" xfId="8091"/>
    <cellStyle name="超連結_x000f_ 10" xfId="8092"/>
    <cellStyle name="超連結 11" xfId="8093"/>
    <cellStyle name="超連結_x000f_ 11" xfId="8094"/>
    <cellStyle name="超連結 12" xfId="8095"/>
    <cellStyle name="超連結_x000f_ 12" xfId="8096"/>
    <cellStyle name="超連結 13" xfId="8097"/>
    <cellStyle name="超連結_x000f_ 13" xfId="8098"/>
    <cellStyle name="超連結 14" xfId="8099"/>
    <cellStyle name="超連結_x000f_ 14" xfId="8100"/>
    <cellStyle name="超連結 15" xfId="8101"/>
    <cellStyle name="超連結_x000f_ 15" xfId="8102"/>
    <cellStyle name="超連結 16" xfId="8103"/>
    <cellStyle name="超連結_x000f_ 16" xfId="8104"/>
    <cellStyle name="超連結 17" xfId="8105"/>
    <cellStyle name="超連結_x000f_ 17" xfId="8106"/>
    <cellStyle name="超連結 18" xfId="8107"/>
    <cellStyle name="超連結_x000f_ 18" xfId="8108"/>
    <cellStyle name="超連結 19" xfId="8109"/>
    <cellStyle name="超連結_x000f_ 19" xfId="8110"/>
    <cellStyle name="超連結 2" xfId="8111"/>
    <cellStyle name="超連結_x000f_ 2" xfId="8112"/>
    <cellStyle name="超連結 20" xfId="8113"/>
    <cellStyle name="超連結_x000f_ 20" xfId="8114"/>
    <cellStyle name="超連結 21" xfId="8115"/>
    <cellStyle name="超連結_x000f_ 21" xfId="8116"/>
    <cellStyle name="超連結 22" xfId="8117"/>
    <cellStyle name="超連結_x000f_ 22" xfId="8118"/>
    <cellStyle name="超連結 23" xfId="8119"/>
    <cellStyle name="超連結_x000f_ 23" xfId="8120"/>
    <cellStyle name="超連結 24" xfId="8121"/>
    <cellStyle name="超連結_x000f_ 24" xfId="8122"/>
    <cellStyle name="超連結 25" xfId="8123"/>
    <cellStyle name="超連結_x000f_ 25" xfId="8124"/>
    <cellStyle name="超連結 26" xfId="8125"/>
    <cellStyle name="超連結_x000f_ 26" xfId="8126"/>
    <cellStyle name="超連結 27" xfId="8127"/>
    <cellStyle name="超連結_x000f_ 27" xfId="8128"/>
    <cellStyle name="超連結 28" xfId="8129"/>
    <cellStyle name="超連結_x000f_ 28" xfId="8130"/>
    <cellStyle name="超連結 29" xfId="8131"/>
    <cellStyle name="超連結_x000f_ 29" xfId="8132"/>
    <cellStyle name="超連結 3" xfId="8133"/>
    <cellStyle name="超連結_x000f_ 3" xfId="8134"/>
    <cellStyle name="超連結 30" xfId="8135"/>
    <cellStyle name="超連結_x000f_ 30" xfId="8136"/>
    <cellStyle name="超連結 31" xfId="8137"/>
    <cellStyle name="超連結_x000f_ 31" xfId="8138"/>
    <cellStyle name="超連結 32" xfId="8139"/>
    <cellStyle name="超連結_x000f_ 32" xfId="8140"/>
    <cellStyle name="超連結 33" xfId="8141"/>
    <cellStyle name="超連結_x000f_ 33" xfId="8142"/>
    <cellStyle name="超連結 34" xfId="8143"/>
    <cellStyle name="超連結_x000f_ 34" xfId="8144"/>
    <cellStyle name="超連結 35" xfId="8145"/>
    <cellStyle name="超連結_x000f_ 35" xfId="8146"/>
    <cellStyle name="超連結 36" xfId="8147"/>
    <cellStyle name="超連結_x000f_ 36" xfId="8148"/>
    <cellStyle name="超連結 37" xfId="8149"/>
    <cellStyle name="超連結_x000f_ 37" xfId="8150"/>
    <cellStyle name="超連結 38" xfId="8151"/>
    <cellStyle name="超連結_x000f_ 38" xfId="8152"/>
    <cellStyle name="超連結 39" xfId="8153"/>
    <cellStyle name="超連結_x000f_ 39" xfId="8154"/>
    <cellStyle name="超連結 4" xfId="8155"/>
    <cellStyle name="超連結_x000f_ 4" xfId="8156"/>
    <cellStyle name="超連結 40" xfId="8157"/>
    <cellStyle name="超連結_x000f_ 40" xfId="8158"/>
    <cellStyle name="超連結 41" xfId="8159"/>
    <cellStyle name="超連結_x000f_ 41" xfId="8160"/>
    <cellStyle name="超連結 42" xfId="8161"/>
    <cellStyle name="超連結_x000f_ 42" xfId="8162"/>
    <cellStyle name="超連結 43" xfId="8163"/>
    <cellStyle name="超連結_x000f_ 43" xfId="8164"/>
    <cellStyle name="超連結 44" xfId="8165"/>
    <cellStyle name="超連結_x000f_ 44" xfId="8166"/>
    <cellStyle name="超連結 45" xfId="8167"/>
    <cellStyle name="超連結_x000f_ 45" xfId="8168"/>
    <cellStyle name="超連結 46" xfId="8169"/>
    <cellStyle name="超連結_x000f_ 46" xfId="8170"/>
    <cellStyle name="超連結 47" xfId="8171"/>
    <cellStyle name="超連結_x000f_ 47" xfId="8172"/>
    <cellStyle name="超連結 48" xfId="8173"/>
    <cellStyle name="超連結_x000f_ 48" xfId="8174"/>
    <cellStyle name="超連結 49" xfId="8175"/>
    <cellStyle name="超連結_x000f_ 49" xfId="8176"/>
    <cellStyle name="超連結 5" xfId="8177"/>
    <cellStyle name="超連結_x000f_ 5" xfId="8178"/>
    <cellStyle name="超連結 50" xfId="8179"/>
    <cellStyle name="超連結_x000f_ 50" xfId="8180"/>
    <cellStyle name="超連結 51" xfId="8181"/>
    <cellStyle name="超連結_x000f_ 51" xfId="8182"/>
    <cellStyle name="超連結 52" xfId="8183"/>
    <cellStyle name="超連結_x000f_ 52" xfId="8184"/>
    <cellStyle name="超連結 53" xfId="8185"/>
    <cellStyle name="超連結_x000f_ 53" xfId="8186"/>
    <cellStyle name="超連結 54" xfId="8187"/>
    <cellStyle name="超連結_x000f_ 54" xfId="8188"/>
    <cellStyle name="超連結 55" xfId="8189"/>
    <cellStyle name="超連結_x000f_ 55" xfId="8190"/>
    <cellStyle name="超連結 56" xfId="8191"/>
    <cellStyle name="超連結_x000f_ 56" xfId="8192"/>
    <cellStyle name="超連結 57" xfId="8193"/>
    <cellStyle name="超連結_x000f_ 57" xfId="8194"/>
    <cellStyle name="超連結 58" xfId="8195"/>
    <cellStyle name="超連結_x000f_ 58" xfId="8196"/>
    <cellStyle name="超連結 59" xfId="8197"/>
    <cellStyle name="超連結_x000f_ 59" xfId="8198"/>
    <cellStyle name="超連結 6" xfId="8199"/>
    <cellStyle name="超連結_x000f_ 6" xfId="8200"/>
    <cellStyle name="超連結 7" xfId="8201"/>
    <cellStyle name="超連結_x000f_ 7" xfId="8202"/>
    <cellStyle name="超連結 8" xfId="8203"/>
    <cellStyle name="超連結_x000f_ 8" xfId="8204"/>
    <cellStyle name="超連結 9" xfId="8205"/>
    <cellStyle name="超連結_x000f_ 9" xfId="8206"/>
    <cellStyle name="超連結_x000d_" xfId="8207"/>
    <cellStyle name="超連結_x000d_ 2" xfId="8208"/>
    <cellStyle name="超連結_x000d_ 3" xfId="8209"/>
    <cellStyle name="超連結??汸" xfId="8210"/>
    <cellStyle name="超連結??汸 2" xfId="8211"/>
    <cellStyle name="超連結??汸 3" xfId="8212"/>
    <cellStyle name="超連結?w?" xfId="8213"/>
    <cellStyle name="超連結?w? 2" xfId="8214"/>
    <cellStyle name="超連結?w? 3" xfId="8215"/>
    <cellStyle name="超連結?潒?" xfId="8216"/>
    <cellStyle name="超連結?潒? 2" xfId="8217"/>
    <cellStyle name="超連結?潒? 3" xfId="8218"/>
    <cellStyle name="超連結♇⹡汸" xfId="8219"/>
    <cellStyle name="超連結♇⹡汸 2" xfId="8220"/>
    <cellStyle name="超連結♇⹡汸 3" xfId="8221"/>
    <cellStyle name="超連結⁷潒慭" xfId="8222"/>
    <cellStyle name="超連結⁷潒慭 2" xfId="8223"/>
    <cellStyle name="超連結⁷潒慭 3" xfId="8224"/>
    <cellStyle name="超連結敎w慭" xfId="8225"/>
    <cellStyle name="超連結敎w慭 2" xfId="8226"/>
    <cellStyle name="超連結敎w慭 3" xfId="8227"/>
    <cellStyle name="通貨 [0.00]_††††† " xfId="8228"/>
    <cellStyle name="通貨_††††† " xfId="8229"/>
    <cellStyle name="隨後的超連結" xfId="8230"/>
    <cellStyle name="隨後的超連結 2" xfId="8231"/>
    <cellStyle name="隨後的超連結 3" xfId="8232"/>
    <cellStyle name="隨後的超連結n_x0003_" xfId="8233"/>
    <cellStyle name="隨後的超連結n_x0003_ 2" xfId="8234"/>
    <cellStyle name="隨後的超連結n_x0003_ 3" xfId="8235"/>
    <cellStyle name="隨後的超連結n汸s?呃L" xfId="8236"/>
    <cellStyle name="隨後的超連結n汸s?呃L 2" xfId="8237"/>
    <cellStyle name="隨後的超連結n汸s?呃L 3" xfId="8238"/>
    <cellStyle name="隨後的超連結n汸s䱘呃L" xfId="8239"/>
    <cellStyle name="隨後的超連結n汸s䱘呃L 2" xfId="8240"/>
    <cellStyle name="隨後的超連結n汸s䱘呃L 3" xfId="8241"/>
    <cellStyle name="隨後的超連結s?呃L?R" xfId="8242"/>
    <cellStyle name="隨後的超連結s?呃L?R 2" xfId="8243"/>
    <cellStyle name="隨後的超連結s?呃L?R 3" xfId="8244"/>
    <cellStyle name="隨後的超連結s䱘呃L䄀R" xfId="8245"/>
    <cellStyle name="隨後的超連結s䱘呃L䄀R 2" xfId="8246"/>
    <cellStyle name="隨後的超連結s䱘呃L䄀R 3" xfId="8247"/>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externalLink" Target="externalLinks/externalLink7.xml"/><Relationship Id="rId170" Type="http://schemas.openxmlformats.org/officeDocument/2006/relationships/worksheet" Target="worksheets/sheet170.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903" Type="http://schemas.openxmlformats.org/officeDocument/2006/relationships/worksheet" Target="worksheets/sheet903.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181" Type="http://schemas.openxmlformats.org/officeDocument/2006/relationships/worksheet" Target="worksheets/sheet181.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707" Type="http://schemas.openxmlformats.org/officeDocument/2006/relationships/worksheet" Target="worksheets/sheet707.xml"/><Relationship Id="rId914" Type="http://schemas.openxmlformats.org/officeDocument/2006/relationships/worksheet" Target="worksheets/sheet914.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497" Type="http://schemas.openxmlformats.org/officeDocument/2006/relationships/worksheet" Target="worksheets/sheet497.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357" Type="http://schemas.openxmlformats.org/officeDocument/2006/relationships/worksheet" Target="worksheets/sheet357.xml"/><Relationship Id="rId1110" Type="http://schemas.openxmlformats.org/officeDocument/2006/relationships/worksheet" Target="worksheets/sheet1110.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270" Type="http://schemas.openxmlformats.org/officeDocument/2006/relationships/worksheet" Target="worksheets/sheet270.xml"/><Relationship Id="rId936" Type="http://schemas.openxmlformats.org/officeDocument/2006/relationships/worksheet" Target="worksheets/sheet936.xml"/><Relationship Id="rId1121" Type="http://schemas.openxmlformats.org/officeDocument/2006/relationships/worksheet" Target="worksheets/sheet1121.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281" Type="http://schemas.openxmlformats.org/officeDocument/2006/relationships/worksheet" Target="worksheets/sheet281.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807" Type="http://schemas.openxmlformats.org/officeDocument/2006/relationships/worksheet" Target="worksheets/sheet807.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292" Type="http://schemas.openxmlformats.org/officeDocument/2006/relationships/worksheet" Target="worksheets/sheet292.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87" Type="http://schemas.openxmlformats.org/officeDocument/2006/relationships/worksheet" Target="worksheets/sheet87.xml"/><Relationship Id="rId513" Type="http://schemas.openxmlformats.org/officeDocument/2006/relationships/worksheet" Target="worksheets/sheet513.xml"/><Relationship Id="rId597" Type="http://schemas.openxmlformats.org/officeDocument/2006/relationships/worksheet" Target="worksheets/sheet597.xml"/><Relationship Id="rId720" Type="http://schemas.openxmlformats.org/officeDocument/2006/relationships/worksheet" Target="worksheets/sheet720.xml"/><Relationship Id="rId818" Type="http://schemas.openxmlformats.org/officeDocument/2006/relationships/worksheet" Target="worksheets/sheet818.xml"/><Relationship Id="rId152" Type="http://schemas.openxmlformats.org/officeDocument/2006/relationships/worksheet" Target="worksheets/sheet152.xml"/><Relationship Id="rId457" Type="http://schemas.openxmlformats.org/officeDocument/2006/relationships/worksheet" Target="worksheets/sheet457.xml"/><Relationship Id="rId1003" Type="http://schemas.openxmlformats.org/officeDocument/2006/relationships/worksheet" Target="worksheets/sheet1003.xml"/><Relationship Id="rId1087" Type="http://schemas.openxmlformats.org/officeDocument/2006/relationships/worksheet" Target="worksheets/sheet1087.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14" Type="http://schemas.openxmlformats.org/officeDocument/2006/relationships/worksheet" Target="worksheets/sheet14.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98" Type="http://schemas.openxmlformats.org/officeDocument/2006/relationships/worksheet" Target="worksheets/sheet98.xml"/><Relationship Id="rId163" Type="http://schemas.openxmlformats.org/officeDocument/2006/relationships/worksheet" Target="worksheets/sheet163.xml"/><Relationship Id="rId370" Type="http://schemas.openxmlformats.org/officeDocument/2006/relationships/worksheet" Target="worksheets/sheet370.xml"/><Relationship Id="rId829" Type="http://schemas.openxmlformats.org/officeDocument/2006/relationships/worksheet" Target="worksheets/sheet829.xml"/><Relationship Id="rId1014" Type="http://schemas.openxmlformats.org/officeDocument/2006/relationships/worksheet" Target="worksheets/sheet1014.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25" Type="http://schemas.openxmlformats.org/officeDocument/2006/relationships/worksheet" Target="worksheets/sheet25.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165" Type="http://schemas.openxmlformats.org/officeDocument/2006/relationships/calcChain" Target="calcChain.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1025" Type="http://schemas.openxmlformats.org/officeDocument/2006/relationships/worksheet" Target="worksheets/sheet1025.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907" Type="http://schemas.openxmlformats.org/officeDocument/2006/relationships/worksheet" Target="worksheets/sheet907.xml"/><Relationship Id="rId36" Type="http://schemas.openxmlformats.org/officeDocument/2006/relationships/worksheet" Target="worksheets/sheet36.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01" Type="http://schemas.openxmlformats.org/officeDocument/2006/relationships/worksheet" Target="worksheets/sheet101.xml"/><Relationship Id="rId185" Type="http://schemas.openxmlformats.org/officeDocument/2006/relationships/worksheet" Target="worksheets/sheet185.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392" Type="http://schemas.openxmlformats.org/officeDocument/2006/relationships/worksheet" Target="worksheets/sheet392.xml"/><Relationship Id="rId613" Type="http://schemas.openxmlformats.org/officeDocument/2006/relationships/worksheet" Target="worksheets/sheet613.xml"/><Relationship Id="rId697" Type="http://schemas.openxmlformats.org/officeDocument/2006/relationships/worksheet" Target="worksheets/sheet697.xml"/><Relationship Id="rId820" Type="http://schemas.openxmlformats.org/officeDocument/2006/relationships/worksheet" Target="worksheets/sheet820.xml"/><Relationship Id="rId918" Type="http://schemas.openxmlformats.org/officeDocument/2006/relationships/worksheet" Target="worksheets/sheet918.xml"/><Relationship Id="rId252" Type="http://schemas.openxmlformats.org/officeDocument/2006/relationships/worksheet" Target="worksheets/sheet252.xml"/><Relationship Id="rId1103" Type="http://schemas.openxmlformats.org/officeDocument/2006/relationships/worksheet" Target="worksheets/sheet1103.xml"/><Relationship Id="rId47" Type="http://schemas.openxmlformats.org/officeDocument/2006/relationships/worksheet" Target="worksheets/sheet47.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196" Type="http://schemas.openxmlformats.org/officeDocument/2006/relationships/worksheet" Target="worksheets/sheet196.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263" Type="http://schemas.openxmlformats.org/officeDocument/2006/relationships/worksheet" Target="worksheets/sheet263.xml"/><Relationship Id="rId470" Type="http://schemas.openxmlformats.org/officeDocument/2006/relationships/worksheet" Target="worksheets/sheet470.xml"/><Relationship Id="rId929" Type="http://schemas.openxmlformats.org/officeDocument/2006/relationships/worksheet" Target="worksheets/sheet929.xml"/><Relationship Id="rId1114" Type="http://schemas.openxmlformats.org/officeDocument/2006/relationships/worksheet" Target="worksheets/sheet1114.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1125" Type="http://schemas.openxmlformats.org/officeDocument/2006/relationships/worksheet" Target="worksheets/sheet1125.xml"/><Relationship Id="rId69" Type="http://schemas.openxmlformats.org/officeDocument/2006/relationships/worksheet" Target="worksheets/sheet69.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201" Type="http://schemas.openxmlformats.org/officeDocument/2006/relationships/worksheet" Target="worksheets/sheet201.xml"/><Relationship Id="rId285" Type="http://schemas.openxmlformats.org/officeDocument/2006/relationships/worksheet" Target="worksheets/sheet285.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492" Type="http://schemas.openxmlformats.org/officeDocument/2006/relationships/worksheet" Target="worksheets/sheet492.xml"/><Relationship Id="rId713" Type="http://schemas.openxmlformats.org/officeDocument/2006/relationships/worksheet" Target="worksheets/sheet713.xml"/><Relationship Id="rId797" Type="http://schemas.openxmlformats.org/officeDocument/2006/relationships/worksheet" Target="worksheets/sheet797.xml"/><Relationship Id="rId920" Type="http://schemas.openxmlformats.org/officeDocument/2006/relationships/worksheet" Target="worksheets/sheet920.xml"/><Relationship Id="rId145" Type="http://schemas.openxmlformats.org/officeDocument/2006/relationships/worksheet" Target="worksheets/sheet145.xml"/><Relationship Id="rId352" Type="http://schemas.openxmlformats.org/officeDocument/2006/relationships/worksheet" Target="worksheets/sheet352.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296" Type="http://schemas.openxmlformats.org/officeDocument/2006/relationships/worksheet" Target="worksheets/sheet296.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60" Type="http://schemas.openxmlformats.org/officeDocument/2006/relationships/worksheet" Target="worksheets/sheet60.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1007" Type="http://schemas.openxmlformats.org/officeDocument/2006/relationships/worksheet" Target="worksheets/sheet1007.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8" Type="http://schemas.openxmlformats.org/officeDocument/2006/relationships/worksheet" Target="worksheets/sheet18.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externalLink" Target="externalLinks/externalLink4.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1018" Type="http://schemas.openxmlformats.org/officeDocument/2006/relationships/worksheet" Target="worksheets/sheet1018.xml"/><Relationship Id="rId71" Type="http://schemas.openxmlformats.org/officeDocument/2006/relationships/worksheet" Target="worksheets/sheet71.xml"/><Relationship Id="rId234" Type="http://schemas.openxmlformats.org/officeDocument/2006/relationships/worksheet" Target="worksheets/sheet234.xml"/><Relationship Id="rId679" Type="http://schemas.openxmlformats.org/officeDocument/2006/relationships/worksheet" Target="worksheets/sheet679.xml"/><Relationship Id="rId802" Type="http://schemas.openxmlformats.org/officeDocument/2006/relationships/worksheet" Target="worksheets/sheet802.xml"/><Relationship Id="rId886" Type="http://schemas.openxmlformats.org/officeDocument/2006/relationships/worksheet" Target="worksheets/sheet886.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78" Type="http://schemas.openxmlformats.org/officeDocument/2006/relationships/worksheet" Target="worksheets/sheet178.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82" Type="http://schemas.openxmlformats.org/officeDocument/2006/relationships/worksheet" Target="worksheets/sheet82.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813" Type="http://schemas.openxmlformats.org/officeDocument/2006/relationships/worksheet" Target="worksheets/sheet813.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617" Type="http://schemas.openxmlformats.org/officeDocument/2006/relationships/worksheet" Target="worksheets/sheet617.xml"/><Relationship Id="rId824" Type="http://schemas.openxmlformats.org/officeDocument/2006/relationships/worksheet" Target="worksheets/sheet824.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07" Type="http://schemas.openxmlformats.org/officeDocument/2006/relationships/worksheet" Target="worksheets/sheet1107.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externalLink" Target="externalLinks/externalLink6.xml"/><Relationship Id="rId20" Type="http://schemas.openxmlformats.org/officeDocument/2006/relationships/worksheet" Target="worksheets/sheet20.xml"/><Relationship Id="rId628" Type="http://schemas.openxmlformats.org/officeDocument/2006/relationships/worksheet" Target="worksheets/sheet628.xml"/><Relationship Id="rId835" Type="http://schemas.openxmlformats.org/officeDocument/2006/relationships/worksheet" Target="worksheets/sheet835.xml"/><Relationship Id="rId267" Type="http://schemas.openxmlformats.org/officeDocument/2006/relationships/worksheet" Target="worksheets/sheet267.xml"/><Relationship Id="rId474" Type="http://schemas.openxmlformats.org/officeDocument/2006/relationships/worksheet" Target="worksheets/sheet474.xml"/><Relationship Id="rId1020" Type="http://schemas.openxmlformats.org/officeDocument/2006/relationships/worksheet" Target="worksheets/sheet1020.xml"/><Relationship Id="rId1118" Type="http://schemas.openxmlformats.org/officeDocument/2006/relationships/worksheet" Target="worksheets/sheet1118.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02" Type="http://schemas.openxmlformats.org/officeDocument/2006/relationships/worksheet" Target="worksheets/sheet902.xml"/><Relationship Id="rId986" Type="http://schemas.openxmlformats.org/officeDocument/2006/relationships/worksheet" Target="worksheets/sheet986.xml"/><Relationship Id="rId31" Type="http://schemas.openxmlformats.org/officeDocument/2006/relationships/worksheet" Target="worksheets/sheet31.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80" Type="http://schemas.openxmlformats.org/officeDocument/2006/relationships/worksheet" Target="worksheets/sheet180.xml"/><Relationship Id="rId278" Type="http://schemas.openxmlformats.org/officeDocument/2006/relationships/worksheet" Target="worksheets/sheet278.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913" Type="http://schemas.openxmlformats.org/officeDocument/2006/relationships/worksheet" Target="worksheets/sheet913.xml"/><Relationship Id="rId42" Type="http://schemas.openxmlformats.org/officeDocument/2006/relationships/worksheet" Target="worksheets/sheet42.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91" Type="http://schemas.openxmlformats.org/officeDocument/2006/relationships/worksheet" Target="worksheets/sheet191.xml"/><Relationship Id="rId205" Type="http://schemas.openxmlformats.org/officeDocument/2006/relationships/worksheet" Target="worksheets/sheet205.xml"/><Relationship Id="rId412" Type="http://schemas.openxmlformats.org/officeDocument/2006/relationships/worksheet" Target="worksheets/sheet412.xml"/><Relationship Id="rId857" Type="http://schemas.openxmlformats.org/officeDocument/2006/relationships/worksheet" Target="worksheets/sheet857.xml"/><Relationship Id="rId1042" Type="http://schemas.openxmlformats.org/officeDocument/2006/relationships/worksheet" Target="worksheets/sheet104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661" Type="http://schemas.openxmlformats.org/officeDocument/2006/relationships/worksheet" Target="worksheets/sheet661.xml"/><Relationship Id="rId717" Type="http://schemas.openxmlformats.org/officeDocument/2006/relationships/worksheet" Target="worksheets/sheet717.xml"/><Relationship Id="rId759" Type="http://schemas.openxmlformats.org/officeDocument/2006/relationships/worksheet" Target="worksheets/sheet759.xml"/><Relationship Id="rId924" Type="http://schemas.openxmlformats.org/officeDocument/2006/relationships/worksheet" Target="worksheets/sheet924.xml"/><Relationship Id="rId966" Type="http://schemas.openxmlformats.org/officeDocument/2006/relationships/worksheet" Target="worksheets/sheet96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770" Type="http://schemas.openxmlformats.org/officeDocument/2006/relationships/worksheet" Target="worksheets/sheet770.xml"/><Relationship Id="rId1151" Type="http://schemas.openxmlformats.org/officeDocument/2006/relationships/worksheet" Target="worksheets/sheet115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826" Type="http://schemas.openxmlformats.org/officeDocument/2006/relationships/worksheet" Target="worksheets/sheet826.xml"/><Relationship Id="rId868" Type="http://schemas.openxmlformats.org/officeDocument/2006/relationships/worksheet" Target="worksheets/sheet868.xml"/><Relationship Id="rId1011" Type="http://schemas.openxmlformats.org/officeDocument/2006/relationships/worksheet" Target="worksheets/sheet1011.xml"/><Relationship Id="rId1053" Type="http://schemas.openxmlformats.org/officeDocument/2006/relationships/worksheet" Target="worksheets/sheet1053.xml"/><Relationship Id="rId1109" Type="http://schemas.openxmlformats.org/officeDocument/2006/relationships/worksheet" Target="worksheets/sheet1109.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935" Type="http://schemas.openxmlformats.org/officeDocument/2006/relationships/worksheet" Target="worksheets/sheet935.xml"/><Relationship Id="rId1095" Type="http://schemas.openxmlformats.org/officeDocument/2006/relationships/worksheet" Target="worksheets/sheet109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977" Type="http://schemas.openxmlformats.org/officeDocument/2006/relationships/worksheet" Target="worksheets/sheet977.xml"/><Relationship Id="rId1120" Type="http://schemas.openxmlformats.org/officeDocument/2006/relationships/worksheet" Target="worksheets/sheet1120.xml"/><Relationship Id="rId1162" Type="http://schemas.openxmlformats.org/officeDocument/2006/relationships/theme" Target="theme/theme1.xml"/><Relationship Id="rId171" Type="http://schemas.openxmlformats.org/officeDocument/2006/relationships/worksheet" Target="worksheets/sheet171.xml"/><Relationship Id="rId227" Type="http://schemas.openxmlformats.org/officeDocument/2006/relationships/worksheet" Target="worksheets/sheet227.xml"/><Relationship Id="rId781" Type="http://schemas.openxmlformats.org/officeDocument/2006/relationships/worksheet" Target="worksheets/sheet781.xml"/><Relationship Id="rId837" Type="http://schemas.openxmlformats.org/officeDocument/2006/relationships/worksheet" Target="worksheets/sheet837.xml"/><Relationship Id="rId879" Type="http://schemas.openxmlformats.org/officeDocument/2006/relationships/worksheet" Target="worksheets/sheet879.xml"/><Relationship Id="rId1022" Type="http://schemas.openxmlformats.org/officeDocument/2006/relationships/worksheet" Target="worksheets/sheet1022.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890" Type="http://schemas.openxmlformats.org/officeDocument/2006/relationships/worksheet" Target="worksheets/sheet890.xml"/><Relationship Id="rId904" Type="http://schemas.openxmlformats.org/officeDocument/2006/relationships/worksheet" Target="worksheets/sheet904.xml"/><Relationship Id="rId1064" Type="http://schemas.openxmlformats.org/officeDocument/2006/relationships/worksheet" Target="worksheets/sheet106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946" Type="http://schemas.openxmlformats.org/officeDocument/2006/relationships/worksheet" Target="worksheets/sheet946.xml"/><Relationship Id="rId988" Type="http://schemas.openxmlformats.org/officeDocument/2006/relationships/worksheet" Target="worksheets/sheet988.xml"/><Relationship Id="rId1131" Type="http://schemas.openxmlformats.org/officeDocument/2006/relationships/worksheet" Target="worksheets/sheet113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worksheet" Target="worksheets/sheet750.xml"/><Relationship Id="rId792" Type="http://schemas.openxmlformats.org/officeDocument/2006/relationships/worksheet" Target="worksheets/sheet792.xml"/><Relationship Id="rId806" Type="http://schemas.openxmlformats.org/officeDocument/2006/relationships/worksheet" Target="worksheets/sheet806.xml"/><Relationship Id="rId848" Type="http://schemas.openxmlformats.org/officeDocument/2006/relationships/worksheet" Target="worksheets/sheet848.xml"/><Relationship Id="rId1033" Type="http://schemas.openxmlformats.org/officeDocument/2006/relationships/worksheet" Target="worksheets/sheet103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1075" Type="http://schemas.openxmlformats.org/officeDocument/2006/relationships/worksheet" Target="worksheets/sheet107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957" Type="http://schemas.openxmlformats.org/officeDocument/2006/relationships/worksheet" Target="worksheets/sheet957.xml"/><Relationship Id="rId999" Type="http://schemas.openxmlformats.org/officeDocument/2006/relationships/worksheet" Target="worksheets/sheet999.xml"/><Relationship Id="rId1100" Type="http://schemas.openxmlformats.org/officeDocument/2006/relationships/worksheet" Target="worksheets/sheet1100.xml"/><Relationship Id="rId1142" Type="http://schemas.openxmlformats.org/officeDocument/2006/relationships/worksheet" Target="worksheets/sheet114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761" Type="http://schemas.openxmlformats.org/officeDocument/2006/relationships/worksheet" Target="worksheets/sheet761.xml"/><Relationship Id="rId817" Type="http://schemas.openxmlformats.org/officeDocument/2006/relationships/worksheet" Target="worksheets/sheet817.xml"/><Relationship Id="rId859" Type="http://schemas.openxmlformats.org/officeDocument/2006/relationships/worksheet" Target="worksheets/sheet859.xml"/><Relationship Id="rId1002" Type="http://schemas.openxmlformats.org/officeDocument/2006/relationships/worksheet" Target="worksheets/sheet1002.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870" Type="http://schemas.openxmlformats.org/officeDocument/2006/relationships/worksheet" Target="worksheets/sheet870.xml"/><Relationship Id="rId1044" Type="http://schemas.openxmlformats.org/officeDocument/2006/relationships/worksheet" Target="worksheets/sheet1044.xml"/><Relationship Id="rId1086" Type="http://schemas.openxmlformats.org/officeDocument/2006/relationships/worksheet" Target="worksheets/sheet108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926" Type="http://schemas.openxmlformats.org/officeDocument/2006/relationships/worksheet" Target="worksheets/sheet926.xml"/><Relationship Id="rId968" Type="http://schemas.openxmlformats.org/officeDocument/2006/relationships/worksheet" Target="worksheets/sheet968.xml"/><Relationship Id="rId1111" Type="http://schemas.openxmlformats.org/officeDocument/2006/relationships/worksheet" Target="worksheets/sheet1111.xml"/><Relationship Id="rId1153" Type="http://schemas.openxmlformats.org/officeDocument/2006/relationships/worksheet" Target="worksheets/sheet115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772" Type="http://schemas.openxmlformats.org/officeDocument/2006/relationships/worksheet" Target="worksheets/sheet772.xml"/><Relationship Id="rId828" Type="http://schemas.openxmlformats.org/officeDocument/2006/relationships/worksheet" Target="worksheets/sheet828.xml"/><Relationship Id="rId1013" Type="http://schemas.openxmlformats.org/officeDocument/2006/relationships/worksheet" Target="worksheets/sheet1013.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1055" Type="http://schemas.openxmlformats.org/officeDocument/2006/relationships/worksheet" Target="worksheets/sheet1055.xml"/><Relationship Id="rId1097" Type="http://schemas.openxmlformats.org/officeDocument/2006/relationships/worksheet" Target="worksheets/sheet1097.xml"/><Relationship Id="rId271" Type="http://schemas.openxmlformats.org/officeDocument/2006/relationships/worksheet" Target="worksheets/sheet271.xml"/><Relationship Id="rId674" Type="http://schemas.openxmlformats.org/officeDocument/2006/relationships/worksheet" Target="worksheets/sheet674.xml"/><Relationship Id="rId881" Type="http://schemas.openxmlformats.org/officeDocument/2006/relationships/worksheet" Target="worksheets/sheet881.xml"/><Relationship Id="rId937" Type="http://schemas.openxmlformats.org/officeDocument/2006/relationships/worksheet" Target="worksheets/sheet937.xml"/><Relationship Id="rId979" Type="http://schemas.openxmlformats.org/officeDocument/2006/relationships/worksheet" Target="worksheets/sheet979.xml"/><Relationship Id="rId1122" Type="http://schemas.openxmlformats.org/officeDocument/2006/relationships/worksheet" Target="worksheets/sheet1122.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783" Type="http://schemas.openxmlformats.org/officeDocument/2006/relationships/worksheet" Target="worksheets/sheet783.xml"/><Relationship Id="rId839" Type="http://schemas.openxmlformats.org/officeDocument/2006/relationships/worksheet" Target="worksheets/sheet839.xml"/><Relationship Id="rId990" Type="http://schemas.openxmlformats.org/officeDocument/2006/relationships/worksheet" Target="worksheets/sheet990.xml"/><Relationship Id="rId1164" Type="http://schemas.openxmlformats.org/officeDocument/2006/relationships/sharedStrings" Target="sharedStrings.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1024" Type="http://schemas.openxmlformats.org/officeDocument/2006/relationships/worksheet" Target="worksheets/sheet1024.xml"/><Relationship Id="rId1066" Type="http://schemas.openxmlformats.org/officeDocument/2006/relationships/worksheet" Target="worksheets/sheet1066.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50" Type="http://schemas.openxmlformats.org/officeDocument/2006/relationships/worksheet" Target="worksheets/sheet850.xml"/><Relationship Id="rId892" Type="http://schemas.openxmlformats.org/officeDocument/2006/relationships/worksheet" Target="worksheets/sheet892.xml"/><Relationship Id="rId906" Type="http://schemas.openxmlformats.org/officeDocument/2006/relationships/worksheet" Target="worksheets/sheet906.xml"/><Relationship Id="rId948" Type="http://schemas.openxmlformats.org/officeDocument/2006/relationships/worksheet" Target="worksheets/sheet948.xml"/><Relationship Id="rId1133" Type="http://schemas.openxmlformats.org/officeDocument/2006/relationships/worksheet" Target="worksheets/sheet1133.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worksheet" Target="worksheets/sheet752.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794" Type="http://schemas.openxmlformats.org/officeDocument/2006/relationships/worksheet" Target="worksheets/sheet794.xml"/><Relationship Id="rId1035" Type="http://schemas.openxmlformats.org/officeDocument/2006/relationships/worksheet" Target="worksheets/sheet1035.xml"/><Relationship Id="rId1077" Type="http://schemas.openxmlformats.org/officeDocument/2006/relationships/worksheet" Target="worksheets/sheet1077.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861" Type="http://schemas.openxmlformats.org/officeDocument/2006/relationships/worksheet" Target="worksheets/sheet861.xml"/><Relationship Id="rId917" Type="http://schemas.openxmlformats.org/officeDocument/2006/relationships/worksheet" Target="worksheets/sheet917.xml"/><Relationship Id="rId959" Type="http://schemas.openxmlformats.org/officeDocument/2006/relationships/worksheet" Target="worksheets/sheet959.xml"/><Relationship Id="rId1102" Type="http://schemas.openxmlformats.org/officeDocument/2006/relationships/worksheet" Target="worksheets/sheet1102.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763" Type="http://schemas.openxmlformats.org/officeDocument/2006/relationships/worksheet" Target="worksheets/sheet763.xml"/><Relationship Id="rId1144" Type="http://schemas.openxmlformats.org/officeDocument/2006/relationships/worksheet" Target="worksheets/sheet114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819" Type="http://schemas.openxmlformats.org/officeDocument/2006/relationships/worksheet" Target="worksheets/sheet819.xml"/><Relationship Id="rId970" Type="http://schemas.openxmlformats.org/officeDocument/2006/relationships/worksheet" Target="worksheets/sheet970.xml"/><Relationship Id="rId1004" Type="http://schemas.openxmlformats.org/officeDocument/2006/relationships/worksheet" Target="worksheets/sheet1004.xml"/><Relationship Id="rId1046" Type="http://schemas.openxmlformats.org/officeDocument/2006/relationships/worksheet" Target="worksheets/sheet1046.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830" Type="http://schemas.openxmlformats.org/officeDocument/2006/relationships/worksheet" Target="worksheets/sheet830.xml"/><Relationship Id="rId872" Type="http://schemas.openxmlformats.org/officeDocument/2006/relationships/worksheet" Target="worksheets/sheet872.xml"/><Relationship Id="rId928" Type="http://schemas.openxmlformats.org/officeDocument/2006/relationships/worksheet" Target="worksheets/sheet928.xml"/><Relationship Id="rId1088" Type="http://schemas.openxmlformats.org/officeDocument/2006/relationships/worksheet" Target="worksheets/sheet108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1113" Type="http://schemas.openxmlformats.org/officeDocument/2006/relationships/worksheet" Target="worksheets/sheet1113.xml"/><Relationship Id="rId1155" Type="http://schemas.openxmlformats.org/officeDocument/2006/relationships/externalLink" Target="externalLinks/externalLink1.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774" Type="http://schemas.openxmlformats.org/officeDocument/2006/relationships/worksheet" Target="worksheets/sheet774.xml"/><Relationship Id="rId981" Type="http://schemas.openxmlformats.org/officeDocument/2006/relationships/worksheet" Target="worksheets/sheet981.xml"/><Relationship Id="rId1015" Type="http://schemas.openxmlformats.org/officeDocument/2006/relationships/worksheet" Target="worksheets/sheet1015.xml"/><Relationship Id="rId1057" Type="http://schemas.openxmlformats.org/officeDocument/2006/relationships/worksheet" Target="worksheets/sheet1057.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841" Type="http://schemas.openxmlformats.org/officeDocument/2006/relationships/worksheet" Target="worksheets/sheet841.xml"/><Relationship Id="rId883" Type="http://schemas.openxmlformats.org/officeDocument/2006/relationships/worksheet" Target="worksheets/sheet883.xml"/><Relationship Id="rId1099" Type="http://schemas.openxmlformats.org/officeDocument/2006/relationships/worksheet" Target="worksheets/sheet109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785" Type="http://schemas.openxmlformats.org/officeDocument/2006/relationships/worksheet" Target="worksheets/sheet785.xml"/><Relationship Id="rId950" Type="http://schemas.openxmlformats.org/officeDocument/2006/relationships/worksheet" Target="worksheets/sheet950.xml"/><Relationship Id="rId992" Type="http://schemas.openxmlformats.org/officeDocument/2006/relationships/worksheet" Target="worksheets/sheet992.xml"/><Relationship Id="rId1026" Type="http://schemas.openxmlformats.org/officeDocument/2006/relationships/worksheet" Target="worksheets/sheet1026.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810" Type="http://schemas.openxmlformats.org/officeDocument/2006/relationships/worksheet" Target="worksheets/sheet810.xml"/><Relationship Id="rId852" Type="http://schemas.openxmlformats.org/officeDocument/2006/relationships/worksheet" Target="worksheets/sheet852.xml"/><Relationship Id="rId908" Type="http://schemas.openxmlformats.org/officeDocument/2006/relationships/worksheet" Target="worksheets/sheet908.xml"/><Relationship Id="rId1068" Type="http://schemas.openxmlformats.org/officeDocument/2006/relationships/worksheet" Target="worksheets/sheet106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894" Type="http://schemas.openxmlformats.org/officeDocument/2006/relationships/worksheet" Target="worksheets/sheet894.xml"/><Relationship Id="rId1135" Type="http://schemas.openxmlformats.org/officeDocument/2006/relationships/worksheet" Target="worksheets/sheet113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worksheet" Target="worksheets/sheet754.xml"/><Relationship Id="rId796" Type="http://schemas.openxmlformats.org/officeDocument/2006/relationships/worksheet" Target="worksheets/sheet796.xml"/><Relationship Id="rId961" Type="http://schemas.openxmlformats.org/officeDocument/2006/relationships/worksheet" Target="worksheets/sheet961.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821" Type="http://schemas.openxmlformats.org/officeDocument/2006/relationships/worksheet" Target="worksheets/sheet821.xml"/><Relationship Id="rId863" Type="http://schemas.openxmlformats.org/officeDocument/2006/relationships/worksheet" Target="worksheets/sheet863.xml"/><Relationship Id="rId1037" Type="http://schemas.openxmlformats.org/officeDocument/2006/relationships/worksheet" Target="worksheets/sheet1037.xml"/><Relationship Id="rId1079" Type="http://schemas.openxmlformats.org/officeDocument/2006/relationships/worksheet" Target="worksheets/sheet107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1146" Type="http://schemas.openxmlformats.org/officeDocument/2006/relationships/worksheet" Target="worksheets/sheet114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765" Type="http://schemas.openxmlformats.org/officeDocument/2006/relationships/worksheet" Target="worksheets/sheet765.xml"/><Relationship Id="rId930" Type="http://schemas.openxmlformats.org/officeDocument/2006/relationships/worksheet" Target="worksheets/sheet930.xml"/><Relationship Id="rId972" Type="http://schemas.openxmlformats.org/officeDocument/2006/relationships/worksheet" Target="worksheets/sheet972.xml"/><Relationship Id="rId1006" Type="http://schemas.openxmlformats.org/officeDocument/2006/relationships/worksheet" Target="worksheets/sheet1006.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874" Type="http://schemas.openxmlformats.org/officeDocument/2006/relationships/worksheet" Target="worksheets/sheet874.xml"/><Relationship Id="rId1115" Type="http://schemas.openxmlformats.org/officeDocument/2006/relationships/worksheet" Target="worksheets/sheet1115.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76" Type="http://schemas.openxmlformats.org/officeDocument/2006/relationships/worksheet" Target="worksheets/sheet776.xml"/><Relationship Id="rId941" Type="http://schemas.openxmlformats.org/officeDocument/2006/relationships/worksheet" Target="worksheets/sheet941.xml"/><Relationship Id="rId983" Type="http://schemas.openxmlformats.org/officeDocument/2006/relationships/worksheet" Target="worksheets/sheet983.xml"/><Relationship Id="rId1157" Type="http://schemas.openxmlformats.org/officeDocument/2006/relationships/externalLink" Target="externalLinks/externalLink3.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801" Type="http://schemas.openxmlformats.org/officeDocument/2006/relationships/worksheet" Target="worksheets/sheet801.xml"/><Relationship Id="rId1017" Type="http://schemas.openxmlformats.org/officeDocument/2006/relationships/worksheet" Target="worksheets/sheet1017.xml"/><Relationship Id="rId1059" Type="http://schemas.openxmlformats.org/officeDocument/2006/relationships/worksheet" Target="worksheets/sheet105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43" Type="http://schemas.openxmlformats.org/officeDocument/2006/relationships/worksheet" Target="worksheets/sheet843.xml"/><Relationship Id="rId885" Type="http://schemas.openxmlformats.org/officeDocument/2006/relationships/worksheet" Target="worksheets/sheet885.xml"/><Relationship Id="rId1070" Type="http://schemas.openxmlformats.org/officeDocument/2006/relationships/worksheet" Target="worksheets/sheet1070.xml"/><Relationship Id="rId1126" Type="http://schemas.openxmlformats.org/officeDocument/2006/relationships/worksheet" Target="worksheets/sheet1126.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910" Type="http://schemas.openxmlformats.org/officeDocument/2006/relationships/worksheet" Target="worksheets/sheet910.xml"/><Relationship Id="rId952" Type="http://schemas.openxmlformats.org/officeDocument/2006/relationships/worksheet" Target="worksheets/sheet952.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787" Type="http://schemas.openxmlformats.org/officeDocument/2006/relationships/worksheet" Target="worksheets/sheet787.xml"/><Relationship Id="rId812" Type="http://schemas.openxmlformats.org/officeDocument/2006/relationships/worksheet" Target="worksheets/sheet812.xml"/><Relationship Id="rId994" Type="http://schemas.openxmlformats.org/officeDocument/2006/relationships/worksheet" Target="worksheets/sheet994.xml"/><Relationship Id="rId1028" Type="http://schemas.openxmlformats.org/officeDocument/2006/relationships/worksheet" Target="worksheets/sheet1028.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854" Type="http://schemas.openxmlformats.org/officeDocument/2006/relationships/worksheet" Target="worksheets/sheet854.xml"/><Relationship Id="rId896" Type="http://schemas.openxmlformats.org/officeDocument/2006/relationships/worksheet" Target="worksheets/sheet896.xml"/><Relationship Id="rId1081" Type="http://schemas.openxmlformats.org/officeDocument/2006/relationships/worksheet" Target="worksheets/sheet1081.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756" Type="http://schemas.openxmlformats.org/officeDocument/2006/relationships/worksheet" Target="worksheets/sheet756.xml"/><Relationship Id="rId921" Type="http://schemas.openxmlformats.org/officeDocument/2006/relationships/worksheet" Target="worksheets/sheet921.xml"/><Relationship Id="rId1137" Type="http://schemas.openxmlformats.org/officeDocument/2006/relationships/worksheet" Target="worksheets/sheet1137.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798" Type="http://schemas.openxmlformats.org/officeDocument/2006/relationships/worksheet" Target="worksheets/sheet798.xml"/><Relationship Id="rId963" Type="http://schemas.openxmlformats.org/officeDocument/2006/relationships/worksheet" Target="worksheets/sheet963.xml"/><Relationship Id="rId1039" Type="http://schemas.openxmlformats.org/officeDocument/2006/relationships/worksheet" Target="worksheets/sheet103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823" Type="http://schemas.openxmlformats.org/officeDocument/2006/relationships/worksheet" Target="worksheets/sheet823.xml"/><Relationship Id="rId865" Type="http://schemas.openxmlformats.org/officeDocument/2006/relationships/worksheet" Target="worksheets/sheet865.xml"/><Relationship Id="rId1050" Type="http://schemas.openxmlformats.org/officeDocument/2006/relationships/worksheet" Target="worksheets/sheet105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092" Type="http://schemas.openxmlformats.org/officeDocument/2006/relationships/worksheet" Target="worksheets/sheet1092.xml"/><Relationship Id="rId1106" Type="http://schemas.openxmlformats.org/officeDocument/2006/relationships/worksheet" Target="worksheets/sheet1106.xml"/><Relationship Id="rId1148" Type="http://schemas.openxmlformats.org/officeDocument/2006/relationships/worksheet" Target="worksheets/sheet114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767" Type="http://schemas.openxmlformats.org/officeDocument/2006/relationships/worksheet" Target="worksheets/sheet767.xml"/><Relationship Id="rId974" Type="http://schemas.openxmlformats.org/officeDocument/2006/relationships/worksheet" Target="worksheets/sheet974.xml"/><Relationship Id="rId1008" Type="http://schemas.openxmlformats.org/officeDocument/2006/relationships/worksheet" Target="worksheets/sheet1008.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834" Type="http://schemas.openxmlformats.org/officeDocument/2006/relationships/worksheet" Target="worksheets/sheet834.xml"/><Relationship Id="rId876" Type="http://schemas.openxmlformats.org/officeDocument/2006/relationships/worksheet" Target="worksheets/sheet876.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901" Type="http://schemas.openxmlformats.org/officeDocument/2006/relationships/worksheet" Target="worksheets/sheet901.xml"/><Relationship Id="rId1061" Type="http://schemas.openxmlformats.org/officeDocument/2006/relationships/worksheet" Target="worksheets/sheet1061.xml"/><Relationship Id="rId1117" Type="http://schemas.openxmlformats.org/officeDocument/2006/relationships/worksheet" Target="worksheets/sheet1117.xml"/><Relationship Id="rId1159" Type="http://schemas.openxmlformats.org/officeDocument/2006/relationships/externalLink" Target="externalLinks/externalLink5.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43" Type="http://schemas.openxmlformats.org/officeDocument/2006/relationships/worksheet" Target="worksheets/sheet943.xml"/><Relationship Id="rId985" Type="http://schemas.openxmlformats.org/officeDocument/2006/relationships/worksheet" Target="worksheets/sheet985.xml"/><Relationship Id="rId1019" Type="http://schemas.openxmlformats.org/officeDocument/2006/relationships/worksheet" Target="worksheets/sheet1019.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803" Type="http://schemas.openxmlformats.org/officeDocument/2006/relationships/worksheet" Target="worksheets/sheet803.xml"/><Relationship Id="rId845" Type="http://schemas.openxmlformats.org/officeDocument/2006/relationships/worksheet" Target="worksheets/sheet845.xml"/><Relationship Id="rId1030" Type="http://schemas.openxmlformats.org/officeDocument/2006/relationships/worksheet" Target="worksheets/sheet1030.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887" Type="http://schemas.openxmlformats.org/officeDocument/2006/relationships/worksheet" Target="worksheets/sheet887.xml"/><Relationship Id="rId1072" Type="http://schemas.openxmlformats.org/officeDocument/2006/relationships/worksheet" Target="worksheets/sheet1072.xml"/><Relationship Id="rId1128" Type="http://schemas.openxmlformats.org/officeDocument/2006/relationships/worksheet" Target="worksheets/sheet1128.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worksheet" Target="worksheets/sheet747.xml"/><Relationship Id="rId789" Type="http://schemas.openxmlformats.org/officeDocument/2006/relationships/worksheet" Target="worksheets/sheet789.xml"/><Relationship Id="rId912" Type="http://schemas.openxmlformats.org/officeDocument/2006/relationships/worksheet" Target="worksheets/sheet912.xml"/><Relationship Id="rId954" Type="http://schemas.openxmlformats.org/officeDocument/2006/relationships/worksheet" Target="worksheets/sheet954.xml"/><Relationship Id="rId996" Type="http://schemas.openxmlformats.org/officeDocument/2006/relationships/worksheet" Target="worksheets/sheet996.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814" Type="http://schemas.openxmlformats.org/officeDocument/2006/relationships/worksheet" Target="worksheets/sheet814.xml"/><Relationship Id="rId856" Type="http://schemas.openxmlformats.org/officeDocument/2006/relationships/worksheet" Target="worksheets/sheet85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898" Type="http://schemas.openxmlformats.org/officeDocument/2006/relationships/worksheet" Target="worksheets/sheet898.xml"/><Relationship Id="rId1041" Type="http://schemas.openxmlformats.org/officeDocument/2006/relationships/worksheet" Target="worksheets/sheet1041.xml"/><Relationship Id="rId1083" Type="http://schemas.openxmlformats.org/officeDocument/2006/relationships/worksheet" Target="worksheets/sheet1083.xml"/><Relationship Id="rId1139" Type="http://schemas.openxmlformats.org/officeDocument/2006/relationships/worksheet" Target="worksheets/sheet113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 Id="rId758" Type="http://schemas.openxmlformats.org/officeDocument/2006/relationships/worksheet" Target="worksheets/sheet758.xml"/><Relationship Id="rId923" Type="http://schemas.openxmlformats.org/officeDocument/2006/relationships/worksheet" Target="worksheets/sheet923.xml"/><Relationship Id="rId965" Type="http://schemas.openxmlformats.org/officeDocument/2006/relationships/worksheet" Target="worksheets/sheet965.xml"/><Relationship Id="rId1150" Type="http://schemas.openxmlformats.org/officeDocument/2006/relationships/worksheet" Target="worksheets/sheet1150.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618" Type="http://schemas.openxmlformats.org/officeDocument/2006/relationships/worksheet" Target="worksheets/sheet618.xml"/><Relationship Id="rId825" Type="http://schemas.openxmlformats.org/officeDocument/2006/relationships/worksheet" Target="worksheets/sheet825.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867" Type="http://schemas.openxmlformats.org/officeDocument/2006/relationships/worksheet" Target="worksheets/sheet867.xml"/><Relationship Id="rId1010" Type="http://schemas.openxmlformats.org/officeDocument/2006/relationships/worksheet" Target="worksheets/sheet1010.xml"/><Relationship Id="rId1052" Type="http://schemas.openxmlformats.org/officeDocument/2006/relationships/worksheet" Target="worksheets/sheet1052.xml"/><Relationship Id="rId1094" Type="http://schemas.openxmlformats.org/officeDocument/2006/relationships/worksheet" Target="worksheets/sheet1094.xml"/><Relationship Id="rId1108" Type="http://schemas.openxmlformats.org/officeDocument/2006/relationships/worksheet" Target="worksheets/sheet1108.xml"/><Relationship Id="rId299" Type="http://schemas.openxmlformats.org/officeDocument/2006/relationships/worksheet" Target="worksheets/sheet299.xml"/><Relationship Id="rId727" Type="http://schemas.openxmlformats.org/officeDocument/2006/relationships/worksheet" Target="worksheets/sheet727.xml"/><Relationship Id="rId934" Type="http://schemas.openxmlformats.org/officeDocument/2006/relationships/worksheet" Target="worksheets/sheet934.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1130" Type="http://schemas.openxmlformats.org/officeDocument/2006/relationships/worksheet" Target="worksheets/sheet1130.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1001" Type="http://schemas.openxmlformats.org/officeDocument/2006/relationships/worksheet" Target="worksheets/sheet1001.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1012" Type="http://schemas.openxmlformats.org/officeDocument/2006/relationships/worksheet" Target="worksheets/sheet1012.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styles" Target="styles.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05" Type="http://schemas.openxmlformats.org/officeDocument/2006/relationships/worksheet" Target="worksheets/sheet905.xml"/><Relationship Id="rId989" Type="http://schemas.openxmlformats.org/officeDocument/2006/relationships/worksheet" Target="worksheets/sheet989.xml"/><Relationship Id="rId34" Type="http://schemas.openxmlformats.org/officeDocument/2006/relationships/worksheet" Target="worksheets/sheet34.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840" Type="http://schemas.openxmlformats.org/officeDocument/2006/relationships/worksheet" Target="worksheets/sheet840.xml"/><Relationship Id="rId938" Type="http://schemas.openxmlformats.org/officeDocument/2006/relationships/worksheet" Target="worksheets/sheet93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externalLink" Target="externalLinks/externalLink2.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833" Type="http://schemas.openxmlformats.org/officeDocument/2006/relationships/worksheet" Target="worksheets/sheet833.xml"/><Relationship Id="rId1116" Type="http://schemas.openxmlformats.org/officeDocument/2006/relationships/worksheet" Target="worksheets/sheet1116.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84" Type="http://schemas.openxmlformats.org/officeDocument/2006/relationships/worksheet" Target="worksheets/sheet84.xml"/><Relationship Id="rId387" Type="http://schemas.openxmlformats.org/officeDocument/2006/relationships/worksheet" Target="worksheets/sheet387.xml"/><Relationship Id="rId510" Type="http://schemas.openxmlformats.org/officeDocument/2006/relationships/worksheet" Target="worksheets/sheet510.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247" Type="http://schemas.openxmlformats.org/officeDocument/2006/relationships/worksheet" Target="worksheets/sheet247.xml"/><Relationship Id="rId899" Type="http://schemas.openxmlformats.org/officeDocument/2006/relationships/worksheet" Target="worksheets/sheet899.xml"/><Relationship Id="rId1000" Type="http://schemas.openxmlformats.org/officeDocument/2006/relationships/worksheet" Target="worksheets/sheet1000.xml"/><Relationship Id="rId1084" Type="http://schemas.openxmlformats.org/officeDocument/2006/relationships/worksheet" Target="worksheets/sheet1084.xml"/></Relationships>
</file>

<file path=xl/drawings/drawing1.xml><?xml version="1.0" encoding="utf-8"?>
<xdr:wsDr xmlns:xdr="http://schemas.openxmlformats.org/drawingml/2006/spreadsheetDrawing" xmlns:a="http://schemas.openxmlformats.org/drawingml/2006/main">
  <xdr:twoCellAnchor>
    <xdr:from>
      <xdr:col>3</xdr:col>
      <xdr:colOff>0</xdr:colOff>
      <xdr:row>7</xdr:row>
      <xdr:rowOff>0</xdr:rowOff>
    </xdr:from>
    <xdr:to>
      <xdr:col>3</xdr:col>
      <xdr:colOff>0</xdr:colOff>
      <xdr:row>7</xdr:row>
      <xdr:rowOff>0</xdr:rowOff>
    </xdr:to>
    <xdr:sp macro="" textlink="">
      <xdr:nvSpPr>
        <xdr:cNvPr id="2" name="Line 1">
          <a:extLst>
            <a:ext uri="{FF2B5EF4-FFF2-40B4-BE49-F238E27FC236}">
              <a16:creationId xmlns:a16="http://schemas.microsoft.com/office/drawing/2014/main" xmlns="" id="{00000000-0008-0000-6E04-00000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 name="Line 2">
          <a:extLst>
            <a:ext uri="{FF2B5EF4-FFF2-40B4-BE49-F238E27FC236}">
              <a16:creationId xmlns:a16="http://schemas.microsoft.com/office/drawing/2014/main" xmlns="" id="{00000000-0008-0000-6E04-00000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 name="Line 3">
          <a:extLst>
            <a:ext uri="{FF2B5EF4-FFF2-40B4-BE49-F238E27FC236}">
              <a16:creationId xmlns:a16="http://schemas.microsoft.com/office/drawing/2014/main" xmlns="" id="{00000000-0008-0000-6E04-00000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 name="Line 4">
          <a:extLst>
            <a:ext uri="{FF2B5EF4-FFF2-40B4-BE49-F238E27FC236}">
              <a16:creationId xmlns:a16="http://schemas.microsoft.com/office/drawing/2014/main" xmlns="" id="{00000000-0008-0000-6E04-00000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 name="Line 5">
          <a:extLst>
            <a:ext uri="{FF2B5EF4-FFF2-40B4-BE49-F238E27FC236}">
              <a16:creationId xmlns:a16="http://schemas.microsoft.com/office/drawing/2014/main" xmlns="" id="{00000000-0008-0000-6E04-00000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7" name="Line 6">
          <a:extLst>
            <a:ext uri="{FF2B5EF4-FFF2-40B4-BE49-F238E27FC236}">
              <a16:creationId xmlns:a16="http://schemas.microsoft.com/office/drawing/2014/main" xmlns="" id="{00000000-0008-0000-6E04-00000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8" name="Line 7">
          <a:extLst>
            <a:ext uri="{FF2B5EF4-FFF2-40B4-BE49-F238E27FC236}">
              <a16:creationId xmlns:a16="http://schemas.microsoft.com/office/drawing/2014/main" xmlns="" id="{00000000-0008-0000-6E04-00000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9" name="Line 8">
          <a:extLst>
            <a:ext uri="{FF2B5EF4-FFF2-40B4-BE49-F238E27FC236}">
              <a16:creationId xmlns:a16="http://schemas.microsoft.com/office/drawing/2014/main" xmlns="" id="{00000000-0008-0000-6E04-00000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0" name="Line 9">
          <a:extLst>
            <a:ext uri="{FF2B5EF4-FFF2-40B4-BE49-F238E27FC236}">
              <a16:creationId xmlns:a16="http://schemas.microsoft.com/office/drawing/2014/main" xmlns="" id="{00000000-0008-0000-6E04-00000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1" name="Line 10">
          <a:extLst>
            <a:ext uri="{FF2B5EF4-FFF2-40B4-BE49-F238E27FC236}">
              <a16:creationId xmlns:a16="http://schemas.microsoft.com/office/drawing/2014/main" xmlns="" id="{00000000-0008-0000-6E04-00000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2" name="Line 11">
          <a:extLst>
            <a:ext uri="{FF2B5EF4-FFF2-40B4-BE49-F238E27FC236}">
              <a16:creationId xmlns:a16="http://schemas.microsoft.com/office/drawing/2014/main" xmlns="" id="{00000000-0008-0000-6E04-00000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3" name="Line 12">
          <a:extLst>
            <a:ext uri="{FF2B5EF4-FFF2-40B4-BE49-F238E27FC236}">
              <a16:creationId xmlns:a16="http://schemas.microsoft.com/office/drawing/2014/main" xmlns="" id="{00000000-0008-0000-6E04-00000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4" name="Line 13">
          <a:extLst>
            <a:ext uri="{FF2B5EF4-FFF2-40B4-BE49-F238E27FC236}">
              <a16:creationId xmlns:a16="http://schemas.microsoft.com/office/drawing/2014/main" xmlns="" id="{00000000-0008-0000-6E04-00000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5" name="Line 14">
          <a:extLst>
            <a:ext uri="{FF2B5EF4-FFF2-40B4-BE49-F238E27FC236}">
              <a16:creationId xmlns:a16="http://schemas.microsoft.com/office/drawing/2014/main" xmlns="" id="{00000000-0008-0000-6E04-00000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6" name="Line 15">
          <a:extLst>
            <a:ext uri="{FF2B5EF4-FFF2-40B4-BE49-F238E27FC236}">
              <a16:creationId xmlns:a16="http://schemas.microsoft.com/office/drawing/2014/main" xmlns="" id="{00000000-0008-0000-6E04-00001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7" name="Line 16">
          <a:extLst>
            <a:ext uri="{FF2B5EF4-FFF2-40B4-BE49-F238E27FC236}">
              <a16:creationId xmlns:a16="http://schemas.microsoft.com/office/drawing/2014/main" xmlns="" id="{00000000-0008-0000-6E04-00001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8" name="Line 17">
          <a:extLst>
            <a:ext uri="{FF2B5EF4-FFF2-40B4-BE49-F238E27FC236}">
              <a16:creationId xmlns:a16="http://schemas.microsoft.com/office/drawing/2014/main" xmlns="" id="{00000000-0008-0000-6E04-00001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19" name="Line 18">
          <a:extLst>
            <a:ext uri="{FF2B5EF4-FFF2-40B4-BE49-F238E27FC236}">
              <a16:creationId xmlns:a16="http://schemas.microsoft.com/office/drawing/2014/main" xmlns="" id="{00000000-0008-0000-6E04-00001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0" name="Line 19">
          <a:extLst>
            <a:ext uri="{FF2B5EF4-FFF2-40B4-BE49-F238E27FC236}">
              <a16:creationId xmlns:a16="http://schemas.microsoft.com/office/drawing/2014/main" xmlns="" id="{00000000-0008-0000-6E04-00001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1" name="Line 20">
          <a:extLst>
            <a:ext uri="{FF2B5EF4-FFF2-40B4-BE49-F238E27FC236}">
              <a16:creationId xmlns:a16="http://schemas.microsoft.com/office/drawing/2014/main" xmlns="" id="{00000000-0008-0000-6E04-00001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2" name="Line 21">
          <a:extLst>
            <a:ext uri="{FF2B5EF4-FFF2-40B4-BE49-F238E27FC236}">
              <a16:creationId xmlns:a16="http://schemas.microsoft.com/office/drawing/2014/main" xmlns="" id="{00000000-0008-0000-6E04-00001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3" name="Line 22">
          <a:extLst>
            <a:ext uri="{FF2B5EF4-FFF2-40B4-BE49-F238E27FC236}">
              <a16:creationId xmlns:a16="http://schemas.microsoft.com/office/drawing/2014/main" xmlns="" id="{00000000-0008-0000-6E04-00001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4" name="Line 23">
          <a:extLst>
            <a:ext uri="{FF2B5EF4-FFF2-40B4-BE49-F238E27FC236}">
              <a16:creationId xmlns:a16="http://schemas.microsoft.com/office/drawing/2014/main" xmlns="" id="{00000000-0008-0000-6E04-00001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5" name="Line 24">
          <a:extLst>
            <a:ext uri="{FF2B5EF4-FFF2-40B4-BE49-F238E27FC236}">
              <a16:creationId xmlns:a16="http://schemas.microsoft.com/office/drawing/2014/main" xmlns="" id="{00000000-0008-0000-6E04-00001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6" name="Line 3">
          <a:extLst>
            <a:ext uri="{FF2B5EF4-FFF2-40B4-BE49-F238E27FC236}">
              <a16:creationId xmlns:a16="http://schemas.microsoft.com/office/drawing/2014/main" xmlns="" id="{00000000-0008-0000-6E04-00001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7" name="Line 4">
          <a:extLst>
            <a:ext uri="{FF2B5EF4-FFF2-40B4-BE49-F238E27FC236}">
              <a16:creationId xmlns:a16="http://schemas.microsoft.com/office/drawing/2014/main" xmlns="" id="{00000000-0008-0000-6E04-00001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8" name="Line 5">
          <a:extLst>
            <a:ext uri="{FF2B5EF4-FFF2-40B4-BE49-F238E27FC236}">
              <a16:creationId xmlns:a16="http://schemas.microsoft.com/office/drawing/2014/main" xmlns="" id="{00000000-0008-0000-6E04-00001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29" name="Line 6">
          <a:extLst>
            <a:ext uri="{FF2B5EF4-FFF2-40B4-BE49-F238E27FC236}">
              <a16:creationId xmlns:a16="http://schemas.microsoft.com/office/drawing/2014/main" xmlns="" id="{00000000-0008-0000-6E04-00001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0" name="Line 7">
          <a:extLst>
            <a:ext uri="{FF2B5EF4-FFF2-40B4-BE49-F238E27FC236}">
              <a16:creationId xmlns:a16="http://schemas.microsoft.com/office/drawing/2014/main" xmlns="" id="{00000000-0008-0000-6E04-00001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1" name="Line 8">
          <a:extLst>
            <a:ext uri="{FF2B5EF4-FFF2-40B4-BE49-F238E27FC236}">
              <a16:creationId xmlns:a16="http://schemas.microsoft.com/office/drawing/2014/main" xmlns="" id="{00000000-0008-0000-6E04-00001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2" name="Line 9">
          <a:extLst>
            <a:ext uri="{FF2B5EF4-FFF2-40B4-BE49-F238E27FC236}">
              <a16:creationId xmlns:a16="http://schemas.microsoft.com/office/drawing/2014/main" xmlns="" id="{00000000-0008-0000-6E04-00002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3" name="Line 10">
          <a:extLst>
            <a:ext uri="{FF2B5EF4-FFF2-40B4-BE49-F238E27FC236}">
              <a16:creationId xmlns:a16="http://schemas.microsoft.com/office/drawing/2014/main" xmlns="" id="{00000000-0008-0000-6E04-00002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4" name="Line 11">
          <a:extLst>
            <a:ext uri="{FF2B5EF4-FFF2-40B4-BE49-F238E27FC236}">
              <a16:creationId xmlns:a16="http://schemas.microsoft.com/office/drawing/2014/main" xmlns="" id="{00000000-0008-0000-6E04-00002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5" name="Line 12">
          <a:extLst>
            <a:ext uri="{FF2B5EF4-FFF2-40B4-BE49-F238E27FC236}">
              <a16:creationId xmlns:a16="http://schemas.microsoft.com/office/drawing/2014/main" xmlns="" id="{00000000-0008-0000-6E04-00002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6" name="Line 13">
          <a:extLst>
            <a:ext uri="{FF2B5EF4-FFF2-40B4-BE49-F238E27FC236}">
              <a16:creationId xmlns:a16="http://schemas.microsoft.com/office/drawing/2014/main" xmlns="" id="{00000000-0008-0000-6E04-00002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7" name="Line 14">
          <a:extLst>
            <a:ext uri="{FF2B5EF4-FFF2-40B4-BE49-F238E27FC236}">
              <a16:creationId xmlns:a16="http://schemas.microsoft.com/office/drawing/2014/main" xmlns="" id="{00000000-0008-0000-6E04-00002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8" name="Line 15">
          <a:extLst>
            <a:ext uri="{FF2B5EF4-FFF2-40B4-BE49-F238E27FC236}">
              <a16:creationId xmlns:a16="http://schemas.microsoft.com/office/drawing/2014/main" xmlns="" id="{00000000-0008-0000-6E04-00002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39" name="Line 16">
          <a:extLst>
            <a:ext uri="{FF2B5EF4-FFF2-40B4-BE49-F238E27FC236}">
              <a16:creationId xmlns:a16="http://schemas.microsoft.com/office/drawing/2014/main" xmlns="" id="{00000000-0008-0000-6E04-00002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0" name="Line 17">
          <a:extLst>
            <a:ext uri="{FF2B5EF4-FFF2-40B4-BE49-F238E27FC236}">
              <a16:creationId xmlns:a16="http://schemas.microsoft.com/office/drawing/2014/main" xmlns="" id="{00000000-0008-0000-6E04-00002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1" name="Line 18">
          <a:extLst>
            <a:ext uri="{FF2B5EF4-FFF2-40B4-BE49-F238E27FC236}">
              <a16:creationId xmlns:a16="http://schemas.microsoft.com/office/drawing/2014/main" xmlns="" id="{00000000-0008-0000-6E04-00002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2" name="Line 19">
          <a:extLst>
            <a:ext uri="{FF2B5EF4-FFF2-40B4-BE49-F238E27FC236}">
              <a16:creationId xmlns:a16="http://schemas.microsoft.com/office/drawing/2014/main" xmlns="" id="{00000000-0008-0000-6E04-00002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3" name="Line 20">
          <a:extLst>
            <a:ext uri="{FF2B5EF4-FFF2-40B4-BE49-F238E27FC236}">
              <a16:creationId xmlns:a16="http://schemas.microsoft.com/office/drawing/2014/main" xmlns="" id="{00000000-0008-0000-6E04-00002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4" name="Line 21">
          <a:extLst>
            <a:ext uri="{FF2B5EF4-FFF2-40B4-BE49-F238E27FC236}">
              <a16:creationId xmlns:a16="http://schemas.microsoft.com/office/drawing/2014/main" xmlns="" id="{00000000-0008-0000-6E04-00002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5" name="Line 22">
          <a:extLst>
            <a:ext uri="{FF2B5EF4-FFF2-40B4-BE49-F238E27FC236}">
              <a16:creationId xmlns:a16="http://schemas.microsoft.com/office/drawing/2014/main" xmlns="" id="{00000000-0008-0000-6E04-00002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6" name="Line 23">
          <a:extLst>
            <a:ext uri="{FF2B5EF4-FFF2-40B4-BE49-F238E27FC236}">
              <a16:creationId xmlns:a16="http://schemas.microsoft.com/office/drawing/2014/main" xmlns="" id="{00000000-0008-0000-6E04-00002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7" name="Line 24">
          <a:extLst>
            <a:ext uri="{FF2B5EF4-FFF2-40B4-BE49-F238E27FC236}">
              <a16:creationId xmlns:a16="http://schemas.microsoft.com/office/drawing/2014/main" xmlns="" id="{00000000-0008-0000-6E04-00002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8" name="Line 25">
          <a:extLst>
            <a:ext uri="{FF2B5EF4-FFF2-40B4-BE49-F238E27FC236}">
              <a16:creationId xmlns:a16="http://schemas.microsoft.com/office/drawing/2014/main" xmlns="" id="{00000000-0008-0000-6E04-00003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49" name="Line 26">
          <a:extLst>
            <a:ext uri="{FF2B5EF4-FFF2-40B4-BE49-F238E27FC236}">
              <a16:creationId xmlns:a16="http://schemas.microsoft.com/office/drawing/2014/main" xmlns="" id="{00000000-0008-0000-6E04-00003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0" name="Line 27">
          <a:extLst>
            <a:ext uri="{FF2B5EF4-FFF2-40B4-BE49-F238E27FC236}">
              <a16:creationId xmlns:a16="http://schemas.microsoft.com/office/drawing/2014/main" xmlns="" id="{00000000-0008-0000-6E04-00003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1" name="Line 28">
          <a:extLst>
            <a:ext uri="{FF2B5EF4-FFF2-40B4-BE49-F238E27FC236}">
              <a16:creationId xmlns:a16="http://schemas.microsoft.com/office/drawing/2014/main" xmlns="" id="{00000000-0008-0000-6E04-00003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2" name="Line 29">
          <a:extLst>
            <a:ext uri="{FF2B5EF4-FFF2-40B4-BE49-F238E27FC236}">
              <a16:creationId xmlns:a16="http://schemas.microsoft.com/office/drawing/2014/main" xmlns="" id="{00000000-0008-0000-6E04-00003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3" name="Line 30">
          <a:extLst>
            <a:ext uri="{FF2B5EF4-FFF2-40B4-BE49-F238E27FC236}">
              <a16:creationId xmlns:a16="http://schemas.microsoft.com/office/drawing/2014/main" xmlns="" id="{00000000-0008-0000-6E04-00003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4" name="Line 31">
          <a:extLst>
            <a:ext uri="{FF2B5EF4-FFF2-40B4-BE49-F238E27FC236}">
              <a16:creationId xmlns:a16="http://schemas.microsoft.com/office/drawing/2014/main" xmlns="" id="{00000000-0008-0000-6E04-00003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5" name="Line 32">
          <a:extLst>
            <a:ext uri="{FF2B5EF4-FFF2-40B4-BE49-F238E27FC236}">
              <a16:creationId xmlns:a16="http://schemas.microsoft.com/office/drawing/2014/main" xmlns="" id="{00000000-0008-0000-6E04-00003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6" name="Line 33">
          <a:extLst>
            <a:ext uri="{FF2B5EF4-FFF2-40B4-BE49-F238E27FC236}">
              <a16:creationId xmlns:a16="http://schemas.microsoft.com/office/drawing/2014/main" xmlns="" id="{00000000-0008-0000-6E04-00003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7" name="Line 34">
          <a:extLst>
            <a:ext uri="{FF2B5EF4-FFF2-40B4-BE49-F238E27FC236}">
              <a16:creationId xmlns:a16="http://schemas.microsoft.com/office/drawing/2014/main" xmlns="" id="{00000000-0008-0000-6E04-00003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8" name="Line 35">
          <a:extLst>
            <a:ext uri="{FF2B5EF4-FFF2-40B4-BE49-F238E27FC236}">
              <a16:creationId xmlns:a16="http://schemas.microsoft.com/office/drawing/2014/main" xmlns="" id="{00000000-0008-0000-6E04-00003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59" name="Line 36">
          <a:extLst>
            <a:ext uri="{FF2B5EF4-FFF2-40B4-BE49-F238E27FC236}">
              <a16:creationId xmlns:a16="http://schemas.microsoft.com/office/drawing/2014/main" xmlns="" id="{00000000-0008-0000-6E04-00003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0" name="Line 37">
          <a:extLst>
            <a:ext uri="{FF2B5EF4-FFF2-40B4-BE49-F238E27FC236}">
              <a16:creationId xmlns:a16="http://schemas.microsoft.com/office/drawing/2014/main" xmlns="" id="{00000000-0008-0000-6E04-00003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1" name="Line 38">
          <a:extLst>
            <a:ext uri="{FF2B5EF4-FFF2-40B4-BE49-F238E27FC236}">
              <a16:creationId xmlns:a16="http://schemas.microsoft.com/office/drawing/2014/main" xmlns="" id="{00000000-0008-0000-6E04-00003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2" name="Line 39">
          <a:extLst>
            <a:ext uri="{FF2B5EF4-FFF2-40B4-BE49-F238E27FC236}">
              <a16:creationId xmlns:a16="http://schemas.microsoft.com/office/drawing/2014/main" xmlns="" id="{00000000-0008-0000-6E04-00003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3" name="Line 40">
          <a:extLst>
            <a:ext uri="{FF2B5EF4-FFF2-40B4-BE49-F238E27FC236}">
              <a16:creationId xmlns:a16="http://schemas.microsoft.com/office/drawing/2014/main" xmlns="" id="{00000000-0008-0000-6E04-00003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4" name="Line 41">
          <a:extLst>
            <a:ext uri="{FF2B5EF4-FFF2-40B4-BE49-F238E27FC236}">
              <a16:creationId xmlns:a16="http://schemas.microsoft.com/office/drawing/2014/main" xmlns="" id="{00000000-0008-0000-6E04-00004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5" name="Line 42">
          <a:extLst>
            <a:ext uri="{FF2B5EF4-FFF2-40B4-BE49-F238E27FC236}">
              <a16:creationId xmlns:a16="http://schemas.microsoft.com/office/drawing/2014/main" xmlns="" id="{00000000-0008-0000-6E04-00004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6" name="Line 43">
          <a:extLst>
            <a:ext uri="{FF2B5EF4-FFF2-40B4-BE49-F238E27FC236}">
              <a16:creationId xmlns:a16="http://schemas.microsoft.com/office/drawing/2014/main" xmlns="" id="{00000000-0008-0000-6E04-00004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7" name="Line 44">
          <a:extLst>
            <a:ext uri="{FF2B5EF4-FFF2-40B4-BE49-F238E27FC236}">
              <a16:creationId xmlns:a16="http://schemas.microsoft.com/office/drawing/2014/main" xmlns="" id="{00000000-0008-0000-6E04-00004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8" name="Line 45">
          <a:extLst>
            <a:ext uri="{FF2B5EF4-FFF2-40B4-BE49-F238E27FC236}">
              <a16:creationId xmlns:a16="http://schemas.microsoft.com/office/drawing/2014/main" xmlns="" id="{00000000-0008-0000-6E04-00004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69" name="Line 46">
          <a:extLst>
            <a:ext uri="{FF2B5EF4-FFF2-40B4-BE49-F238E27FC236}">
              <a16:creationId xmlns:a16="http://schemas.microsoft.com/office/drawing/2014/main" xmlns="" id="{00000000-0008-0000-6E04-00004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70" name="Line 47">
          <a:extLst>
            <a:ext uri="{FF2B5EF4-FFF2-40B4-BE49-F238E27FC236}">
              <a16:creationId xmlns:a16="http://schemas.microsoft.com/office/drawing/2014/main" xmlns="" id="{00000000-0008-0000-6E04-00004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71" name="Line 48">
          <a:extLst>
            <a:ext uri="{FF2B5EF4-FFF2-40B4-BE49-F238E27FC236}">
              <a16:creationId xmlns:a16="http://schemas.microsoft.com/office/drawing/2014/main" xmlns="" id="{00000000-0008-0000-6E04-00004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72" name="Line 49">
          <a:extLst>
            <a:ext uri="{FF2B5EF4-FFF2-40B4-BE49-F238E27FC236}">
              <a16:creationId xmlns:a16="http://schemas.microsoft.com/office/drawing/2014/main" xmlns="" id="{00000000-0008-0000-6E04-00004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xdr:row>
      <xdr:rowOff>0</xdr:rowOff>
    </xdr:from>
    <xdr:to>
      <xdr:col>3</xdr:col>
      <xdr:colOff>0</xdr:colOff>
      <xdr:row>7</xdr:row>
      <xdr:rowOff>0</xdr:rowOff>
    </xdr:to>
    <xdr:sp macro="" textlink="">
      <xdr:nvSpPr>
        <xdr:cNvPr id="73" name="Line 50">
          <a:extLst>
            <a:ext uri="{FF2B5EF4-FFF2-40B4-BE49-F238E27FC236}">
              <a16:creationId xmlns:a16="http://schemas.microsoft.com/office/drawing/2014/main" xmlns="" id="{00000000-0008-0000-6E04-00004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xdr:colOff>
      <xdr:row>12</xdr:row>
      <xdr:rowOff>104775</xdr:rowOff>
    </xdr:from>
    <xdr:to>
      <xdr:col>1</xdr:col>
      <xdr:colOff>57150</xdr:colOff>
      <xdr:row>12</xdr:row>
      <xdr:rowOff>104775</xdr:rowOff>
    </xdr:to>
    <xdr:sp macro="" textlink="">
      <xdr:nvSpPr>
        <xdr:cNvPr id="4" name="Line 1">
          <a:extLst>
            <a:ext uri="{FF2B5EF4-FFF2-40B4-BE49-F238E27FC236}">
              <a16:creationId xmlns:a16="http://schemas.microsoft.com/office/drawing/2014/main" xmlns="" id="{00000000-0008-0000-7404-000004000000}"/>
            </a:ext>
          </a:extLst>
        </xdr:cNvPr>
        <xdr:cNvSpPr>
          <a:spLocks noChangeShapeType="1"/>
        </xdr:cNvSpPr>
      </xdr:nvSpPr>
      <xdr:spPr bwMode="auto">
        <a:xfrm>
          <a:off x="438150" y="556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14</xdr:row>
      <xdr:rowOff>104775</xdr:rowOff>
    </xdr:from>
    <xdr:to>
      <xdr:col>1</xdr:col>
      <xdr:colOff>57150</xdr:colOff>
      <xdr:row>14</xdr:row>
      <xdr:rowOff>104775</xdr:rowOff>
    </xdr:to>
    <xdr:sp macro="" textlink="">
      <xdr:nvSpPr>
        <xdr:cNvPr id="5" name="Line 2">
          <a:extLst>
            <a:ext uri="{FF2B5EF4-FFF2-40B4-BE49-F238E27FC236}">
              <a16:creationId xmlns:a16="http://schemas.microsoft.com/office/drawing/2014/main" xmlns="" id="{00000000-0008-0000-7404-000005000000}"/>
            </a:ext>
          </a:extLst>
        </xdr:cNvPr>
        <xdr:cNvSpPr>
          <a:spLocks noChangeShapeType="1"/>
        </xdr:cNvSpPr>
      </xdr:nvSpPr>
      <xdr:spPr bwMode="auto">
        <a:xfrm>
          <a:off x="438150" y="6324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14</xdr:row>
      <xdr:rowOff>104775</xdr:rowOff>
    </xdr:from>
    <xdr:to>
      <xdr:col>1</xdr:col>
      <xdr:colOff>57150</xdr:colOff>
      <xdr:row>14</xdr:row>
      <xdr:rowOff>104775</xdr:rowOff>
    </xdr:to>
    <xdr:sp macro="" textlink="">
      <xdr:nvSpPr>
        <xdr:cNvPr id="6" name="Line 3">
          <a:extLst>
            <a:ext uri="{FF2B5EF4-FFF2-40B4-BE49-F238E27FC236}">
              <a16:creationId xmlns:a16="http://schemas.microsoft.com/office/drawing/2014/main" xmlns="" id="{00000000-0008-0000-7404-000006000000}"/>
            </a:ext>
          </a:extLst>
        </xdr:cNvPr>
        <xdr:cNvSpPr>
          <a:spLocks noChangeShapeType="1"/>
        </xdr:cNvSpPr>
      </xdr:nvSpPr>
      <xdr:spPr bwMode="auto">
        <a:xfrm>
          <a:off x="438150" y="6324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13" name="Line 1">
          <a:extLst>
            <a:ext uri="{FF2B5EF4-FFF2-40B4-BE49-F238E27FC236}">
              <a16:creationId xmlns:a16="http://schemas.microsoft.com/office/drawing/2014/main" xmlns="" id="{00000000-0008-0000-7404-00000D000000}"/>
            </a:ext>
          </a:extLst>
        </xdr:cNvPr>
        <xdr:cNvSpPr>
          <a:spLocks noChangeShapeType="1"/>
        </xdr:cNvSpPr>
      </xdr:nvSpPr>
      <xdr:spPr bwMode="auto">
        <a:xfrm>
          <a:off x="4381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14" name="Line 2">
          <a:extLst>
            <a:ext uri="{FF2B5EF4-FFF2-40B4-BE49-F238E27FC236}">
              <a16:creationId xmlns:a16="http://schemas.microsoft.com/office/drawing/2014/main" xmlns="" id="{00000000-0008-0000-7404-00000E000000}"/>
            </a:ext>
          </a:extLst>
        </xdr:cNvPr>
        <xdr:cNvSpPr>
          <a:spLocks noChangeShapeType="1"/>
        </xdr:cNvSpPr>
      </xdr:nvSpPr>
      <xdr:spPr bwMode="auto">
        <a:xfrm>
          <a:off x="438150" y="678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15" name="Line 3">
          <a:extLst>
            <a:ext uri="{FF2B5EF4-FFF2-40B4-BE49-F238E27FC236}">
              <a16:creationId xmlns:a16="http://schemas.microsoft.com/office/drawing/2014/main" xmlns="" id="{00000000-0008-0000-7404-00000F000000}"/>
            </a:ext>
          </a:extLst>
        </xdr:cNvPr>
        <xdr:cNvSpPr>
          <a:spLocks noChangeShapeType="1"/>
        </xdr:cNvSpPr>
      </xdr:nvSpPr>
      <xdr:spPr bwMode="auto">
        <a:xfrm>
          <a:off x="438150" y="678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22" name="Line 1">
          <a:extLst>
            <a:ext uri="{FF2B5EF4-FFF2-40B4-BE49-F238E27FC236}">
              <a16:creationId xmlns:a16="http://schemas.microsoft.com/office/drawing/2014/main" xmlns="" id="{00000000-0008-0000-7404-000016000000}"/>
            </a:ext>
          </a:extLst>
        </xdr:cNvPr>
        <xdr:cNvSpPr>
          <a:spLocks noChangeShapeType="1"/>
        </xdr:cNvSpPr>
      </xdr:nvSpPr>
      <xdr:spPr bwMode="auto">
        <a:xfrm>
          <a:off x="438150" y="5972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23" name="Line 2">
          <a:extLst>
            <a:ext uri="{FF2B5EF4-FFF2-40B4-BE49-F238E27FC236}">
              <a16:creationId xmlns:a16="http://schemas.microsoft.com/office/drawing/2014/main" xmlns="" id="{00000000-0008-0000-7404-000017000000}"/>
            </a:ext>
          </a:extLst>
        </xdr:cNvPr>
        <xdr:cNvSpPr>
          <a:spLocks noChangeShapeType="1"/>
        </xdr:cNvSpPr>
      </xdr:nvSpPr>
      <xdr:spPr bwMode="auto">
        <a:xfrm>
          <a:off x="438150" y="678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24" name="Line 3">
          <a:extLst>
            <a:ext uri="{FF2B5EF4-FFF2-40B4-BE49-F238E27FC236}">
              <a16:creationId xmlns:a16="http://schemas.microsoft.com/office/drawing/2014/main" xmlns="" id="{00000000-0008-0000-7404-000018000000}"/>
            </a:ext>
          </a:extLst>
        </xdr:cNvPr>
        <xdr:cNvSpPr>
          <a:spLocks noChangeShapeType="1"/>
        </xdr:cNvSpPr>
      </xdr:nvSpPr>
      <xdr:spPr bwMode="auto">
        <a:xfrm>
          <a:off x="438150" y="678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14</xdr:row>
      <xdr:rowOff>104775</xdr:rowOff>
    </xdr:from>
    <xdr:to>
      <xdr:col>1</xdr:col>
      <xdr:colOff>57150</xdr:colOff>
      <xdr:row>14</xdr:row>
      <xdr:rowOff>104775</xdr:rowOff>
    </xdr:to>
    <xdr:sp macro="" textlink="">
      <xdr:nvSpPr>
        <xdr:cNvPr id="27" name="Line 1">
          <a:extLst>
            <a:ext uri="{FF2B5EF4-FFF2-40B4-BE49-F238E27FC236}">
              <a16:creationId xmlns:a16="http://schemas.microsoft.com/office/drawing/2014/main" xmlns="" id="{00000000-0008-0000-7404-00001B000000}"/>
            </a:ext>
          </a:extLst>
        </xdr:cNvPr>
        <xdr:cNvSpPr>
          <a:spLocks noChangeShapeType="1"/>
        </xdr:cNvSpPr>
      </xdr:nvSpPr>
      <xdr:spPr bwMode="auto">
        <a:xfrm>
          <a:off x="438150" y="6324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16</xdr:row>
      <xdr:rowOff>104775</xdr:rowOff>
    </xdr:from>
    <xdr:to>
      <xdr:col>1</xdr:col>
      <xdr:colOff>57150</xdr:colOff>
      <xdr:row>16</xdr:row>
      <xdr:rowOff>104775</xdr:rowOff>
    </xdr:to>
    <xdr:sp macro="" textlink="">
      <xdr:nvSpPr>
        <xdr:cNvPr id="28" name="Line 2">
          <a:extLst>
            <a:ext uri="{FF2B5EF4-FFF2-40B4-BE49-F238E27FC236}">
              <a16:creationId xmlns:a16="http://schemas.microsoft.com/office/drawing/2014/main" xmlns="" id="{00000000-0008-0000-7404-00001C000000}"/>
            </a:ext>
          </a:extLst>
        </xdr:cNvPr>
        <xdr:cNvSpPr>
          <a:spLocks noChangeShapeType="1"/>
        </xdr:cNvSpPr>
      </xdr:nvSpPr>
      <xdr:spPr bwMode="auto">
        <a:xfrm>
          <a:off x="438150" y="7191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16</xdr:row>
      <xdr:rowOff>104775</xdr:rowOff>
    </xdr:from>
    <xdr:to>
      <xdr:col>1</xdr:col>
      <xdr:colOff>57150</xdr:colOff>
      <xdr:row>16</xdr:row>
      <xdr:rowOff>104775</xdr:rowOff>
    </xdr:to>
    <xdr:sp macro="" textlink="">
      <xdr:nvSpPr>
        <xdr:cNvPr id="29" name="Line 3">
          <a:extLst>
            <a:ext uri="{FF2B5EF4-FFF2-40B4-BE49-F238E27FC236}">
              <a16:creationId xmlns:a16="http://schemas.microsoft.com/office/drawing/2014/main" xmlns="" id="{00000000-0008-0000-7404-00001D000000}"/>
            </a:ext>
          </a:extLst>
        </xdr:cNvPr>
        <xdr:cNvSpPr>
          <a:spLocks noChangeShapeType="1"/>
        </xdr:cNvSpPr>
      </xdr:nvSpPr>
      <xdr:spPr bwMode="auto">
        <a:xfrm>
          <a:off x="438150" y="7191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31" name="Line 2">
          <a:extLst>
            <a:ext uri="{FF2B5EF4-FFF2-40B4-BE49-F238E27FC236}">
              <a16:creationId xmlns:a16="http://schemas.microsoft.com/office/drawing/2014/main" xmlns="" id="{00000000-0008-0000-7404-00001F000000}"/>
            </a:ext>
          </a:extLst>
        </xdr:cNvPr>
        <xdr:cNvSpPr>
          <a:spLocks noChangeShapeType="1"/>
        </xdr:cNvSpPr>
      </xdr:nvSpPr>
      <xdr:spPr bwMode="auto">
        <a:xfrm>
          <a:off x="438150" y="450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32" name="Line 3">
          <a:extLst>
            <a:ext uri="{FF2B5EF4-FFF2-40B4-BE49-F238E27FC236}">
              <a16:creationId xmlns:a16="http://schemas.microsoft.com/office/drawing/2014/main" xmlns="" id="{00000000-0008-0000-7404-000020000000}"/>
            </a:ext>
          </a:extLst>
        </xdr:cNvPr>
        <xdr:cNvSpPr>
          <a:spLocks noChangeShapeType="1"/>
        </xdr:cNvSpPr>
      </xdr:nvSpPr>
      <xdr:spPr bwMode="auto">
        <a:xfrm>
          <a:off x="438150" y="450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34" name="Line 2">
          <a:extLst>
            <a:ext uri="{FF2B5EF4-FFF2-40B4-BE49-F238E27FC236}">
              <a16:creationId xmlns:a16="http://schemas.microsoft.com/office/drawing/2014/main" xmlns="" id="{00000000-0008-0000-7404-000022000000}"/>
            </a:ext>
          </a:extLst>
        </xdr:cNvPr>
        <xdr:cNvSpPr>
          <a:spLocks noChangeShapeType="1"/>
        </xdr:cNvSpPr>
      </xdr:nvSpPr>
      <xdr:spPr bwMode="auto">
        <a:xfrm>
          <a:off x="438150" y="450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35" name="Line 3">
          <a:extLst>
            <a:ext uri="{FF2B5EF4-FFF2-40B4-BE49-F238E27FC236}">
              <a16:creationId xmlns:a16="http://schemas.microsoft.com/office/drawing/2014/main" xmlns="" id="{00000000-0008-0000-7404-000023000000}"/>
            </a:ext>
          </a:extLst>
        </xdr:cNvPr>
        <xdr:cNvSpPr>
          <a:spLocks noChangeShapeType="1"/>
        </xdr:cNvSpPr>
      </xdr:nvSpPr>
      <xdr:spPr bwMode="auto">
        <a:xfrm>
          <a:off x="438150" y="450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36" name="Line 1">
          <a:extLst>
            <a:ext uri="{FF2B5EF4-FFF2-40B4-BE49-F238E27FC236}">
              <a16:creationId xmlns:a16="http://schemas.microsoft.com/office/drawing/2014/main" xmlns="" id="{00000000-0008-0000-7404-000024000000}"/>
            </a:ext>
          </a:extLst>
        </xdr:cNvPr>
        <xdr:cNvSpPr>
          <a:spLocks noChangeShapeType="1"/>
        </xdr:cNvSpPr>
      </xdr:nvSpPr>
      <xdr:spPr bwMode="auto">
        <a:xfrm>
          <a:off x="438150" y="678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37" name="Line 2">
          <a:extLst>
            <a:ext uri="{FF2B5EF4-FFF2-40B4-BE49-F238E27FC236}">
              <a16:creationId xmlns:a16="http://schemas.microsoft.com/office/drawing/2014/main" xmlns="" id="{00000000-0008-0000-7404-000025000000}"/>
            </a:ext>
          </a:extLst>
        </xdr:cNvPr>
        <xdr:cNvSpPr>
          <a:spLocks noChangeShapeType="1"/>
        </xdr:cNvSpPr>
      </xdr:nvSpPr>
      <xdr:spPr bwMode="auto">
        <a:xfrm>
          <a:off x="438150" y="760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38" name="Line 3">
          <a:extLst>
            <a:ext uri="{FF2B5EF4-FFF2-40B4-BE49-F238E27FC236}">
              <a16:creationId xmlns:a16="http://schemas.microsoft.com/office/drawing/2014/main" xmlns="" id="{00000000-0008-0000-7404-000026000000}"/>
            </a:ext>
          </a:extLst>
        </xdr:cNvPr>
        <xdr:cNvSpPr>
          <a:spLocks noChangeShapeType="1"/>
        </xdr:cNvSpPr>
      </xdr:nvSpPr>
      <xdr:spPr bwMode="auto">
        <a:xfrm>
          <a:off x="438150" y="760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0" name="Line 2">
          <a:extLst>
            <a:ext uri="{FF2B5EF4-FFF2-40B4-BE49-F238E27FC236}">
              <a16:creationId xmlns:a16="http://schemas.microsoft.com/office/drawing/2014/main" xmlns="" id="{00000000-0008-0000-7404-000028000000}"/>
            </a:ext>
          </a:extLst>
        </xdr:cNvPr>
        <xdr:cNvSpPr>
          <a:spLocks noChangeShapeType="1"/>
        </xdr:cNvSpPr>
      </xdr:nvSpPr>
      <xdr:spPr bwMode="auto">
        <a:xfrm>
          <a:off x="438150" y="450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1" name="Line 3">
          <a:extLst>
            <a:ext uri="{FF2B5EF4-FFF2-40B4-BE49-F238E27FC236}">
              <a16:creationId xmlns:a16="http://schemas.microsoft.com/office/drawing/2014/main" xmlns="" id="{00000000-0008-0000-7404-000029000000}"/>
            </a:ext>
          </a:extLst>
        </xdr:cNvPr>
        <xdr:cNvSpPr>
          <a:spLocks noChangeShapeType="1"/>
        </xdr:cNvSpPr>
      </xdr:nvSpPr>
      <xdr:spPr bwMode="auto">
        <a:xfrm>
          <a:off x="438150" y="450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3" name="Line 2">
          <a:extLst>
            <a:ext uri="{FF2B5EF4-FFF2-40B4-BE49-F238E27FC236}">
              <a16:creationId xmlns:a16="http://schemas.microsoft.com/office/drawing/2014/main" xmlns="" id="{00000000-0008-0000-7404-00002B000000}"/>
            </a:ext>
          </a:extLst>
        </xdr:cNvPr>
        <xdr:cNvSpPr>
          <a:spLocks noChangeShapeType="1"/>
        </xdr:cNvSpPr>
      </xdr:nvSpPr>
      <xdr:spPr bwMode="auto">
        <a:xfrm>
          <a:off x="438150" y="450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4" name="Line 3">
          <a:extLst>
            <a:ext uri="{FF2B5EF4-FFF2-40B4-BE49-F238E27FC236}">
              <a16:creationId xmlns:a16="http://schemas.microsoft.com/office/drawing/2014/main" xmlns="" id="{00000000-0008-0000-7404-00002C000000}"/>
            </a:ext>
          </a:extLst>
        </xdr:cNvPr>
        <xdr:cNvSpPr>
          <a:spLocks noChangeShapeType="1"/>
        </xdr:cNvSpPr>
      </xdr:nvSpPr>
      <xdr:spPr bwMode="auto">
        <a:xfrm>
          <a:off x="438150" y="450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45" name="Line 1">
          <a:extLst>
            <a:ext uri="{FF2B5EF4-FFF2-40B4-BE49-F238E27FC236}">
              <a16:creationId xmlns:a16="http://schemas.microsoft.com/office/drawing/2014/main" xmlns="" id="{00000000-0008-0000-7404-00002D000000}"/>
            </a:ext>
          </a:extLst>
        </xdr:cNvPr>
        <xdr:cNvSpPr>
          <a:spLocks noChangeShapeType="1"/>
        </xdr:cNvSpPr>
      </xdr:nvSpPr>
      <xdr:spPr bwMode="auto">
        <a:xfrm>
          <a:off x="438150" y="678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46" name="Line 2">
          <a:extLst>
            <a:ext uri="{FF2B5EF4-FFF2-40B4-BE49-F238E27FC236}">
              <a16:creationId xmlns:a16="http://schemas.microsoft.com/office/drawing/2014/main" xmlns="" id="{00000000-0008-0000-7404-00002E000000}"/>
            </a:ext>
          </a:extLst>
        </xdr:cNvPr>
        <xdr:cNvSpPr>
          <a:spLocks noChangeShapeType="1"/>
        </xdr:cNvSpPr>
      </xdr:nvSpPr>
      <xdr:spPr bwMode="auto">
        <a:xfrm>
          <a:off x="438150" y="760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47" name="Line 3">
          <a:extLst>
            <a:ext uri="{FF2B5EF4-FFF2-40B4-BE49-F238E27FC236}">
              <a16:creationId xmlns:a16="http://schemas.microsoft.com/office/drawing/2014/main" xmlns="" id="{00000000-0008-0000-7404-00002F000000}"/>
            </a:ext>
          </a:extLst>
        </xdr:cNvPr>
        <xdr:cNvSpPr>
          <a:spLocks noChangeShapeType="1"/>
        </xdr:cNvSpPr>
      </xdr:nvSpPr>
      <xdr:spPr bwMode="auto">
        <a:xfrm>
          <a:off x="438150" y="760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0" name="Line 1">
          <a:extLst>
            <a:ext uri="{FF2B5EF4-FFF2-40B4-BE49-F238E27FC236}">
              <a16:creationId xmlns:a16="http://schemas.microsoft.com/office/drawing/2014/main" xmlns="" id="{00000000-0008-0000-7404-000032000000}"/>
            </a:ext>
          </a:extLst>
        </xdr:cNvPr>
        <xdr:cNvSpPr>
          <a:spLocks noChangeShapeType="1"/>
        </xdr:cNvSpPr>
      </xdr:nvSpPr>
      <xdr:spPr bwMode="auto">
        <a:xfrm>
          <a:off x="43815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14</xdr:row>
      <xdr:rowOff>104775</xdr:rowOff>
    </xdr:from>
    <xdr:to>
      <xdr:col>1</xdr:col>
      <xdr:colOff>57150</xdr:colOff>
      <xdr:row>14</xdr:row>
      <xdr:rowOff>104775</xdr:rowOff>
    </xdr:to>
    <xdr:sp macro="" textlink="">
      <xdr:nvSpPr>
        <xdr:cNvPr id="51" name="Line 2">
          <a:extLst>
            <a:ext uri="{FF2B5EF4-FFF2-40B4-BE49-F238E27FC236}">
              <a16:creationId xmlns:a16="http://schemas.microsoft.com/office/drawing/2014/main" xmlns="" id="{00000000-0008-0000-7404-000033000000}"/>
            </a:ext>
          </a:extLst>
        </xdr:cNvPr>
        <xdr:cNvSpPr>
          <a:spLocks noChangeShapeType="1"/>
        </xdr:cNvSpPr>
      </xdr:nvSpPr>
      <xdr:spPr bwMode="auto">
        <a:xfrm>
          <a:off x="438150" y="607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14</xdr:row>
      <xdr:rowOff>104775</xdr:rowOff>
    </xdr:from>
    <xdr:to>
      <xdr:col>1</xdr:col>
      <xdr:colOff>57150</xdr:colOff>
      <xdr:row>14</xdr:row>
      <xdr:rowOff>104775</xdr:rowOff>
    </xdr:to>
    <xdr:sp macro="" textlink="">
      <xdr:nvSpPr>
        <xdr:cNvPr id="52" name="Line 3">
          <a:extLst>
            <a:ext uri="{FF2B5EF4-FFF2-40B4-BE49-F238E27FC236}">
              <a16:creationId xmlns:a16="http://schemas.microsoft.com/office/drawing/2014/main" xmlns="" id="{00000000-0008-0000-7404-000034000000}"/>
            </a:ext>
          </a:extLst>
        </xdr:cNvPr>
        <xdr:cNvSpPr>
          <a:spLocks noChangeShapeType="1"/>
        </xdr:cNvSpPr>
      </xdr:nvSpPr>
      <xdr:spPr bwMode="auto">
        <a:xfrm>
          <a:off x="438150" y="607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59" name="Line 1">
          <a:extLst>
            <a:ext uri="{FF2B5EF4-FFF2-40B4-BE49-F238E27FC236}">
              <a16:creationId xmlns:a16="http://schemas.microsoft.com/office/drawing/2014/main" xmlns="" id="{00000000-0008-0000-7404-00003B000000}"/>
            </a:ext>
          </a:extLst>
        </xdr:cNvPr>
        <xdr:cNvSpPr>
          <a:spLocks noChangeShapeType="1"/>
        </xdr:cNvSpPr>
      </xdr:nvSpPr>
      <xdr:spPr bwMode="auto">
        <a:xfrm>
          <a:off x="438150"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60" name="Line 2">
          <a:extLst>
            <a:ext uri="{FF2B5EF4-FFF2-40B4-BE49-F238E27FC236}">
              <a16:creationId xmlns:a16="http://schemas.microsoft.com/office/drawing/2014/main" xmlns="" id="{00000000-0008-0000-7404-00003C000000}"/>
            </a:ext>
          </a:extLst>
        </xdr:cNvPr>
        <xdr:cNvSpPr>
          <a:spLocks noChangeShapeType="1"/>
        </xdr:cNvSpPr>
      </xdr:nvSpPr>
      <xdr:spPr bwMode="auto">
        <a:xfrm>
          <a:off x="4381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61" name="Line 3">
          <a:extLst>
            <a:ext uri="{FF2B5EF4-FFF2-40B4-BE49-F238E27FC236}">
              <a16:creationId xmlns:a16="http://schemas.microsoft.com/office/drawing/2014/main" xmlns="" id="{00000000-0008-0000-7404-00003D000000}"/>
            </a:ext>
          </a:extLst>
        </xdr:cNvPr>
        <xdr:cNvSpPr>
          <a:spLocks noChangeShapeType="1"/>
        </xdr:cNvSpPr>
      </xdr:nvSpPr>
      <xdr:spPr bwMode="auto">
        <a:xfrm>
          <a:off x="4381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68" name="Line 1">
          <a:extLst>
            <a:ext uri="{FF2B5EF4-FFF2-40B4-BE49-F238E27FC236}">
              <a16:creationId xmlns:a16="http://schemas.microsoft.com/office/drawing/2014/main" xmlns="" id="{00000000-0008-0000-7404-000044000000}"/>
            </a:ext>
          </a:extLst>
        </xdr:cNvPr>
        <xdr:cNvSpPr>
          <a:spLocks noChangeShapeType="1"/>
        </xdr:cNvSpPr>
      </xdr:nvSpPr>
      <xdr:spPr bwMode="auto">
        <a:xfrm>
          <a:off x="438150"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69" name="Line 2">
          <a:extLst>
            <a:ext uri="{FF2B5EF4-FFF2-40B4-BE49-F238E27FC236}">
              <a16:creationId xmlns:a16="http://schemas.microsoft.com/office/drawing/2014/main" xmlns="" id="{00000000-0008-0000-7404-000045000000}"/>
            </a:ext>
          </a:extLst>
        </xdr:cNvPr>
        <xdr:cNvSpPr>
          <a:spLocks noChangeShapeType="1"/>
        </xdr:cNvSpPr>
      </xdr:nvSpPr>
      <xdr:spPr bwMode="auto">
        <a:xfrm>
          <a:off x="4381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70" name="Line 3">
          <a:extLst>
            <a:ext uri="{FF2B5EF4-FFF2-40B4-BE49-F238E27FC236}">
              <a16:creationId xmlns:a16="http://schemas.microsoft.com/office/drawing/2014/main" xmlns="" id="{00000000-0008-0000-7404-000046000000}"/>
            </a:ext>
          </a:extLst>
        </xdr:cNvPr>
        <xdr:cNvSpPr>
          <a:spLocks noChangeShapeType="1"/>
        </xdr:cNvSpPr>
      </xdr:nvSpPr>
      <xdr:spPr bwMode="auto">
        <a:xfrm>
          <a:off x="4381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14</xdr:row>
      <xdr:rowOff>104775</xdr:rowOff>
    </xdr:from>
    <xdr:to>
      <xdr:col>1</xdr:col>
      <xdr:colOff>57150</xdr:colOff>
      <xdr:row>14</xdr:row>
      <xdr:rowOff>104775</xdr:rowOff>
    </xdr:to>
    <xdr:sp macro="" textlink="">
      <xdr:nvSpPr>
        <xdr:cNvPr id="73" name="Line 1">
          <a:extLst>
            <a:ext uri="{FF2B5EF4-FFF2-40B4-BE49-F238E27FC236}">
              <a16:creationId xmlns:a16="http://schemas.microsoft.com/office/drawing/2014/main" xmlns="" id="{00000000-0008-0000-7404-000049000000}"/>
            </a:ext>
          </a:extLst>
        </xdr:cNvPr>
        <xdr:cNvSpPr>
          <a:spLocks noChangeShapeType="1"/>
        </xdr:cNvSpPr>
      </xdr:nvSpPr>
      <xdr:spPr bwMode="auto">
        <a:xfrm>
          <a:off x="438150" y="607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16</xdr:row>
      <xdr:rowOff>104775</xdr:rowOff>
    </xdr:from>
    <xdr:to>
      <xdr:col>1</xdr:col>
      <xdr:colOff>57150</xdr:colOff>
      <xdr:row>16</xdr:row>
      <xdr:rowOff>104775</xdr:rowOff>
    </xdr:to>
    <xdr:sp macro="" textlink="">
      <xdr:nvSpPr>
        <xdr:cNvPr id="74" name="Line 2">
          <a:extLst>
            <a:ext uri="{FF2B5EF4-FFF2-40B4-BE49-F238E27FC236}">
              <a16:creationId xmlns:a16="http://schemas.microsoft.com/office/drawing/2014/main" xmlns="" id="{00000000-0008-0000-7404-00004A000000}"/>
            </a:ext>
          </a:extLst>
        </xdr:cNvPr>
        <xdr:cNvSpPr>
          <a:spLocks noChangeShapeType="1"/>
        </xdr:cNvSpPr>
      </xdr:nvSpPr>
      <xdr:spPr bwMode="auto">
        <a:xfrm>
          <a:off x="438150" y="6943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16</xdr:row>
      <xdr:rowOff>104775</xdr:rowOff>
    </xdr:from>
    <xdr:to>
      <xdr:col>1</xdr:col>
      <xdr:colOff>57150</xdr:colOff>
      <xdr:row>16</xdr:row>
      <xdr:rowOff>104775</xdr:rowOff>
    </xdr:to>
    <xdr:sp macro="" textlink="">
      <xdr:nvSpPr>
        <xdr:cNvPr id="75" name="Line 3">
          <a:extLst>
            <a:ext uri="{FF2B5EF4-FFF2-40B4-BE49-F238E27FC236}">
              <a16:creationId xmlns:a16="http://schemas.microsoft.com/office/drawing/2014/main" xmlns="" id="{00000000-0008-0000-7404-00004B000000}"/>
            </a:ext>
          </a:extLst>
        </xdr:cNvPr>
        <xdr:cNvSpPr>
          <a:spLocks noChangeShapeType="1"/>
        </xdr:cNvSpPr>
      </xdr:nvSpPr>
      <xdr:spPr bwMode="auto">
        <a:xfrm>
          <a:off x="438150" y="6943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77" name="Line 2">
          <a:extLst>
            <a:ext uri="{FF2B5EF4-FFF2-40B4-BE49-F238E27FC236}">
              <a16:creationId xmlns:a16="http://schemas.microsoft.com/office/drawing/2014/main" xmlns="" id="{00000000-0008-0000-7404-00004D000000}"/>
            </a:ext>
          </a:extLst>
        </xdr:cNvPr>
        <xdr:cNvSpPr>
          <a:spLocks noChangeShapeType="1"/>
        </xdr:cNvSpPr>
      </xdr:nvSpPr>
      <xdr:spPr bwMode="auto">
        <a:xfrm>
          <a:off x="43815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78" name="Line 3">
          <a:extLst>
            <a:ext uri="{FF2B5EF4-FFF2-40B4-BE49-F238E27FC236}">
              <a16:creationId xmlns:a16="http://schemas.microsoft.com/office/drawing/2014/main" xmlns="" id="{00000000-0008-0000-7404-00004E000000}"/>
            </a:ext>
          </a:extLst>
        </xdr:cNvPr>
        <xdr:cNvSpPr>
          <a:spLocks noChangeShapeType="1"/>
        </xdr:cNvSpPr>
      </xdr:nvSpPr>
      <xdr:spPr bwMode="auto">
        <a:xfrm>
          <a:off x="43815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80" name="Line 2">
          <a:extLst>
            <a:ext uri="{FF2B5EF4-FFF2-40B4-BE49-F238E27FC236}">
              <a16:creationId xmlns:a16="http://schemas.microsoft.com/office/drawing/2014/main" xmlns="" id="{00000000-0008-0000-7404-000050000000}"/>
            </a:ext>
          </a:extLst>
        </xdr:cNvPr>
        <xdr:cNvSpPr>
          <a:spLocks noChangeShapeType="1"/>
        </xdr:cNvSpPr>
      </xdr:nvSpPr>
      <xdr:spPr bwMode="auto">
        <a:xfrm>
          <a:off x="43815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81" name="Line 3">
          <a:extLst>
            <a:ext uri="{FF2B5EF4-FFF2-40B4-BE49-F238E27FC236}">
              <a16:creationId xmlns:a16="http://schemas.microsoft.com/office/drawing/2014/main" xmlns="" id="{00000000-0008-0000-7404-000051000000}"/>
            </a:ext>
          </a:extLst>
        </xdr:cNvPr>
        <xdr:cNvSpPr>
          <a:spLocks noChangeShapeType="1"/>
        </xdr:cNvSpPr>
      </xdr:nvSpPr>
      <xdr:spPr bwMode="auto">
        <a:xfrm>
          <a:off x="43815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82" name="Line 1">
          <a:extLst>
            <a:ext uri="{FF2B5EF4-FFF2-40B4-BE49-F238E27FC236}">
              <a16:creationId xmlns:a16="http://schemas.microsoft.com/office/drawing/2014/main" xmlns="" id="{00000000-0008-0000-7404-000052000000}"/>
            </a:ext>
          </a:extLst>
        </xdr:cNvPr>
        <xdr:cNvSpPr>
          <a:spLocks noChangeShapeType="1"/>
        </xdr:cNvSpPr>
      </xdr:nvSpPr>
      <xdr:spPr bwMode="auto">
        <a:xfrm>
          <a:off x="4381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83" name="Line 2">
          <a:extLst>
            <a:ext uri="{FF2B5EF4-FFF2-40B4-BE49-F238E27FC236}">
              <a16:creationId xmlns:a16="http://schemas.microsoft.com/office/drawing/2014/main" xmlns="" id="{00000000-0008-0000-7404-000053000000}"/>
            </a:ext>
          </a:extLst>
        </xdr:cNvPr>
        <xdr:cNvSpPr>
          <a:spLocks noChangeShapeType="1"/>
        </xdr:cNvSpPr>
      </xdr:nvSpPr>
      <xdr:spPr bwMode="auto">
        <a:xfrm>
          <a:off x="438150" y="735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84" name="Line 3">
          <a:extLst>
            <a:ext uri="{FF2B5EF4-FFF2-40B4-BE49-F238E27FC236}">
              <a16:creationId xmlns:a16="http://schemas.microsoft.com/office/drawing/2014/main" xmlns="" id="{00000000-0008-0000-7404-000054000000}"/>
            </a:ext>
          </a:extLst>
        </xdr:cNvPr>
        <xdr:cNvSpPr>
          <a:spLocks noChangeShapeType="1"/>
        </xdr:cNvSpPr>
      </xdr:nvSpPr>
      <xdr:spPr bwMode="auto">
        <a:xfrm>
          <a:off x="438150" y="735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86" name="Line 2">
          <a:extLst>
            <a:ext uri="{FF2B5EF4-FFF2-40B4-BE49-F238E27FC236}">
              <a16:creationId xmlns:a16="http://schemas.microsoft.com/office/drawing/2014/main" xmlns="" id="{00000000-0008-0000-7404-000056000000}"/>
            </a:ext>
          </a:extLst>
        </xdr:cNvPr>
        <xdr:cNvSpPr>
          <a:spLocks noChangeShapeType="1"/>
        </xdr:cNvSpPr>
      </xdr:nvSpPr>
      <xdr:spPr bwMode="auto">
        <a:xfrm>
          <a:off x="43815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87" name="Line 3">
          <a:extLst>
            <a:ext uri="{FF2B5EF4-FFF2-40B4-BE49-F238E27FC236}">
              <a16:creationId xmlns:a16="http://schemas.microsoft.com/office/drawing/2014/main" xmlns="" id="{00000000-0008-0000-7404-000057000000}"/>
            </a:ext>
          </a:extLst>
        </xdr:cNvPr>
        <xdr:cNvSpPr>
          <a:spLocks noChangeShapeType="1"/>
        </xdr:cNvSpPr>
      </xdr:nvSpPr>
      <xdr:spPr bwMode="auto">
        <a:xfrm>
          <a:off x="43815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89" name="Line 2">
          <a:extLst>
            <a:ext uri="{FF2B5EF4-FFF2-40B4-BE49-F238E27FC236}">
              <a16:creationId xmlns:a16="http://schemas.microsoft.com/office/drawing/2014/main" xmlns="" id="{00000000-0008-0000-7404-000059000000}"/>
            </a:ext>
          </a:extLst>
        </xdr:cNvPr>
        <xdr:cNvSpPr>
          <a:spLocks noChangeShapeType="1"/>
        </xdr:cNvSpPr>
      </xdr:nvSpPr>
      <xdr:spPr bwMode="auto">
        <a:xfrm>
          <a:off x="43815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90" name="Line 3">
          <a:extLst>
            <a:ext uri="{FF2B5EF4-FFF2-40B4-BE49-F238E27FC236}">
              <a16:creationId xmlns:a16="http://schemas.microsoft.com/office/drawing/2014/main" xmlns="" id="{00000000-0008-0000-7404-00005A000000}"/>
            </a:ext>
          </a:extLst>
        </xdr:cNvPr>
        <xdr:cNvSpPr>
          <a:spLocks noChangeShapeType="1"/>
        </xdr:cNvSpPr>
      </xdr:nvSpPr>
      <xdr:spPr bwMode="auto">
        <a:xfrm>
          <a:off x="43815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15</xdr:row>
      <xdr:rowOff>104775</xdr:rowOff>
    </xdr:from>
    <xdr:to>
      <xdr:col>1</xdr:col>
      <xdr:colOff>57150</xdr:colOff>
      <xdr:row>15</xdr:row>
      <xdr:rowOff>104775</xdr:rowOff>
    </xdr:to>
    <xdr:sp macro="" textlink="">
      <xdr:nvSpPr>
        <xdr:cNvPr id="91" name="Line 1">
          <a:extLst>
            <a:ext uri="{FF2B5EF4-FFF2-40B4-BE49-F238E27FC236}">
              <a16:creationId xmlns:a16="http://schemas.microsoft.com/office/drawing/2014/main" xmlns="" id="{00000000-0008-0000-7404-00005B000000}"/>
            </a:ext>
          </a:extLst>
        </xdr:cNvPr>
        <xdr:cNvSpPr>
          <a:spLocks noChangeShapeType="1"/>
        </xdr:cNvSpPr>
      </xdr:nvSpPr>
      <xdr:spPr bwMode="auto">
        <a:xfrm>
          <a:off x="4381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92" name="Line 2">
          <a:extLst>
            <a:ext uri="{FF2B5EF4-FFF2-40B4-BE49-F238E27FC236}">
              <a16:creationId xmlns:a16="http://schemas.microsoft.com/office/drawing/2014/main" xmlns="" id="{00000000-0008-0000-7404-00005C000000}"/>
            </a:ext>
          </a:extLst>
        </xdr:cNvPr>
        <xdr:cNvSpPr>
          <a:spLocks noChangeShapeType="1"/>
        </xdr:cNvSpPr>
      </xdr:nvSpPr>
      <xdr:spPr bwMode="auto">
        <a:xfrm>
          <a:off x="438150" y="735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93" name="Line 3">
          <a:extLst>
            <a:ext uri="{FF2B5EF4-FFF2-40B4-BE49-F238E27FC236}">
              <a16:creationId xmlns:a16="http://schemas.microsoft.com/office/drawing/2014/main" xmlns="" id="{00000000-0008-0000-7404-00005D000000}"/>
            </a:ext>
          </a:extLst>
        </xdr:cNvPr>
        <xdr:cNvSpPr>
          <a:spLocks noChangeShapeType="1"/>
        </xdr:cNvSpPr>
      </xdr:nvSpPr>
      <xdr:spPr bwMode="auto">
        <a:xfrm>
          <a:off x="438150" y="735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80</xdr:row>
      <xdr:rowOff>0</xdr:rowOff>
    </xdr:from>
    <xdr:to>
      <xdr:col>1</xdr:col>
      <xdr:colOff>57150</xdr:colOff>
      <xdr:row>80</xdr:row>
      <xdr:rowOff>0</xdr:rowOff>
    </xdr:to>
    <xdr:sp macro="" textlink="">
      <xdr:nvSpPr>
        <xdr:cNvPr id="2" name="Line 1">
          <a:extLst>
            <a:ext uri="{FF2B5EF4-FFF2-40B4-BE49-F238E27FC236}">
              <a16:creationId xmlns:a16="http://schemas.microsoft.com/office/drawing/2014/main" xmlns="" id="{00000000-0008-0000-7504-000002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 name="Line 2">
          <a:extLst>
            <a:ext uri="{FF2B5EF4-FFF2-40B4-BE49-F238E27FC236}">
              <a16:creationId xmlns:a16="http://schemas.microsoft.com/office/drawing/2014/main" xmlns="" id="{00000000-0008-0000-7504-000003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 name="Line 7">
          <a:extLst>
            <a:ext uri="{FF2B5EF4-FFF2-40B4-BE49-F238E27FC236}">
              <a16:creationId xmlns:a16="http://schemas.microsoft.com/office/drawing/2014/main" xmlns="" id="{00000000-0008-0000-7504-000004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5" name="Line 8">
          <a:extLst>
            <a:ext uri="{FF2B5EF4-FFF2-40B4-BE49-F238E27FC236}">
              <a16:creationId xmlns:a16="http://schemas.microsoft.com/office/drawing/2014/main" xmlns="" id="{00000000-0008-0000-7504-000005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6" name="Line 16">
          <a:extLst>
            <a:ext uri="{FF2B5EF4-FFF2-40B4-BE49-F238E27FC236}">
              <a16:creationId xmlns:a16="http://schemas.microsoft.com/office/drawing/2014/main" xmlns="" id="{00000000-0008-0000-7504-000006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7" name="Line 15">
          <a:extLst>
            <a:ext uri="{FF2B5EF4-FFF2-40B4-BE49-F238E27FC236}">
              <a16:creationId xmlns:a16="http://schemas.microsoft.com/office/drawing/2014/main" xmlns="" id="{00000000-0008-0000-7504-000007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8" name="Line 14">
          <a:extLst>
            <a:ext uri="{FF2B5EF4-FFF2-40B4-BE49-F238E27FC236}">
              <a16:creationId xmlns:a16="http://schemas.microsoft.com/office/drawing/2014/main" xmlns="" id="{00000000-0008-0000-7504-000008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9" name="Line 13">
          <a:extLst>
            <a:ext uri="{FF2B5EF4-FFF2-40B4-BE49-F238E27FC236}">
              <a16:creationId xmlns:a16="http://schemas.microsoft.com/office/drawing/2014/main" xmlns="" id="{00000000-0008-0000-7504-000009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0" name="Line 44">
          <a:extLst>
            <a:ext uri="{FF2B5EF4-FFF2-40B4-BE49-F238E27FC236}">
              <a16:creationId xmlns:a16="http://schemas.microsoft.com/office/drawing/2014/main" xmlns="" id="{00000000-0008-0000-7504-00000A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1" name="Line 43">
          <a:extLst>
            <a:ext uri="{FF2B5EF4-FFF2-40B4-BE49-F238E27FC236}">
              <a16:creationId xmlns:a16="http://schemas.microsoft.com/office/drawing/2014/main" xmlns="" id="{00000000-0008-0000-7504-00000B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2" name="Line 42">
          <a:extLst>
            <a:ext uri="{FF2B5EF4-FFF2-40B4-BE49-F238E27FC236}">
              <a16:creationId xmlns:a16="http://schemas.microsoft.com/office/drawing/2014/main" xmlns="" id="{00000000-0008-0000-7504-00000C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3" name="Line 41">
          <a:extLst>
            <a:ext uri="{FF2B5EF4-FFF2-40B4-BE49-F238E27FC236}">
              <a16:creationId xmlns:a16="http://schemas.microsoft.com/office/drawing/2014/main" xmlns="" id="{00000000-0008-0000-7504-00000D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4" name="Line 1">
          <a:extLst>
            <a:ext uri="{FF2B5EF4-FFF2-40B4-BE49-F238E27FC236}">
              <a16:creationId xmlns:a16="http://schemas.microsoft.com/office/drawing/2014/main" xmlns="" id="{00000000-0008-0000-7504-00000E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5" name="Line 2">
          <a:extLst>
            <a:ext uri="{FF2B5EF4-FFF2-40B4-BE49-F238E27FC236}">
              <a16:creationId xmlns:a16="http://schemas.microsoft.com/office/drawing/2014/main" xmlns="" id="{00000000-0008-0000-7504-00000F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6" name="Line 7">
          <a:extLst>
            <a:ext uri="{FF2B5EF4-FFF2-40B4-BE49-F238E27FC236}">
              <a16:creationId xmlns:a16="http://schemas.microsoft.com/office/drawing/2014/main" xmlns="" id="{00000000-0008-0000-7504-000010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7" name="Line 8">
          <a:extLst>
            <a:ext uri="{FF2B5EF4-FFF2-40B4-BE49-F238E27FC236}">
              <a16:creationId xmlns:a16="http://schemas.microsoft.com/office/drawing/2014/main" xmlns="" id="{00000000-0008-0000-7504-000011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8" name="Line 16">
          <a:extLst>
            <a:ext uri="{FF2B5EF4-FFF2-40B4-BE49-F238E27FC236}">
              <a16:creationId xmlns:a16="http://schemas.microsoft.com/office/drawing/2014/main" xmlns="" id="{00000000-0008-0000-7504-000012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19" name="Line 15">
          <a:extLst>
            <a:ext uri="{FF2B5EF4-FFF2-40B4-BE49-F238E27FC236}">
              <a16:creationId xmlns:a16="http://schemas.microsoft.com/office/drawing/2014/main" xmlns="" id="{00000000-0008-0000-7504-000013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0" name="Line 14">
          <a:extLst>
            <a:ext uri="{FF2B5EF4-FFF2-40B4-BE49-F238E27FC236}">
              <a16:creationId xmlns:a16="http://schemas.microsoft.com/office/drawing/2014/main" xmlns="" id="{00000000-0008-0000-7504-000014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1" name="Line 13">
          <a:extLst>
            <a:ext uri="{FF2B5EF4-FFF2-40B4-BE49-F238E27FC236}">
              <a16:creationId xmlns:a16="http://schemas.microsoft.com/office/drawing/2014/main" xmlns="" id="{00000000-0008-0000-7504-000015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2" name="Line 44">
          <a:extLst>
            <a:ext uri="{FF2B5EF4-FFF2-40B4-BE49-F238E27FC236}">
              <a16:creationId xmlns:a16="http://schemas.microsoft.com/office/drawing/2014/main" xmlns="" id="{00000000-0008-0000-7504-000016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3" name="Line 43">
          <a:extLst>
            <a:ext uri="{FF2B5EF4-FFF2-40B4-BE49-F238E27FC236}">
              <a16:creationId xmlns:a16="http://schemas.microsoft.com/office/drawing/2014/main" xmlns="" id="{00000000-0008-0000-7504-000017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4" name="Line 42">
          <a:extLst>
            <a:ext uri="{FF2B5EF4-FFF2-40B4-BE49-F238E27FC236}">
              <a16:creationId xmlns:a16="http://schemas.microsoft.com/office/drawing/2014/main" xmlns="" id="{00000000-0008-0000-7504-000018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5" name="Line 41">
          <a:extLst>
            <a:ext uri="{FF2B5EF4-FFF2-40B4-BE49-F238E27FC236}">
              <a16:creationId xmlns:a16="http://schemas.microsoft.com/office/drawing/2014/main" xmlns="" id="{00000000-0008-0000-7504-000019000000}"/>
            </a:ext>
          </a:extLst>
        </xdr:cNvPr>
        <xdr:cNvSpPr>
          <a:spLocks noChangeShapeType="1"/>
        </xdr:cNvSpPr>
      </xdr:nvSpPr>
      <xdr:spPr bwMode="auto">
        <a:xfrm>
          <a:off x="447675" y="2989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6" name="Line 1">
          <a:extLst>
            <a:ext uri="{FF2B5EF4-FFF2-40B4-BE49-F238E27FC236}">
              <a16:creationId xmlns:a16="http://schemas.microsoft.com/office/drawing/2014/main" xmlns="" id="{00000000-0008-0000-7504-00001A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7" name="Line 2">
          <a:extLst>
            <a:ext uri="{FF2B5EF4-FFF2-40B4-BE49-F238E27FC236}">
              <a16:creationId xmlns:a16="http://schemas.microsoft.com/office/drawing/2014/main" xmlns="" id="{00000000-0008-0000-7504-00001B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8" name="Line 7">
          <a:extLst>
            <a:ext uri="{FF2B5EF4-FFF2-40B4-BE49-F238E27FC236}">
              <a16:creationId xmlns:a16="http://schemas.microsoft.com/office/drawing/2014/main" xmlns="" id="{00000000-0008-0000-7504-00001C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29" name="Line 8">
          <a:extLst>
            <a:ext uri="{FF2B5EF4-FFF2-40B4-BE49-F238E27FC236}">
              <a16:creationId xmlns:a16="http://schemas.microsoft.com/office/drawing/2014/main" xmlns="" id="{00000000-0008-0000-7504-00001D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0" name="Line 16">
          <a:extLst>
            <a:ext uri="{FF2B5EF4-FFF2-40B4-BE49-F238E27FC236}">
              <a16:creationId xmlns:a16="http://schemas.microsoft.com/office/drawing/2014/main" xmlns="" id="{00000000-0008-0000-7504-00001E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1" name="Line 15">
          <a:extLst>
            <a:ext uri="{FF2B5EF4-FFF2-40B4-BE49-F238E27FC236}">
              <a16:creationId xmlns:a16="http://schemas.microsoft.com/office/drawing/2014/main" xmlns="" id="{00000000-0008-0000-7504-00001F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2" name="Line 14">
          <a:extLst>
            <a:ext uri="{FF2B5EF4-FFF2-40B4-BE49-F238E27FC236}">
              <a16:creationId xmlns:a16="http://schemas.microsoft.com/office/drawing/2014/main" xmlns="" id="{00000000-0008-0000-7504-000020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3" name="Line 13">
          <a:extLst>
            <a:ext uri="{FF2B5EF4-FFF2-40B4-BE49-F238E27FC236}">
              <a16:creationId xmlns:a16="http://schemas.microsoft.com/office/drawing/2014/main" xmlns="" id="{00000000-0008-0000-7504-000021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4" name="Line 44">
          <a:extLst>
            <a:ext uri="{FF2B5EF4-FFF2-40B4-BE49-F238E27FC236}">
              <a16:creationId xmlns:a16="http://schemas.microsoft.com/office/drawing/2014/main" xmlns="" id="{00000000-0008-0000-7504-000022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5" name="Line 43">
          <a:extLst>
            <a:ext uri="{FF2B5EF4-FFF2-40B4-BE49-F238E27FC236}">
              <a16:creationId xmlns:a16="http://schemas.microsoft.com/office/drawing/2014/main" xmlns="" id="{00000000-0008-0000-7504-000023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6" name="Line 42">
          <a:extLst>
            <a:ext uri="{FF2B5EF4-FFF2-40B4-BE49-F238E27FC236}">
              <a16:creationId xmlns:a16="http://schemas.microsoft.com/office/drawing/2014/main" xmlns="" id="{00000000-0008-0000-7504-000024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7" name="Line 41">
          <a:extLst>
            <a:ext uri="{FF2B5EF4-FFF2-40B4-BE49-F238E27FC236}">
              <a16:creationId xmlns:a16="http://schemas.microsoft.com/office/drawing/2014/main" xmlns="" id="{00000000-0008-0000-7504-000025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8" name="Line 1">
          <a:extLst>
            <a:ext uri="{FF2B5EF4-FFF2-40B4-BE49-F238E27FC236}">
              <a16:creationId xmlns:a16="http://schemas.microsoft.com/office/drawing/2014/main" xmlns="" id="{00000000-0008-0000-7504-000026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39" name="Line 2">
          <a:extLst>
            <a:ext uri="{FF2B5EF4-FFF2-40B4-BE49-F238E27FC236}">
              <a16:creationId xmlns:a16="http://schemas.microsoft.com/office/drawing/2014/main" xmlns="" id="{00000000-0008-0000-7504-000027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0" name="Line 7">
          <a:extLst>
            <a:ext uri="{FF2B5EF4-FFF2-40B4-BE49-F238E27FC236}">
              <a16:creationId xmlns:a16="http://schemas.microsoft.com/office/drawing/2014/main" xmlns="" id="{00000000-0008-0000-7504-000028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1" name="Line 8">
          <a:extLst>
            <a:ext uri="{FF2B5EF4-FFF2-40B4-BE49-F238E27FC236}">
              <a16:creationId xmlns:a16="http://schemas.microsoft.com/office/drawing/2014/main" xmlns="" id="{00000000-0008-0000-7504-000029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2" name="Line 16">
          <a:extLst>
            <a:ext uri="{FF2B5EF4-FFF2-40B4-BE49-F238E27FC236}">
              <a16:creationId xmlns:a16="http://schemas.microsoft.com/office/drawing/2014/main" xmlns="" id="{00000000-0008-0000-7504-00002A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3" name="Line 15">
          <a:extLst>
            <a:ext uri="{FF2B5EF4-FFF2-40B4-BE49-F238E27FC236}">
              <a16:creationId xmlns:a16="http://schemas.microsoft.com/office/drawing/2014/main" xmlns="" id="{00000000-0008-0000-7504-00002B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4" name="Line 14">
          <a:extLst>
            <a:ext uri="{FF2B5EF4-FFF2-40B4-BE49-F238E27FC236}">
              <a16:creationId xmlns:a16="http://schemas.microsoft.com/office/drawing/2014/main" xmlns="" id="{00000000-0008-0000-7504-00002C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5" name="Line 13">
          <a:extLst>
            <a:ext uri="{FF2B5EF4-FFF2-40B4-BE49-F238E27FC236}">
              <a16:creationId xmlns:a16="http://schemas.microsoft.com/office/drawing/2014/main" xmlns="" id="{00000000-0008-0000-7504-00002D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6" name="Line 44">
          <a:extLst>
            <a:ext uri="{FF2B5EF4-FFF2-40B4-BE49-F238E27FC236}">
              <a16:creationId xmlns:a16="http://schemas.microsoft.com/office/drawing/2014/main" xmlns="" id="{00000000-0008-0000-7504-00002E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7" name="Line 43">
          <a:extLst>
            <a:ext uri="{FF2B5EF4-FFF2-40B4-BE49-F238E27FC236}">
              <a16:creationId xmlns:a16="http://schemas.microsoft.com/office/drawing/2014/main" xmlns="" id="{00000000-0008-0000-7504-00002F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8" name="Line 42">
          <a:extLst>
            <a:ext uri="{FF2B5EF4-FFF2-40B4-BE49-F238E27FC236}">
              <a16:creationId xmlns:a16="http://schemas.microsoft.com/office/drawing/2014/main" xmlns="" id="{00000000-0008-0000-7504-000030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80</xdr:row>
      <xdr:rowOff>0</xdr:rowOff>
    </xdr:from>
    <xdr:to>
      <xdr:col>1</xdr:col>
      <xdr:colOff>57150</xdr:colOff>
      <xdr:row>80</xdr:row>
      <xdr:rowOff>0</xdr:rowOff>
    </xdr:to>
    <xdr:sp macro="" textlink="">
      <xdr:nvSpPr>
        <xdr:cNvPr id="49" name="Line 41">
          <a:extLst>
            <a:ext uri="{FF2B5EF4-FFF2-40B4-BE49-F238E27FC236}">
              <a16:creationId xmlns:a16="http://schemas.microsoft.com/office/drawing/2014/main" xmlns="" id="{00000000-0008-0000-7504-000031000000}"/>
            </a:ext>
          </a:extLst>
        </xdr:cNvPr>
        <xdr:cNvSpPr>
          <a:spLocks noChangeShapeType="1"/>
        </xdr:cNvSpPr>
      </xdr:nvSpPr>
      <xdr:spPr bwMode="auto">
        <a:xfrm>
          <a:off x="447675" y="28498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184</xdr:row>
      <xdr:rowOff>0</xdr:rowOff>
    </xdr:from>
    <xdr:to>
      <xdr:col>1</xdr:col>
      <xdr:colOff>57150</xdr:colOff>
      <xdr:row>184</xdr:row>
      <xdr:rowOff>0</xdr:rowOff>
    </xdr:to>
    <xdr:sp macro="" textlink="">
      <xdr:nvSpPr>
        <xdr:cNvPr id="26" name="Line 1">
          <a:extLst>
            <a:ext uri="{FF2B5EF4-FFF2-40B4-BE49-F238E27FC236}">
              <a16:creationId xmlns:a16="http://schemas.microsoft.com/office/drawing/2014/main" xmlns="" id="{00000000-0008-0000-8104-00001A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7" name="Line 2">
          <a:extLst>
            <a:ext uri="{FF2B5EF4-FFF2-40B4-BE49-F238E27FC236}">
              <a16:creationId xmlns:a16="http://schemas.microsoft.com/office/drawing/2014/main" xmlns="" id="{00000000-0008-0000-8104-00001B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8" name="Line 3">
          <a:extLst>
            <a:ext uri="{FF2B5EF4-FFF2-40B4-BE49-F238E27FC236}">
              <a16:creationId xmlns:a16="http://schemas.microsoft.com/office/drawing/2014/main" xmlns="" id="{00000000-0008-0000-8104-00001C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9" name="Line 4">
          <a:extLst>
            <a:ext uri="{FF2B5EF4-FFF2-40B4-BE49-F238E27FC236}">
              <a16:creationId xmlns:a16="http://schemas.microsoft.com/office/drawing/2014/main" xmlns="" id="{00000000-0008-0000-8104-00001D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0" name="Line 5">
          <a:extLst>
            <a:ext uri="{FF2B5EF4-FFF2-40B4-BE49-F238E27FC236}">
              <a16:creationId xmlns:a16="http://schemas.microsoft.com/office/drawing/2014/main" xmlns="" id="{00000000-0008-0000-8104-00001E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1" name="Line 6">
          <a:extLst>
            <a:ext uri="{FF2B5EF4-FFF2-40B4-BE49-F238E27FC236}">
              <a16:creationId xmlns:a16="http://schemas.microsoft.com/office/drawing/2014/main" xmlns="" id="{00000000-0008-0000-8104-00001F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2" name="Line 7">
          <a:extLst>
            <a:ext uri="{FF2B5EF4-FFF2-40B4-BE49-F238E27FC236}">
              <a16:creationId xmlns:a16="http://schemas.microsoft.com/office/drawing/2014/main" xmlns="" id="{00000000-0008-0000-8104-000020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3" name="Line 8">
          <a:extLst>
            <a:ext uri="{FF2B5EF4-FFF2-40B4-BE49-F238E27FC236}">
              <a16:creationId xmlns:a16="http://schemas.microsoft.com/office/drawing/2014/main" xmlns="" id="{00000000-0008-0000-8104-000021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4" name="Line 33">
          <a:extLst>
            <a:ext uri="{FF2B5EF4-FFF2-40B4-BE49-F238E27FC236}">
              <a16:creationId xmlns:a16="http://schemas.microsoft.com/office/drawing/2014/main" xmlns="" id="{00000000-0008-0000-8104-000022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5" name="Line 34">
          <a:extLst>
            <a:ext uri="{FF2B5EF4-FFF2-40B4-BE49-F238E27FC236}">
              <a16:creationId xmlns:a16="http://schemas.microsoft.com/office/drawing/2014/main" xmlns="" id="{00000000-0008-0000-8104-000023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6" name="Line 35">
          <a:extLst>
            <a:ext uri="{FF2B5EF4-FFF2-40B4-BE49-F238E27FC236}">
              <a16:creationId xmlns:a16="http://schemas.microsoft.com/office/drawing/2014/main" xmlns="" id="{00000000-0008-0000-8104-000024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7" name="Line 36">
          <a:extLst>
            <a:ext uri="{FF2B5EF4-FFF2-40B4-BE49-F238E27FC236}">
              <a16:creationId xmlns:a16="http://schemas.microsoft.com/office/drawing/2014/main" xmlns="" id="{00000000-0008-0000-8104-000025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38" name="Line 1">
          <a:extLst>
            <a:ext uri="{FF2B5EF4-FFF2-40B4-BE49-F238E27FC236}">
              <a16:creationId xmlns:a16="http://schemas.microsoft.com/office/drawing/2014/main" xmlns="" id="{00000000-0008-0000-8104-000026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39" name="Line 2">
          <a:extLst>
            <a:ext uri="{FF2B5EF4-FFF2-40B4-BE49-F238E27FC236}">
              <a16:creationId xmlns:a16="http://schemas.microsoft.com/office/drawing/2014/main" xmlns="" id="{00000000-0008-0000-8104-000027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0" name="Line 3">
          <a:extLst>
            <a:ext uri="{FF2B5EF4-FFF2-40B4-BE49-F238E27FC236}">
              <a16:creationId xmlns:a16="http://schemas.microsoft.com/office/drawing/2014/main" xmlns="" id="{00000000-0008-0000-8104-000028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1" name="Line 4">
          <a:extLst>
            <a:ext uri="{FF2B5EF4-FFF2-40B4-BE49-F238E27FC236}">
              <a16:creationId xmlns:a16="http://schemas.microsoft.com/office/drawing/2014/main" xmlns="" id="{00000000-0008-0000-8104-000029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2" name="Line 5">
          <a:extLst>
            <a:ext uri="{FF2B5EF4-FFF2-40B4-BE49-F238E27FC236}">
              <a16:creationId xmlns:a16="http://schemas.microsoft.com/office/drawing/2014/main" xmlns="" id="{00000000-0008-0000-8104-00002A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3" name="Line 6">
          <a:extLst>
            <a:ext uri="{FF2B5EF4-FFF2-40B4-BE49-F238E27FC236}">
              <a16:creationId xmlns:a16="http://schemas.microsoft.com/office/drawing/2014/main" xmlns="" id="{00000000-0008-0000-8104-00002B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4" name="Line 7">
          <a:extLst>
            <a:ext uri="{FF2B5EF4-FFF2-40B4-BE49-F238E27FC236}">
              <a16:creationId xmlns:a16="http://schemas.microsoft.com/office/drawing/2014/main" xmlns="" id="{00000000-0008-0000-8104-00002C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5" name="Line 8">
          <a:extLst>
            <a:ext uri="{FF2B5EF4-FFF2-40B4-BE49-F238E27FC236}">
              <a16:creationId xmlns:a16="http://schemas.microsoft.com/office/drawing/2014/main" xmlns="" id="{00000000-0008-0000-8104-00002D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6" name="Line 33">
          <a:extLst>
            <a:ext uri="{FF2B5EF4-FFF2-40B4-BE49-F238E27FC236}">
              <a16:creationId xmlns:a16="http://schemas.microsoft.com/office/drawing/2014/main" xmlns="" id="{00000000-0008-0000-8104-00002E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7" name="Line 34">
          <a:extLst>
            <a:ext uri="{FF2B5EF4-FFF2-40B4-BE49-F238E27FC236}">
              <a16:creationId xmlns:a16="http://schemas.microsoft.com/office/drawing/2014/main" xmlns="" id="{00000000-0008-0000-8104-00002F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8" name="Line 35">
          <a:extLst>
            <a:ext uri="{FF2B5EF4-FFF2-40B4-BE49-F238E27FC236}">
              <a16:creationId xmlns:a16="http://schemas.microsoft.com/office/drawing/2014/main" xmlns="" id="{00000000-0008-0000-8104-000030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9" name="Line 36">
          <a:extLst>
            <a:ext uri="{FF2B5EF4-FFF2-40B4-BE49-F238E27FC236}">
              <a16:creationId xmlns:a16="http://schemas.microsoft.com/office/drawing/2014/main" xmlns="" id="{00000000-0008-0000-8104-000031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4" name="Line 1">
          <a:extLst>
            <a:ext uri="{FF2B5EF4-FFF2-40B4-BE49-F238E27FC236}">
              <a16:creationId xmlns:a16="http://schemas.microsoft.com/office/drawing/2014/main" xmlns="" id="{00000000-0008-0000-8104-00004A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5" name="Line 2">
          <a:extLst>
            <a:ext uri="{FF2B5EF4-FFF2-40B4-BE49-F238E27FC236}">
              <a16:creationId xmlns:a16="http://schemas.microsoft.com/office/drawing/2014/main" xmlns="" id="{00000000-0008-0000-8104-00004B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6" name="Line 3">
          <a:extLst>
            <a:ext uri="{FF2B5EF4-FFF2-40B4-BE49-F238E27FC236}">
              <a16:creationId xmlns:a16="http://schemas.microsoft.com/office/drawing/2014/main" xmlns="" id="{00000000-0008-0000-8104-00004C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7" name="Line 4">
          <a:extLst>
            <a:ext uri="{FF2B5EF4-FFF2-40B4-BE49-F238E27FC236}">
              <a16:creationId xmlns:a16="http://schemas.microsoft.com/office/drawing/2014/main" xmlns="" id="{00000000-0008-0000-8104-00004D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8" name="Line 5">
          <a:extLst>
            <a:ext uri="{FF2B5EF4-FFF2-40B4-BE49-F238E27FC236}">
              <a16:creationId xmlns:a16="http://schemas.microsoft.com/office/drawing/2014/main" xmlns="" id="{00000000-0008-0000-8104-00004E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9" name="Line 6">
          <a:extLst>
            <a:ext uri="{FF2B5EF4-FFF2-40B4-BE49-F238E27FC236}">
              <a16:creationId xmlns:a16="http://schemas.microsoft.com/office/drawing/2014/main" xmlns="" id="{00000000-0008-0000-8104-00004F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0" name="Line 7">
          <a:extLst>
            <a:ext uri="{FF2B5EF4-FFF2-40B4-BE49-F238E27FC236}">
              <a16:creationId xmlns:a16="http://schemas.microsoft.com/office/drawing/2014/main" xmlns="" id="{00000000-0008-0000-8104-000050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1" name="Line 8">
          <a:extLst>
            <a:ext uri="{FF2B5EF4-FFF2-40B4-BE49-F238E27FC236}">
              <a16:creationId xmlns:a16="http://schemas.microsoft.com/office/drawing/2014/main" xmlns="" id="{00000000-0008-0000-8104-000051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2" name="Line 33">
          <a:extLst>
            <a:ext uri="{FF2B5EF4-FFF2-40B4-BE49-F238E27FC236}">
              <a16:creationId xmlns:a16="http://schemas.microsoft.com/office/drawing/2014/main" xmlns="" id="{00000000-0008-0000-8104-000052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3" name="Line 34">
          <a:extLst>
            <a:ext uri="{FF2B5EF4-FFF2-40B4-BE49-F238E27FC236}">
              <a16:creationId xmlns:a16="http://schemas.microsoft.com/office/drawing/2014/main" xmlns="" id="{00000000-0008-0000-8104-000053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4" name="Line 35">
          <a:extLst>
            <a:ext uri="{FF2B5EF4-FFF2-40B4-BE49-F238E27FC236}">
              <a16:creationId xmlns:a16="http://schemas.microsoft.com/office/drawing/2014/main" xmlns="" id="{00000000-0008-0000-8104-000054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5" name="Line 36">
          <a:extLst>
            <a:ext uri="{FF2B5EF4-FFF2-40B4-BE49-F238E27FC236}">
              <a16:creationId xmlns:a16="http://schemas.microsoft.com/office/drawing/2014/main" xmlns="" id="{00000000-0008-0000-8104-000055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6" name="Line 1">
          <a:extLst>
            <a:ext uri="{FF2B5EF4-FFF2-40B4-BE49-F238E27FC236}">
              <a16:creationId xmlns:a16="http://schemas.microsoft.com/office/drawing/2014/main" xmlns="" id="{00000000-0008-0000-8104-000056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7" name="Line 2">
          <a:extLst>
            <a:ext uri="{FF2B5EF4-FFF2-40B4-BE49-F238E27FC236}">
              <a16:creationId xmlns:a16="http://schemas.microsoft.com/office/drawing/2014/main" xmlns="" id="{00000000-0008-0000-8104-000057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8" name="Line 3">
          <a:extLst>
            <a:ext uri="{FF2B5EF4-FFF2-40B4-BE49-F238E27FC236}">
              <a16:creationId xmlns:a16="http://schemas.microsoft.com/office/drawing/2014/main" xmlns="" id="{00000000-0008-0000-8104-000058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9" name="Line 4">
          <a:extLst>
            <a:ext uri="{FF2B5EF4-FFF2-40B4-BE49-F238E27FC236}">
              <a16:creationId xmlns:a16="http://schemas.microsoft.com/office/drawing/2014/main" xmlns="" id="{00000000-0008-0000-8104-000059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0" name="Line 5">
          <a:extLst>
            <a:ext uri="{FF2B5EF4-FFF2-40B4-BE49-F238E27FC236}">
              <a16:creationId xmlns:a16="http://schemas.microsoft.com/office/drawing/2014/main" xmlns="" id="{00000000-0008-0000-8104-00005A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1" name="Line 6">
          <a:extLst>
            <a:ext uri="{FF2B5EF4-FFF2-40B4-BE49-F238E27FC236}">
              <a16:creationId xmlns:a16="http://schemas.microsoft.com/office/drawing/2014/main" xmlns="" id="{00000000-0008-0000-8104-00005B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2" name="Line 7">
          <a:extLst>
            <a:ext uri="{FF2B5EF4-FFF2-40B4-BE49-F238E27FC236}">
              <a16:creationId xmlns:a16="http://schemas.microsoft.com/office/drawing/2014/main" xmlns="" id="{00000000-0008-0000-8104-00005C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3" name="Line 8">
          <a:extLst>
            <a:ext uri="{FF2B5EF4-FFF2-40B4-BE49-F238E27FC236}">
              <a16:creationId xmlns:a16="http://schemas.microsoft.com/office/drawing/2014/main" xmlns="" id="{00000000-0008-0000-8104-00005D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4" name="Line 33">
          <a:extLst>
            <a:ext uri="{FF2B5EF4-FFF2-40B4-BE49-F238E27FC236}">
              <a16:creationId xmlns:a16="http://schemas.microsoft.com/office/drawing/2014/main" xmlns="" id="{00000000-0008-0000-8104-00005E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5" name="Line 34">
          <a:extLst>
            <a:ext uri="{FF2B5EF4-FFF2-40B4-BE49-F238E27FC236}">
              <a16:creationId xmlns:a16="http://schemas.microsoft.com/office/drawing/2014/main" xmlns="" id="{00000000-0008-0000-8104-00005F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6" name="Line 35">
          <a:extLst>
            <a:ext uri="{FF2B5EF4-FFF2-40B4-BE49-F238E27FC236}">
              <a16:creationId xmlns:a16="http://schemas.microsoft.com/office/drawing/2014/main" xmlns="" id="{00000000-0008-0000-8104-000060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7" name="Line 36">
          <a:extLst>
            <a:ext uri="{FF2B5EF4-FFF2-40B4-BE49-F238E27FC236}">
              <a16:creationId xmlns:a16="http://schemas.microsoft.com/office/drawing/2014/main" xmlns="" id="{00000000-0008-0000-8104-000061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179</xdr:row>
      <xdr:rowOff>0</xdr:rowOff>
    </xdr:from>
    <xdr:to>
      <xdr:col>1</xdr:col>
      <xdr:colOff>57150</xdr:colOff>
      <xdr:row>179</xdr:row>
      <xdr:rowOff>0</xdr:rowOff>
    </xdr:to>
    <xdr:sp macro="" textlink="">
      <xdr:nvSpPr>
        <xdr:cNvPr id="2" name="Line 1">
          <a:extLst>
            <a:ext uri="{FF2B5EF4-FFF2-40B4-BE49-F238E27FC236}">
              <a16:creationId xmlns:a16="http://schemas.microsoft.com/office/drawing/2014/main" xmlns="" id="{00000000-0008-0000-8104-00001A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 name="Line 2">
          <a:extLst>
            <a:ext uri="{FF2B5EF4-FFF2-40B4-BE49-F238E27FC236}">
              <a16:creationId xmlns:a16="http://schemas.microsoft.com/office/drawing/2014/main" xmlns="" id="{00000000-0008-0000-8104-00001B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4" name="Line 3">
          <a:extLst>
            <a:ext uri="{FF2B5EF4-FFF2-40B4-BE49-F238E27FC236}">
              <a16:creationId xmlns:a16="http://schemas.microsoft.com/office/drawing/2014/main" xmlns="" id="{00000000-0008-0000-8104-00001C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5" name="Line 4">
          <a:extLst>
            <a:ext uri="{FF2B5EF4-FFF2-40B4-BE49-F238E27FC236}">
              <a16:creationId xmlns:a16="http://schemas.microsoft.com/office/drawing/2014/main" xmlns="" id="{00000000-0008-0000-8104-00001D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6" name="Line 5">
          <a:extLst>
            <a:ext uri="{FF2B5EF4-FFF2-40B4-BE49-F238E27FC236}">
              <a16:creationId xmlns:a16="http://schemas.microsoft.com/office/drawing/2014/main" xmlns="" id="{00000000-0008-0000-8104-00001E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7" name="Line 6">
          <a:extLst>
            <a:ext uri="{FF2B5EF4-FFF2-40B4-BE49-F238E27FC236}">
              <a16:creationId xmlns:a16="http://schemas.microsoft.com/office/drawing/2014/main" xmlns="" id="{00000000-0008-0000-8104-00001F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8" name="Line 7">
          <a:extLst>
            <a:ext uri="{FF2B5EF4-FFF2-40B4-BE49-F238E27FC236}">
              <a16:creationId xmlns:a16="http://schemas.microsoft.com/office/drawing/2014/main" xmlns="" id="{00000000-0008-0000-8104-000020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9" name="Line 8">
          <a:extLst>
            <a:ext uri="{FF2B5EF4-FFF2-40B4-BE49-F238E27FC236}">
              <a16:creationId xmlns:a16="http://schemas.microsoft.com/office/drawing/2014/main" xmlns="" id="{00000000-0008-0000-8104-000021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0" name="Line 33">
          <a:extLst>
            <a:ext uri="{FF2B5EF4-FFF2-40B4-BE49-F238E27FC236}">
              <a16:creationId xmlns:a16="http://schemas.microsoft.com/office/drawing/2014/main" xmlns="" id="{00000000-0008-0000-8104-000022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1" name="Line 34">
          <a:extLst>
            <a:ext uri="{FF2B5EF4-FFF2-40B4-BE49-F238E27FC236}">
              <a16:creationId xmlns:a16="http://schemas.microsoft.com/office/drawing/2014/main" xmlns="" id="{00000000-0008-0000-8104-000023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2" name="Line 35">
          <a:extLst>
            <a:ext uri="{FF2B5EF4-FFF2-40B4-BE49-F238E27FC236}">
              <a16:creationId xmlns:a16="http://schemas.microsoft.com/office/drawing/2014/main" xmlns="" id="{00000000-0008-0000-8104-000024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3" name="Line 36">
          <a:extLst>
            <a:ext uri="{FF2B5EF4-FFF2-40B4-BE49-F238E27FC236}">
              <a16:creationId xmlns:a16="http://schemas.microsoft.com/office/drawing/2014/main" xmlns="" id="{00000000-0008-0000-8104-000025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4" name="Line 1">
          <a:extLst>
            <a:ext uri="{FF2B5EF4-FFF2-40B4-BE49-F238E27FC236}">
              <a16:creationId xmlns:a16="http://schemas.microsoft.com/office/drawing/2014/main" xmlns="" id="{00000000-0008-0000-8104-000026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5" name="Line 2">
          <a:extLst>
            <a:ext uri="{FF2B5EF4-FFF2-40B4-BE49-F238E27FC236}">
              <a16:creationId xmlns:a16="http://schemas.microsoft.com/office/drawing/2014/main" xmlns="" id="{00000000-0008-0000-8104-000027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6" name="Line 3">
          <a:extLst>
            <a:ext uri="{FF2B5EF4-FFF2-40B4-BE49-F238E27FC236}">
              <a16:creationId xmlns:a16="http://schemas.microsoft.com/office/drawing/2014/main" xmlns="" id="{00000000-0008-0000-8104-000028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7" name="Line 4">
          <a:extLst>
            <a:ext uri="{FF2B5EF4-FFF2-40B4-BE49-F238E27FC236}">
              <a16:creationId xmlns:a16="http://schemas.microsoft.com/office/drawing/2014/main" xmlns="" id="{00000000-0008-0000-8104-000029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8" name="Line 5">
          <a:extLst>
            <a:ext uri="{FF2B5EF4-FFF2-40B4-BE49-F238E27FC236}">
              <a16:creationId xmlns:a16="http://schemas.microsoft.com/office/drawing/2014/main" xmlns="" id="{00000000-0008-0000-8104-00002A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9" name="Line 6">
          <a:extLst>
            <a:ext uri="{FF2B5EF4-FFF2-40B4-BE49-F238E27FC236}">
              <a16:creationId xmlns:a16="http://schemas.microsoft.com/office/drawing/2014/main" xmlns="" id="{00000000-0008-0000-8104-00002B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0" name="Line 7">
          <a:extLst>
            <a:ext uri="{FF2B5EF4-FFF2-40B4-BE49-F238E27FC236}">
              <a16:creationId xmlns:a16="http://schemas.microsoft.com/office/drawing/2014/main" xmlns="" id="{00000000-0008-0000-8104-00002C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1" name="Line 8">
          <a:extLst>
            <a:ext uri="{FF2B5EF4-FFF2-40B4-BE49-F238E27FC236}">
              <a16:creationId xmlns:a16="http://schemas.microsoft.com/office/drawing/2014/main" xmlns="" id="{00000000-0008-0000-8104-00002D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2" name="Line 33">
          <a:extLst>
            <a:ext uri="{FF2B5EF4-FFF2-40B4-BE49-F238E27FC236}">
              <a16:creationId xmlns:a16="http://schemas.microsoft.com/office/drawing/2014/main" xmlns="" id="{00000000-0008-0000-8104-00002E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3" name="Line 34">
          <a:extLst>
            <a:ext uri="{FF2B5EF4-FFF2-40B4-BE49-F238E27FC236}">
              <a16:creationId xmlns:a16="http://schemas.microsoft.com/office/drawing/2014/main" xmlns="" id="{00000000-0008-0000-8104-00002F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4" name="Line 35">
          <a:extLst>
            <a:ext uri="{FF2B5EF4-FFF2-40B4-BE49-F238E27FC236}">
              <a16:creationId xmlns:a16="http://schemas.microsoft.com/office/drawing/2014/main" xmlns="" id="{00000000-0008-0000-8104-000030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5" name="Line 36">
          <a:extLst>
            <a:ext uri="{FF2B5EF4-FFF2-40B4-BE49-F238E27FC236}">
              <a16:creationId xmlns:a16="http://schemas.microsoft.com/office/drawing/2014/main" xmlns="" id="{00000000-0008-0000-8104-000031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6" name="Line 1">
          <a:extLst>
            <a:ext uri="{FF2B5EF4-FFF2-40B4-BE49-F238E27FC236}">
              <a16:creationId xmlns:a16="http://schemas.microsoft.com/office/drawing/2014/main" xmlns="" id="{00000000-0008-0000-8104-00004A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7" name="Line 2">
          <a:extLst>
            <a:ext uri="{FF2B5EF4-FFF2-40B4-BE49-F238E27FC236}">
              <a16:creationId xmlns:a16="http://schemas.microsoft.com/office/drawing/2014/main" xmlns="" id="{00000000-0008-0000-8104-00004B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8" name="Line 3">
          <a:extLst>
            <a:ext uri="{FF2B5EF4-FFF2-40B4-BE49-F238E27FC236}">
              <a16:creationId xmlns:a16="http://schemas.microsoft.com/office/drawing/2014/main" xmlns="" id="{00000000-0008-0000-8104-00004C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9" name="Line 4">
          <a:extLst>
            <a:ext uri="{FF2B5EF4-FFF2-40B4-BE49-F238E27FC236}">
              <a16:creationId xmlns:a16="http://schemas.microsoft.com/office/drawing/2014/main" xmlns="" id="{00000000-0008-0000-8104-00004D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0" name="Line 5">
          <a:extLst>
            <a:ext uri="{FF2B5EF4-FFF2-40B4-BE49-F238E27FC236}">
              <a16:creationId xmlns:a16="http://schemas.microsoft.com/office/drawing/2014/main" xmlns="" id="{00000000-0008-0000-8104-00004E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1" name="Line 6">
          <a:extLst>
            <a:ext uri="{FF2B5EF4-FFF2-40B4-BE49-F238E27FC236}">
              <a16:creationId xmlns:a16="http://schemas.microsoft.com/office/drawing/2014/main" xmlns="" id="{00000000-0008-0000-8104-00004F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2" name="Line 7">
          <a:extLst>
            <a:ext uri="{FF2B5EF4-FFF2-40B4-BE49-F238E27FC236}">
              <a16:creationId xmlns:a16="http://schemas.microsoft.com/office/drawing/2014/main" xmlns="" id="{00000000-0008-0000-8104-000050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3" name="Line 8">
          <a:extLst>
            <a:ext uri="{FF2B5EF4-FFF2-40B4-BE49-F238E27FC236}">
              <a16:creationId xmlns:a16="http://schemas.microsoft.com/office/drawing/2014/main" xmlns="" id="{00000000-0008-0000-8104-000051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4" name="Line 33">
          <a:extLst>
            <a:ext uri="{FF2B5EF4-FFF2-40B4-BE49-F238E27FC236}">
              <a16:creationId xmlns:a16="http://schemas.microsoft.com/office/drawing/2014/main" xmlns="" id="{00000000-0008-0000-8104-000052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5" name="Line 34">
          <a:extLst>
            <a:ext uri="{FF2B5EF4-FFF2-40B4-BE49-F238E27FC236}">
              <a16:creationId xmlns:a16="http://schemas.microsoft.com/office/drawing/2014/main" xmlns="" id="{00000000-0008-0000-8104-000053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6" name="Line 35">
          <a:extLst>
            <a:ext uri="{FF2B5EF4-FFF2-40B4-BE49-F238E27FC236}">
              <a16:creationId xmlns:a16="http://schemas.microsoft.com/office/drawing/2014/main" xmlns="" id="{00000000-0008-0000-8104-000054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7" name="Line 36">
          <a:extLst>
            <a:ext uri="{FF2B5EF4-FFF2-40B4-BE49-F238E27FC236}">
              <a16:creationId xmlns:a16="http://schemas.microsoft.com/office/drawing/2014/main" xmlns="" id="{00000000-0008-0000-8104-000055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38" name="Line 1">
          <a:extLst>
            <a:ext uri="{FF2B5EF4-FFF2-40B4-BE49-F238E27FC236}">
              <a16:creationId xmlns:a16="http://schemas.microsoft.com/office/drawing/2014/main" xmlns="" id="{00000000-0008-0000-8104-000056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39" name="Line 2">
          <a:extLst>
            <a:ext uri="{FF2B5EF4-FFF2-40B4-BE49-F238E27FC236}">
              <a16:creationId xmlns:a16="http://schemas.microsoft.com/office/drawing/2014/main" xmlns="" id="{00000000-0008-0000-8104-000057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0" name="Line 3">
          <a:extLst>
            <a:ext uri="{FF2B5EF4-FFF2-40B4-BE49-F238E27FC236}">
              <a16:creationId xmlns:a16="http://schemas.microsoft.com/office/drawing/2014/main" xmlns="" id="{00000000-0008-0000-8104-000058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1" name="Line 4">
          <a:extLst>
            <a:ext uri="{FF2B5EF4-FFF2-40B4-BE49-F238E27FC236}">
              <a16:creationId xmlns:a16="http://schemas.microsoft.com/office/drawing/2014/main" xmlns="" id="{00000000-0008-0000-8104-000059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2" name="Line 5">
          <a:extLst>
            <a:ext uri="{FF2B5EF4-FFF2-40B4-BE49-F238E27FC236}">
              <a16:creationId xmlns:a16="http://schemas.microsoft.com/office/drawing/2014/main" xmlns="" id="{00000000-0008-0000-8104-00005A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3" name="Line 6">
          <a:extLst>
            <a:ext uri="{FF2B5EF4-FFF2-40B4-BE49-F238E27FC236}">
              <a16:creationId xmlns:a16="http://schemas.microsoft.com/office/drawing/2014/main" xmlns="" id="{00000000-0008-0000-8104-00005B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4" name="Line 7">
          <a:extLst>
            <a:ext uri="{FF2B5EF4-FFF2-40B4-BE49-F238E27FC236}">
              <a16:creationId xmlns:a16="http://schemas.microsoft.com/office/drawing/2014/main" xmlns="" id="{00000000-0008-0000-8104-00005C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5" name="Line 8">
          <a:extLst>
            <a:ext uri="{FF2B5EF4-FFF2-40B4-BE49-F238E27FC236}">
              <a16:creationId xmlns:a16="http://schemas.microsoft.com/office/drawing/2014/main" xmlns="" id="{00000000-0008-0000-8104-00005D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6" name="Line 33">
          <a:extLst>
            <a:ext uri="{FF2B5EF4-FFF2-40B4-BE49-F238E27FC236}">
              <a16:creationId xmlns:a16="http://schemas.microsoft.com/office/drawing/2014/main" xmlns="" id="{00000000-0008-0000-8104-00005E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7" name="Line 34">
          <a:extLst>
            <a:ext uri="{FF2B5EF4-FFF2-40B4-BE49-F238E27FC236}">
              <a16:creationId xmlns:a16="http://schemas.microsoft.com/office/drawing/2014/main" xmlns="" id="{00000000-0008-0000-8104-00005F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8" name="Line 35">
          <a:extLst>
            <a:ext uri="{FF2B5EF4-FFF2-40B4-BE49-F238E27FC236}">
              <a16:creationId xmlns:a16="http://schemas.microsoft.com/office/drawing/2014/main" xmlns="" id="{00000000-0008-0000-8104-000060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9" name="Line 36">
          <a:extLst>
            <a:ext uri="{FF2B5EF4-FFF2-40B4-BE49-F238E27FC236}">
              <a16:creationId xmlns:a16="http://schemas.microsoft.com/office/drawing/2014/main" xmlns="" id="{00000000-0008-0000-8104-000061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25;c%20&#273;&#417;n%20v&#7883;/ph&#242;ng%20kinh%20t&#7871;/5%20BC%20KT-XH%20n&#259;m%202023%20&#432;&#7899;c%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225;c%20&#273;&#417;n%20v&#7883;/Ph&#242;ng%20v&#259;n%20h&#243;a/Ph&#242;ng%20V&#259;n%20h&#243;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25;c%20&#273;&#417;n%20v&#7883;/Y%20t&#7871;/Y%20t&#787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225;c%20&#273;&#417;n%20v&#7883;/Y%20t&#7871;/Bi&#7875;u%20ch&#7881;%20ti&#234;u%20PTKT-XH%206%20th&#225;ng%20&#273;&#7847;u%20n&#259;m%202024.do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225;c%20&#273;&#417;n%20v&#7883;/Ph&#242;ng%20gi&#225;o%20d&#7909;c/Bieu%206%20thang%202024%20-%20Cop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NGH&#200;O\KH%20GIAM%20NGHEO\2022\KH%20GN%20GIAI%20DO&#7840;N%202022-2025\4.%20KH%20GIAM%20NGHEO%20G&#272;%202022-2025%20%20(90,%20880)%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244;ng%20v&#259;n,%20&#273;&#7873;%20c&#432;&#417;ng/BC%20chinh%20thuc%20PTKTXH2022-KH%202023.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3.Cong nghiep"/>
      <sheetName val="4. TM-DV"/>
      <sheetName val="5. Van tai"/>
      <sheetName val="00000000"/>
      <sheetName val="10000000"/>
      <sheetName val="20000000"/>
      <sheetName val="40000000"/>
      <sheetName val="30000000"/>
      <sheetName val="000000000000"/>
      <sheetName val="50000000"/>
      <sheetName val="60000000"/>
      <sheetName val="13. Năng lực tăng thê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ow r="8">
          <cell r="F8">
            <v>564.89599999999996</v>
          </cell>
        </row>
        <row r="15">
          <cell r="F15">
            <v>23.795999999999999</v>
          </cell>
        </row>
        <row r="16">
          <cell r="F16">
            <v>91.5</v>
          </cell>
        </row>
        <row r="17">
          <cell r="F17">
            <v>442.6</v>
          </cell>
        </row>
        <row r="18">
          <cell r="F18">
            <v>7</v>
          </cell>
        </row>
      </sheetData>
      <sheetData sheetId="1132">
        <row r="35">
          <cell r="F35">
            <v>9</v>
          </cell>
          <cell r="G35">
            <v>9</v>
          </cell>
        </row>
      </sheetData>
      <sheetData sheetId="1133">
        <row r="12">
          <cell r="F12">
            <v>260</v>
          </cell>
          <cell r="G12">
            <v>280</v>
          </cell>
        </row>
        <row r="13">
          <cell r="F13">
            <v>7600</v>
          </cell>
          <cell r="G13">
            <v>7800</v>
          </cell>
        </row>
        <row r="15">
          <cell r="F15">
            <v>400</v>
          </cell>
          <cell r="G15">
            <v>500</v>
          </cell>
        </row>
        <row r="16">
          <cell r="F16">
            <v>5500</v>
          </cell>
          <cell r="G16">
            <v>5700</v>
          </cell>
        </row>
      </sheetData>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sheetName val="2. NLN"/>
      <sheetName val="3.Cong nghiep"/>
      <sheetName val="4. TM-DV"/>
      <sheetName val="5. LD&amp;VL-XDGN"/>
      <sheetName val="7.DN"/>
      <sheetName val="8.DS-GD&amp;TE"/>
      <sheetName val="9. Y te moi"/>
      <sheetName val="10.Giao duc"/>
      <sheetName val="11.VHTT"/>
      <sheetName val="12.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row r="15">
          <cell r="H15">
            <v>10</v>
          </cell>
          <cell r="I15">
            <v>10</v>
          </cell>
        </row>
        <row r="16">
          <cell r="I16">
            <v>1</v>
          </cell>
        </row>
        <row r="17">
          <cell r="H17">
            <v>69</v>
          </cell>
          <cell r="I17">
            <v>69</v>
          </cell>
        </row>
        <row r="18">
          <cell r="H18">
            <v>70</v>
          </cell>
          <cell r="I18">
            <v>80</v>
          </cell>
        </row>
        <row r="19">
          <cell r="H19">
            <v>28</v>
          </cell>
          <cell r="I19">
            <v>28</v>
          </cell>
        </row>
        <row r="20">
          <cell r="H20">
            <v>37000</v>
          </cell>
        </row>
        <row r="21">
          <cell r="H21">
            <v>14.2</v>
          </cell>
        </row>
        <row r="23">
          <cell r="H23">
            <v>3000</v>
          </cell>
          <cell r="I23">
            <v>5000</v>
          </cell>
        </row>
        <row r="24">
          <cell r="H24">
            <v>1.5</v>
          </cell>
          <cell r="I24">
            <v>1.5</v>
          </cell>
        </row>
        <row r="25">
          <cell r="H25">
            <v>1</v>
          </cell>
          <cell r="I25">
            <v>1.5</v>
          </cell>
        </row>
        <row r="26">
          <cell r="H26">
            <v>34000</v>
          </cell>
          <cell r="I26">
            <v>45000</v>
          </cell>
        </row>
        <row r="27">
          <cell r="H27">
            <v>1.5</v>
          </cell>
          <cell r="I27">
            <v>2</v>
          </cell>
        </row>
        <row r="28">
          <cell r="H28">
            <v>1</v>
          </cell>
          <cell r="I28">
            <v>1.5</v>
          </cell>
        </row>
        <row r="29">
          <cell r="H29">
            <v>18.5</v>
          </cell>
          <cell r="I29">
            <v>20</v>
          </cell>
        </row>
        <row r="30">
          <cell r="H30">
            <v>4</v>
          </cell>
          <cell r="I30">
            <v>5</v>
          </cell>
        </row>
        <row r="31">
          <cell r="H31">
            <v>14.5</v>
          </cell>
          <cell r="I31">
            <v>15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8. Ds- GD&amp;TE"/>
      <sheetName val="9. Y te moi"/>
      <sheetName val="00000000"/>
      <sheetName val="10000000"/>
      <sheetName val="20000000"/>
      <sheetName val="40000000"/>
      <sheetName val="30000000"/>
      <sheetName val="000000000000"/>
      <sheetName val="50000000"/>
      <sheetName val="60000000"/>
      <sheetName val="13. Năng lực tăng thê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ow r="12">
          <cell r="J12">
            <v>5645</v>
          </cell>
        </row>
        <row r="15">
          <cell r="J15">
            <v>81113</v>
          </cell>
        </row>
        <row r="21">
          <cell r="J21">
            <v>66.5</v>
          </cell>
        </row>
      </sheetData>
      <sheetData sheetId="1132">
        <row r="22">
          <cell r="G22">
            <v>100</v>
          </cell>
        </row>
        <row r="23">
          <cell r="G23">
            <v>30</v>
          </cell>
        </row>
        <row r="24">
          <cell r="G24">
            <v>15.23</v>
          </cell>
        </row>
      </sheetData>
      <sheetData sheetId="1133"/>
      <sheetData sheetId="1134"/>
      <sheetData sheetId="1135"/>
      <sheetData sheetId="1136"/>
      <sheetData sheetId="1137"/>
      <sheetData sheetId="1138"/>
      <sheetData sheetId="1139"/>
      <sheetData sheetId="1140"/>
      <sheetData sheetId="11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DS-GĐ và TE"/>
      <sheetName val="8. Y tế mới"/>
    </sheetNames>
    <sheetDataSet>
      <sheetData sheetId="0"/>
      <sheetData sheetId="1">
        <row r="9">
          <cell r="H9">
            <v>18</v>
          </cell>
          <cell r="I9">
            <v>18</v>
          </cell>
        </row>
        <row r="10">
          <cell r="H10">
            <v>1</v>
          </cell>
          <cell r="I10">
            <v>1</v>
          </cell>
        </row>
        <row r="11">
          <cell r="H11">
            <v>2</v>
          </cell>
          <cell r="I11">
            <v>2</v>
          </cell>
        </row>
        <row r="12">
          <cell r="H12">
            <v>15</v>
          </cell>
          <cell r="I12">
            <v>15</v>
          </cell>
        </row>
        <row r="13">
          <cell r="H13">
            <v>100</v>
          </cell>
          <cell r="I13">
            <v>100</v>
          </cell>
        </row>
        <row r="17">
          <cell r="H17">
            <v>130</v>
          </cell>
          <cell r="I17">
            <v>130</v>
          </cell>
        </row>
        <row r="18">
          <cell r="H18">
            <v>100</v>
          </cell>
          <cell r="I18">
            <v>100</v>
          </cell>
        </row>
        <row r="19">
          <cell r="H19">
            <v>30</v>
          </cell>
          <cell r="I19">
            <v>30</v>
          </cell>
        </row>
        <row r="20">
          <cell r="H20">
            <v>15.05</v>
          </cell>
          <cell r="I20">
            <v>15.05</v>
          </cell>
        </row>
        <row r="22">
          <cell r="H22">
            <v>262</v>
          </cell>
          <cell r="I22">
            <v>262</v>
          </cell>
        </row>
        <row r="24">
          <cell r="H24">
            <v>56</v>
          </cell>
          <cell r="I24">
            <v>58</v>
          </cell>
        </row>
        <row r="25">
          <cell r="H25">
            <v>6.48</v>
          </cell>
        </row>
        <row r="26">
          <cell r="H26">
            <v>19</v>
          </cell>
          <cell r="I26">
            <v>19</v>
          </cell>
        </row>
        <row r="27">
          <cell r="H27">
            <v>2.2000000000000002</v>
          </cell>
        </row>
        <row r="28">
          <cell r="H28">
            <v>70.58</v>
          </cell>
          <cell r="I28">
            <v>76.47</v>
          </cell>
        </row>
        <row r="29">
          <cell r="H29">
            <v>91.76</v>
          </cell>
          <cell r="I29">
            <v>94.11</v>
          </cell>
        </row>
        <row r="30">
          <cell r="H30">
            <v>170</v>
          </cell>
          <cell r="I30">
            <v>170</v>
          </cell>
        </row>
        <row r="31">
          <cell r="H31">
            <v>156</v>
          </cell>
          <cell r="I31">
            <v>160</v>
          </cell>
        </row>
        <row r="33">
          <cell r="H33">
            <v>14</v>
          </cell>
          <cell r="I33">
            <v>15</v>
          </cell>
        </row>
        <row r="34">
          <cell r="H34">
            <v>0</v>
          </cell>
          <cell r="I34">
            <v>1</v>
          </cell>
        </row>
        <row r="35">
          <cell r="H35">
            <v>88.24</v>
          </cell>
          <cell r="I35">
            <v>88.24</v>
          </cell>
        </row>
        <row r="36">
          <cell r="H36">
            <v>23.1</v>
          </cell>
          <cell r="I36">
            <v>24</v>
          </cell>
        </row>
        <row r="37">
          <cell r="H37">
            <v>31.3</v>
          </cell>
          <cell r="I37">
            <v>34.299999999999997</v>
          </cell>
        </row>
        <row r="38">
          <cell r="H38">
            <v>16</v>
          </cell>
          <cell r="I38">
            <v>16</v>
          </cell>
        </row>
        <row r="39">
          <cell r="H39">
            <v>21.4</v>
          </cell>
          <cell r="I39">
            <v>21.4</v>
          </cell>
        </row>
        <row r="40">
          <cell r="H40">
            <v>26.07</v>
          </cell>
          <cell r="I40">
            <v>94.34</v>
          </cell>
        </row>
        <row r="41">
          <cell r="H41">
            <v>64.2</v>
          </cell>
          <cell r="I41">
            <v>65.099999999999994</v>
          </cell>
        </row>
        <row r="42">
          <cell r="H42">
            <v>75.099999999999994</v>
          </cell>
          <cell r="I42">
            <v>75.5</v>
          </cell>
        </row>
        <row r="44">
          <cell r="H44">
            <v>0</v>
          </cell>
          <cell r="I44">
            <v>0</v>
          </cell>
        </row>
        <row r="45">
          <cell r="H45">
            <v>10.42</v>
          </cell>
          <cell r="I45">
            <v>17.37</v>
          </cell>
        </row>
        <row r="46">
          <cell r="H46">
            <v>0.22</v>
          </cell>
          <cell r="I46">
            <v>0.24</v>
          </cell>
        </row>
        <row r="47">
          <cell r="I47">
            <v>95.8</v>
          </cell>
        </row>
        <row r="48">
          <cell r="H48">
            <v>62.1</v>
          </cell>
          <cell r="I48">
            <v>63.2</v>
          </cell>
        </row>
        <row r="49">
          <cell r="H49">
            <v>96</v>
          </cell>
          <cell r="I49">
            <v>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F8">
            <v>25289</v>
          </cell>
          <cell r="G8">
            <v>25509</v>
          </cell>
        </row>
        <row r="9">
          <cell r="F9">
            <v>6289</v>
          </cell>
          <cell r="G9">
            <v>6185</v>
          </cell>
        </row>
        <row r="10">
          <cell r="F10">
            <v>975</v>
          </cell>
          <cell r="G10">
            <v>987</v>
          </cell>
        </row>
        <row r="11">
          <cell r="F11">
            <v>5314</v>
          </cell>
          <cell r="G11">
            <v>5198</v>
          </cell>
        </row>
        <row r="13">
          <cell r="F13">
            <v>290</v>
          </cell>
          <cell r="G13">
            <v>282</v>
          </cell>
        </row>
        <row r="15">
          <cell r="F15">
            <v>9948</v>
          </cell>
          <cell r="G15">
            <v>9752</v>
          </cell>
        </row>
        <row r="16">
          <cell r="F16">
            <v>7329</v>
          </cell>
          <cell r="G16">
            <v>7587</v>
          </cell>
        </row>
        <row r="17">
          <cell r="F17">
            <v>1550</v>
          </cell>
          <cell r="G17">
            <v>1695</v>
          </cell>
        </row>
        <row r="18">
          <cell r="F18">
            <v>173</v>
          </cell>
          <cell r="G18">
            <v>290</v>
          </cell>
        </row>
        <row r="19">
          <cell r="F19">
            <v>23343</v>
          </cell>
          <cell r="G19">
            <v>23665</v>
          </cell>
        </row>
        <row r="20">
          <cell r="F20">
            <v>5861</v>
          </cell>
          <cell r="G20">
            <v>5958</v>
          </cell>
        </row>
        <row r="21">
          <cell r="F21">
            <v>9255</v>
          </cell>
          <cell r="G21">
            <v>8964</v>
          </cell>
        </row>
        <row r="22">
          <cell r="F22">
            <v>6870</v>
          </cell>
          <cell r="G22">
            <v>7201</v>
          </cell>
        </row>
        <row r="23">
          <cell r="F23">
            <v>1357</v>
          </cell>
          <cell r="G23">
            <v>1542</v>
          </cell>
        </row>
        <row r="24">
          <cell r="F24">
            <v>1695</v>
          </cell>
          <cell r="G24">
            <v>1695</v>
          </cell>
        </row>
        <row r="26">
          <cell r="F26">
            <v>17</v>
          </cell>
          <cell r="G26">
            <v>17</v>
          </cell>
        </row>
        <row r="27">
          <cell r="F27">
            <v>100</v>
          </cell>
          <cell r="G27">
            <v>100</v>
          </cell>
        </row>
        <row r="28">
          <cell r="F28">
            <v>100</v>
          </cell>
          <cell r="G28">
            <v>100</v>
          </cell>
        </row>
        <row r="29">
          <cell r="F29">
            <v>100</v>
          </cell>
          <cell r="G29">
            <v>100</v>
          </cell>
        </row>
        <row r="30">
          <cell r="F30">
            <v>100</v>
          </cell>
          <cell r="G30">
            <v>100</v>
          </cell>
        </row>
        <row r="32">
          <cell r="F32">
            <v>99.9</v>
          </cell>
          <cell r="G32">
            <v>98.5</v>
          </cell>
        </row>
        <row r="33">
          <cell r="F33">
            <v>99.9</v>
          </cell>
          <cell r="G33">
            <v>99.5</v>
          </cell>
        </row>
        <row r="34">
          <cell r="F34">
            <v>96.5</v>
          </cell>
          <cell r="G34">
            <v>96.5</v>
          </cell>
        </row>
        <row r="35">
          <cell r="F35">
            <v>57.3</v>
          </cell>
          <cell r="G35">
            <v>57.3</v>
          </cell>
        </row>
        <row r="38">
          <cell r="F38">
            <v>460</v>
          </cell>
          <cell r="G38">
            <v>460</v>
          </cell>
        </row>
        <row r="39">
          <cell r="F39">
            <v>448</v>
          </cell>
          <cell r="G39">
            <v>448</v>
          </cell>
        </row>
        <row r="40">
          <cell r="F40">
            <v>97.391304347826093</v>
          </cell>
          <cell r="G40">
            <v>97.391304347826093</v>
          </cell>
        </row>
        <row r="41">
          <cell r="F41">
            <v>597</v>
          </cell>
          <cell r="G41">
            <v>609</v>
          </cell>
        </row>
        <row r="42">
          <cell r="F42">
            <v>554</v>
          </cell>
          <cell r="G42">
            <v>587</v>
          </cell>
        </row>
        <row r="43">
          <cell r="F43">
            <v>92.79731993299832</v>
          </cell>
          <cell r="G43">
            <v>96.387520525451563</v>
          </cell>
        </row>
        <row r="44">
          <cell r="F44">
            <v>362</v>
          </cell>
          <cell r="G44">
            <v>390</v>
          </cell>
        </row>
        <row r="45">
          <cell r="F45">
            <v>341</v>
          </cell>
          <cell r="G45">
            <v>385</v>
          </cell>
        </row>
        <row r="46">
          <cell r="F46">
            <v>94.198895027624303</v>
          </cell>
          <cell r="G46">
            <v>98.71794871794873</v>
          </cell>
        </row>
        <row r="47">
          <cell r="F47">
            <v>75</v>
          </cell>
          <cell r="G47">
            <v>67</v>
          </cell>
        </row>
        <row r="48">
          <cell r="F48">
            <v>100</v>
          </cell>
          <cell r="G48">
            <v>100</v>
          </cell>
        </row>
        <row r="49">
          <cell r="F49">
            <v>15</v>
          </cell>
        </row>
        <row r="50">
          <cell r="F50">
            <v>100</v>
          </cell>
          <cell r="G50">
            <v>100</v>
          </cell>
        </row>
        <row r="51">
          <cell r="F51">
            <v>52</v>
          </cell>
          <cell r="G51">
            <v>52</v>
          </cell>
        </row>
        <row r="52">
          <cell r="F52">
            <v>1</v>
          </cell>
          <cell r="G52">
            <v>1</v>
          </cell>
        </row>
        <row r="53">
          <cell r="F53">
            <v>17</v>
          </cell>
          <cell r="G53">
            <v>17</v>
          </cell>
        </row>
        <row r="54">
          <cell r="F54">
            <v>13</v>
          </cell>
          <cell r="G54">
            <v>13</v>
          </cell>
        </row>
        <row r="55">
          <cell r="F55">
            <v>5</v>
          </cell>
          <cell r="G55">
            <v>5</v>
          </cell>
        </row>
        <row r="56">
          <cell r="F56">
            <v>13</v>
          </cell>
          <cell r="G56">
            <v>13</v>
          </cell>
        </row>
        <row r="57">
          <cell r="F57">
            <v>3</v>
          </cell>
          <cell r="G57">
            <v>3</v>
          </cell>
        </row>
        <row r="58">
          <cell r="F58">
            <v>1</v>
          </cell>
          <cell r="G58">
            <v>1</v>
          </cell>
        </row>
        <row r="59">
          <cell r="F59">
            <v>100</v>
          </cell>
          <cell r="G59">
            <v>100</v>
          </cell>
        </row>
        <row r="60">
          <cell r="F60">
            <v>25</v>
          </cell>
          <cell r="G60">
            <v>28</v>
          </cell>
        </row>
        <row r="62">
          <cell r="F62">
            <v>35.294117647058826</v>
          </cell>
          <cell r="G62">
            <v>52.941176470588239</v>
          </cell>
        </row>
        <row r="63">
          <cell r="F63">
            <v>53.8</v>
          </cell>
          <cell r="G63">
            <v>53.8</v>
          </cell>
        </row>
        <row r="64">
          <cell r="F64">
            <v>55.6</v>
          </cell>
          <cell r="G64">
            <v>55.6</v>
          </cell>
        </row>
        <row r="65">
          <cell r="F65">
            <v>66.7</v>
          </cell>
          <cell r="G65">
            <v>66.7</v>
          </cell>
        </row>
        <row r="66">
          <cell r="F66">
            <v>0</v>
          </cell>
        </row>
        <row r="67">
          <cell r="F67" t="str">
            <v xml:space="preserve"> -</v>
          </cell>
        </row>
        <row r="68">
          <cell r="F68" t="str">
            <v xml:space="preserve"> -</v>
          </cell>
          <cell r="G68" t="str">
            <v xml:space="preserve"> -</v>
          </cell>
        </row>
        <row r="69">
          <cell r="F69" t="str">
            <v xml:space="preserve"> -</v>
          </cell>
          <cell r="G69" t="str">
            <v xml:space="preserve"> -</v>
          </cell>
        </row>
        <row r="70">
          <cell r="F70" t="str">
            <v xml:space="preserve"> -</v>
          </cell>
          <cell r="G70" t="str">
            <v xml:space="preserve"> -</v>
          </cell>
        </row>
        <row r="72">
          <cell r="F72">
            <v>95.4</v>
          </cell>
          <cell r="G72">
            <v>98.9</v>
          </cell>
        </row>
        <row r="73">
          <cell r="F73">
            <v>362</v>
          </cell>
          <cell r="G73">
            <v>364</v>
          </cell>
        </row>
        <row r="74">
          <cell r="F74">
            <v>100</v>
          </cell>
          <cell r="G74">
            <v>100</v>
          </cell>
        </row>
        <row r="75">
          <cell r="F75">
            <v>611</v>
          </cell>
          <cell r="G75">
            <v>628</v>
          </cell>
        </row>
        <row r="76">
          <cell r="F76">
            <v>91.816693944353517</v>
          </cell>
          <cell r="G76">
            <v>97</v>
          </cell>
        </row>
        <row r="77">
          <cell r="F77">
            <v>254</v>
          </cell>
          <cell r="G77">
            <v>265</v>
          </cell>
        </row>
        <row r="78">
          <cell r="F78">
            <v>96.456692913385822</v>
          </cell>
          <cell r="G78">
            <v>100</v>
          </cell>
        </row>
        <row r="79">
          <cell r="F79">
            <v>62</v>
          </cell>
          <cell r="G79">
            <v>47</v>
          </cell>
        </row>
        <row r="80">
          <cell r="F80">
            <v>100</v>
          </cell>
          <cell r="G80">
            <v>100</v>
          </cell>
        </row>
        <row r="81">
          <cell r="F81">
            <v>5</v>
          </cell>
          <cell r="G81">
            <v>11</v>
          </cell>
        </row>
        <row r="82">
          <cell r="F82">
            <v>100</v>
          </cell>
          <cell r="G82">
            <v>100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 22-25 (2)"/>
    </sheetNames>
    <sheetDataSet>
      <sheetData sheetId="0" refreshError="1">
        <row r="6">
          <cell r="M6">
            <v>5.1655311901213565</v>
          </cell>
        </row>
        <row r="7">
          <cell r="H7">
            <v>698</v>
          </cell>
          <cell r="I7">
            <v>456</v>
          </cell>
          <cell r="J7">
            <v>37</v>
          </cell>
          <cell r="K7">
            <v>15</v>
          </cell>
          <cell r="M7">
            <v>4.5535280416897024</v>
          </cell>
        </row>
        <row r="9">
          <cell r="M9">
            <v>5.9687403135361592</v>
          </cell>
        </row>
        <row r="13">
          <cell r="J13">
            <v>104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sheetName val="2. NLN"/>
      <sheetName val="2a. Ho tro NN"/>
      <sheetName val="3.Cong nghiep"/>
      <sheetName val="4. TM-DV"/>
      <sheetName val="5. Van tai"/>
      <sheetName val="6. LD&amp;VL-XDGN"/>
      <sheetName val="7.DN"/>
      <sheetName val="8.DS-GD&amp;TE"/>
      <sheetName val="9. Y te moi"/>
      <sheetName val="10.Giao duc"/>
      <sheetName val="11.VHTT"/>
      <sheetName val="12.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row r="3">
          <cell r="A3" t="str">
            <v>(Kèm theo văn bản số: 77/BC-UBND ngày 24 tháng 02 năm 2023 của UBND huyện)</v>
          </cell>
        </row>
      </sheetData>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3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3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13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3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13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4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4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4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4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4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4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5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15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5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showRowColHeaders="0" showZeros="0" showOutlineSymbols="0" topLeftCell="B45058" zoomScaleSheetLayoutView="4" workbookViewId="0"/>
  </sheetViews>
  <sheetFormatPr defaultRowHeight="15"/>
  <sheetData/>
  <phoneticPr fontId="4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08"/>
  <sheetViews>
    <sheetView tabSelected="1" zoomScaleNormal="100" zoomScaleSheetLayoutView="100" workbookViewId="0">
      <pane xSplit="2" ySplit="6" topLeftCell="C7" activePane="bottomRight" state="frozen"/>
      <selection activeCell="K79" sqref="K79"/>
      <selection pane="topRight" activeCell="K79" sqref="K79"/>
      <selection pane="bottomLeft" activeCell="K79" sqref="K79"/>
      <selection pane="bottomRight" activeCell="T6" sqref="T6"/>
    </sheetView>
  </sheetViews>
  <sheetFormatPr defaultColWidth="8.875" defaultRowHeight="15.75"/>
  <cols>
    <col min="1" max="1" width="5.25" style="35" customWidth="1"/>
    <col min="2" max="2" width="39.125" style="55" customWidth="1"/>
    <col min="3" max="3" width="10.375" style="55" customWidth="1"/>
    <col min="4" max="6" width="7.75" style="55" customWidth="1"/>
    <col min="7" max="7" width="7.75" style="307" customWidth="1"/>
    <col min="8" max="10" width="9.125" style="307" customWidth="1"/>
    <col min="11" max="11" width="10.125" style="35" customWidth="1"/>
    <col min="12" max="12" width="8.875" style="35" hidden="1" customWidth="1"/>
    <col min="13" max="13" width="25.375" style="35" hidden="1" customWidth="1"/>
    <col min="14" max="14" width="11.625" style="55" hidden="1" customWidth="1"/>
    <col min="15" max="15" width="12.375" style="55" hidden="1" customWidth="1"/>
    <col min="16" max="16" width="10" style="55" hidden="1" customWidth="1"/>
    <col min="17" max="17" width="11.875" style="55" hidden="1" customWidth="1"/>
    <col min="18" max="18" width="8.5" style="55" hidden="1" customWidth="1"/>
    <col min="19" max="19" width="8.875" style="55"/>
    <col min="20" max="20" width="12.25" style="55" customWidth="1"/>
    <col min="21" max="21" width="11.375" style="55" bestFit="1" customWidth="1"/>
    <col min="22" max="16384" width="8.875" style="55"/>
  </cols>
  <sheetData>
    <row r="1" spans="1:21" ht="19.5" customHeight="1">
      <c r="A1" s="1810" t="s">
        <v>808</v>
      </c>
      <c r="B1" s="1810"/>
      <c r="C1" s="1810"/>
      <c r="D1" s="1810"/>
      <c r="E1" s="1810"/>
      <c r="F1" s="1810"/>
      <c r="G1" s="1810"/>
      <c r="H1" s="1810"/>
      <c r="I1" s="1810"/>
      <c r="J1" s="1810"/>
      <c r="K1" s="1810"/>
    </row>
    <row r="2" spans="1:21" ht="23.25" customHeight="1">
      <c r="A2" s="1820" t="s">
        <v>841</v>
      </c>
      <c r="B2" s="1820"/>
      <c r="C2" s="1820"/>
      <c r="D2" s="1820"/>
      <c r="E2" s="1820"/>
      <c r="F2" s="1820"/>
      <c r="G2" s="1820"/>
      <c r="H2" s="1820"/>
      <c r="I2" s="1820"/>
      <c r="J2" s="1820"/>
      <c r="K2" s="1820"/>
    </row>
    <row r="3" spans="1:21" ht="24.75" customHeight="1">
      <c r="A3" s="1804" t="s">
        <v>847</v>
      </c>
      <c r="B3" s="1804"/>
      <c r="C3" s="1804"/>
      <c r="D3" s="1804"/>
      <c r="E3" s="1804"/>
      <c r="F3" s="1804"/>
      <c r="G3" s="1804"/>
      <c r="H3" s="1804"/>
      <c r="I3" s="1804"/>
      <c r="J3" s="1804"/>
      <c r="K3" s="1804"/>
      <c r="L3" s="1802" t="s">
        <v>699</v>
      </c>
      <c r="M3" s="1802"/>
      <c r="N3" s="1802"/>
      <c r="O3" s="1802"/>
      <c r="P3" s="1802"/>
      <c r="Q3" s="1802"/>
    </row>
    <row r="4" spans="1:21" ht="10.5" customHeight="1">
      <c r="A4" s="69"/>
      <c r="B4" s="69"/>
      <c r="C4" s="69"/>
      <c r="D4" s="69"/>
      <c r="E4" s="1801"/>
      <c r="F4" s="1801"/>
      <c r="G4" s="303"/>
      <c r="H4" s="303"/>
      <c r="I4" s="303"/>
      <c r="J4" s="303"/>
      <c r="K4" s="69"/>
      <c r="L4" s="1802"/>
      <c r="M4" s="1802"/>
      <c r="N4" s="1802"/>
      <c r="O4" s="1802"/>
      <c r="P4" s="1802"/>
      <c r="Q4" s="1802"/>
    </row>
    <row r="5" spans="1:21" ht="22.5" customHeight="1">
      <c r="A5" s="1803" t="s">
        <v>40</v>
      </c>
      <c r="B5" s="1803" t="s">
        <v>17</v>
      </c>
      <c r="C5" s="1803" t="s">
        <v>18</v>
      </c>
      <c r="D5" s="1806" t="s">
        <v>842</v>
      </c>
      <c r="E5" s="1806" t="s">
        <v>843</v>
      </c>
      <c r="F5" s="1806" t="s">
        <v>844</v>
      </c>
      <c r="G5" s="1821" t="s">
        <v>732</v>
      </c>
      <c r="H5" s="1822"/>
      <c r="I5" s="1823"/>
      <c r="J5" s="1808" t="s">
        <v>845</v>
      </c>
      <c r="K5" s="1805" t="s">
        <v>846</v>
      </c>
      <c r="L5" s="1802"/>
      <c r="M5" s="1802"/>
      <c r="N5" s="1802"/>
      <c r="O5" s="1802"/>
      <c r="P5" s="1802"/>
      <c r="Q5" s="1802"/>
    </row>
    <row r="6" spans="1:21" ht="54.75" customHeight="1">
      <c r="A6" s="1803"/>
      <c r="B6" s="1803"/>
      <c r="C6" s="1803"/>
      <c r="D6" s="1807"/>
      <c r="E6" s="1807"/>
      <c r="F6" s="1807"/>
      <c r="G6" s="1729" t="s">
        <v>14</v>
      </c>
      <c r="H6" s="1729" t="s">
        <v>840</v>
      </c>
      <c r="I6" s="1729" t="s">
        <v>833</v>
      </c>
      <c r="J6" s="1809"/>
      <c r="K6" s="1805"/>
      <c r="L6" s="334"/>
      <c r="M6" s="214" t="s">
        <v>707</v>
      </c>
      <c r="N6" s="214">
        <v>2021</v>
      </c>
      <c r="O6" s="214" t="s">
        <v>696</v>
      </c>
      <c r="P6" s="214" t="s">
        <v>697</v>
      </c>
      <c r="Q6" s="214" t="s">
        <v>698</v>
      </c>
    </row>
    <row r="7" spans="1:21" ht="30.75" customHeight="1">
      <c r="A7" s="1021">
        <v>1</v>
      </c>
      <c r="B7" s="1022" t="s">
        <v>721</v>
      </c>
      <c r="C7" s="1023"/>
      <c r="D7" s="1024"/>
      <c r="E7" s="1024"/>
      <c r="F7" s="1024"/>
      <c r="G7" s="1025"/>
      <c r="H7" s="1025"/>
      <c r="I7" s="1025"/>
      <c r="J7" s="1025"/>
      <c r="K7" s="1741"/>
      <c r="L7" s="214" t="s">
        <v>40</v>
      </c>
      <c r="M7" s="306" t="s">
        <v>705</v>
      </c>
      <c r="N7" s="329" t="e">
        <f>N8+#REF!+#REF!+#REF!</f>
        <v>#REF!</v>
      </c>
      <c r="O7" s="329" t="e">
        <f>O8+#REF!+#REF!+#REF!</f>
        <v>#REF!</v>
      </c>
      <c r="P7" s="329" t="e">
        <f>P8+#REF!+#REF!+#REF!</f>
        <v>#REF!</v>
      </c>
      <c r="Q7" s="329" t="e">
        <f>Q8+#REF!+#REF!+#REF!</f>
        <v>#REF!</v>
      </c>
    </row>
    <row r="8" spans="1:21" s="107" customFormat="1" ht="27" customHeight="1">
      <c r="A8" s="1028" t="s">
        <v>243</v>
      </c>
      <c r="B8" s="1628" t="s">
        <v>720</v>
      </c>
      <c r="C8" s="1028" t="s">
        <v>15</v>
      </c>
      <c r="D8" s="1042"/>
      <c r="E8" s="1042"/>
      <c r="F8" s="1042"/>
      <c r="G8" s="1032"/>
      <c r="H8" s="1032"/>
      <c r="I8" s="1032"/>
      <c r="J8" s="1032"/>
      <c r="K8" s="316"/>
      <c r="L8" s="306">
        <v>1</v>
      </c>
      <c r="M8" s="5" t="s">
        <v>253</v>
      </c>
      <c r="N8" s="309" t="e">
        <f>#REF!</f>
        <v>#REF!</v>
      </c>
      <c r="O8" s="309" t="e">
        <f>#REF!</f>
        <v>#REF!</v>
      </c>
      <c r="P8" s="309" t="e">
        <f>#REF!</f>
        <v>#REF!</v>
      </c>
      <c r="Q8" s="309" t="e">
        <f>#REF!</f>
        <v>#REF!</v>
      </c>
    </row>
    <row r="9" spans="1:21" s="107" customFormat="1" ht="18.75" customHeight="1">
      <c r="A9" s="1028" t="s">
        <v>243</v>
      </c>
      <c r="B9" s="1628" t="s">
        <v>709</v>
      </c>
      <c r="C9" s="1028" t="s">
        <v>15</v>
      </c>
      <c r="D9" s="1032"/>
      <c r="E9" s="1032"/>
      <c r="F9" s="1032"/>
      <c r="G9" s="1032"/>
      <c r="H9" s="1032"/>
      <c r="I9" s="1032"/>
      <c r="J9" s="1032"/>
      <c r="K9" s="316"/>
      <c r="L9" s="306">
        <v>2</v>
      </c>
      <c r="M9" s="83" t="s">
        <v>704</v>
      </c>
      <c r="N9" s="310">
        <f>34*78000/1000</f>
        <v>2652</v>
      </c>
      <c r="O9" s="310">
        <f>36*80000/1000</f>
        <v>2880</v>
      </c>
      <c r="P9" s="310">
        <f>38*83000/1000</f>
        <v>3154</v>
      </c>
      <c r="Q9" s="310">
        <f>41*85810/1000</f>
        <v>3518.21</v>
      </c>
      <c r="U9" s="709"/>
    </row>
    <row r="10" spans="1:21" s="311" customFormat="1" ht="26.25" customHeight="1">
      <c r="A10" s="1021">
        <v>2</v>
      </c>
      <c r="B10" s="1035" t="s">
        <v>254</v>
      </c>
      <c r="C10" s="1036"/>
      <c r="D10" s="1050"/>
      <c r="E10" s="1050"/>
      <c r="F10" s="1050"/>
      <c r="G10" s="1037"/>
      <c r="H10" s="1037"/>
      <c r="I10" s="1037"/>
      <c r="J10" s="1037"/>
      <c r="K10" s="1387"/>
      <c r="L10" s="306"/>
      <c r="M10" s="83" t="s">
        <v>706</v>
      </c>
      <c r="N10" s="312" t="e">
        <f>N9+#REF!</f>
        <v>#REF!</v>
      </c>
      <c r="O10" s="312" t="e">
        <f>O9+#REF!</f>
        <v>#REF!</v>
      </c>
      <c r="P10" s="312" t="e">
        <f>P9+#REF!</f>
        <v>#REF!</v>
      </c>
      <c r="Q10" s="312" t="e">
        <f>Q9+#REF!</f>
        <v>#REF!</v>
      </c>
    </row>
    <row r="11" spans="1:21" s="311" customFormat="1" ht="21.75" customHeight="1">
      <c r="A11" s="1034" t="s">
        <v>243</v>
      </c>
      <c r="B11" s="1628" t="s">
        <v>250</v>
      </c>
      <c r="C11" s="1028" t="s">
        <v>22</v>
      </c>
      <c r="D11" s="1032"/>
      <c r="E11" s="1032"/>
      <c r="F11" s="1032"/>
      <c r="G11" s="1032"/>
      <c r="H11" s="1032"/>
      <c r="I11" s="1032"/>
      <c r="J11" s="1032"/>
      <c r="K11" s="1493"/>
      <c r="L11" s="306">
        <v>2</v>
      </c>
      <c r="M11" s="307"/>
      <c r="T11" s="711"/>
    </row>
    <row r="12" spans="1:21" s="323" customFormat="1" ht="26.25" customHeight="1">
      <c r="A12" s="1034" t="s">
        <v>243</v>
      </c>
      <c r="B12" s="1629" t="s">
        <v>255</v>
      </c>
      <c r="C12" s="1040" t="s">
        <v>48</v>
      </c>
      <c r="D12" s="1032"/>
      <c r="E12" s="1032"/>
      <c r="F12" s="1032"/>
      <c r="G12" s="1032"/>
      <c r="H12" s="1032"/>
      <c r="I12" s="1032"/>
      <c r="J12" s="1032"/>
      <c r="K12" s="1041"/>
      <c r="L12" s="320">
        <v>3</v>
      </c>
      <c r="M12" s="321"/>
      <c r="N12" s="322"/>
      <c r="T12" s="1627"/>
      <c r="U12" s="710"/>
    </row>
    <row r="13" spans="1:21" s="327" customFormat="1" ht="30" customHeight="1">
      <c r="A13" s="1028"/>
      <c r="B13" s="1039" t="s">
        <v>204</v>
      </c>
      <c r="C13" s="1040" t="s">
        <v>48</v>
      </c>
      <c r="D13" s="1032"/>
      <c r="E13" s="1032"/>
      <c r="F13" s="1032"/>
      <c r="G13" s="1032"/>
      <c r="H13" s="1032"/>
      <c r="I13" s="1032"/>
      <c r="J13" s="1032"/>
      <c r="K13" s="1041"/>
      <c r="L13" s="325">
        <v>4</v>
      </c>
      <c r="M13" s="325"/>
      <c r="N13" s="326"/>
    </row>
    <row r="14" spans="1:21" s="34" customFormat="1" ht="26.25" customHeight="1">
      <c r="A14" s="1034" t="s">
        <v>243</v>
      </c>
      <c r="B14" s="1629" t="s">
        <v>131</v>
      </c>
      <c r="C14" s="1040" t="s">
        <v>43</v>
      </c>
      <c r="D14" s="1042"/>
      <c r="E14" s="1042"/>
      <c r="F14" s="1042"/>
      <c r="G14" s="1042"/>
      <c r="H14" s="1042"/>
      <c r="I14" s="1042"/>
      <c r="J14" s="1042"/>
      <c r="K14" s="1493"/>
      <c r="L14" s="215">
        <v>5</v>
      </c>
      <c r="M14" s="305" t="e">
        <f>#REF!-4591000</f>
        <v>#REF!</v>
      </c>
      <c r="T14" s="55"/>
    </row>
    <row r="15" spans="1:21" s="308" customFormat="1" ht="26.25" customHeight="1">
      <c r="A15" s="1034" t="s">
        <v>243</v>
      </c>
      <c r="B15" s="1629" t="s">
        <v>439</v>
      </c>
      <c r="C15" s="1040" t="s">
        <v>43</v>
      </c>
      <c r="D15" s="1042"/>
      <c r="E15" s="1042"/>
      <c r="F15" s="1042"/>
      <c r="G15" s="1042"/>
      <c r="H15" s="1042"/>
      <c r="I15" s="1042"/>
      <c r="J15" s="1042"/>
      <c r="K15" s="1493"/>
      <c r="L15" s="330">
        <v>6</v>
      </c>
      <c r="M15" s="331" t="e">
        <f>#REF!-5309000</f>
        <v>#REF!</v>
      </c>
    </row>
    <row r="16" spans="1:21" s="308" customFormat="1" ht="26.25" customHeight="1">
      <c r="A16" s="1034" t="s">
        <v>243</v>
      </c>
      <c r="B16" s="1629" t="str">
        <f>+'2. NN'!B91</f>
        <v>Duy trì xã đạt chuẩn NTM</v>
      </c>
      <c r="C16" s="1040" t="str">
        <f>+'2. NN'!C91</f>
        <v>Xã</v>
      </c>
      <c r="D16" s="1747"/>
      <c r="E16" s="1747"/>
      <c r="F16" s="1747"/>
      <c r="G16" s="1747"/>
      <c r="H16" s="1747"/>
      <c r="I16" s="1747"/>
      <c r="J16" s="1747"/>
      <c r="K16" s="1038"/>
      <c r="L16" s="84" t="e">
        <f>#REF!</f>
        <v>#REF!</v>
      </c>
      <c r="M16" s="84" t="e">
        <f>#REF!</f>
        <v>#REF!</v>
      </c>
      <c r="N16" s="84" t="e">
        <f>#REF!</f>
        <v>#REF!</v>
      </c>
      <c r="O16" s="84" t="e">
        <f>#REF!</f>
        <v>#REF!</v>
      </c>
      <c r="P16" s="84" t="e">
        <f>#REF!</f>
        <v>#REF!</v>
      </c>
      <c r="Q16" s="84" t="e">
        <f>#REF!</f>
        <v>#REF!</v>
      </c>
      <c r="R16" s="84" t="e">
        <f>#REF!</f>
        <v>#REF!</v>
      </c>
    </row>
    <row r="17" spans="1:13" s="33" customFormat="1" ht="21.75" customHeight="1">
      <c r="A17" s="1034" t="s">
        <v>243</v>
      </c>
      <c r="B17" s="1629" t="str">
        <f>+'2. NN'!B90</f>
        <v>Bình quân tiêu chí trên xã</v>
      </c>
      <c r="C17" s="1039" t="str">
        <f>+'2. NN'!C90</f>
        <v>Tiêu chí/xã</v>
      </c>
      <c r="D17" s="1747"/>
      <c r="E17" s="1747"/>
      <c r="F17" s="1747"/>
      <c r="G17" s="1747"/>
      <c r="H17" s="1747"/>
      <c r="I17" s="1747"/>
      <c r="J17" s="1747"/>
      <c r="K17" s="1041"/>
      <c r="L17" s="214">
        <v>8</v>
      </c>
      <c r="M17" s="35"/>
    </row>
    <row r="18" spans="1:13" s="33" customFormat="1" ht="22.5" customHeight="1">
      <c r="A18" s="1036">
        <v>3</v>
      </c>
      <c r="B18" s="1035" t="s">
        <v>19</v>
      </c>
      <c r="C18" s="1028" t="s">
        <v>38</v>
      </c>
      <c r="D18" s="1032"/>
      <c r="E18" s="1032"/>
      <c r="F18" s="1032"/>
      <c r="G18" s="1032"/>
      <c r="H18" s="1032"/>
      <c r="I18" s="1032"/>
      <c r="J18" s="1032"/>
      <c r="K18" s="1742"/>
      <c r="L18" s="483">
        <v>9</v>
      </c>
      <c r="M18" s="499"/>
    </row>
    <row r="19" spans="1:13" ht="26.25" customHeight="1">
      <c r="A19" s="1036">
        <v>4</v>
      </c>
      <c r="B19" s="1035" t="s">
        <v>440</v>
      </c>
      <c r="C19" s="1036"/>
      <c r="D19" s="1042"/>
      <c r="E19" s="1042"/>
      <c r="F19" s="1042"/>
      <c r="G19" s="1043"/>
      <c r="H19" s="1043"/>
      <c r="I19" s="1043"/>
      <c r="J19" s="1043"/>
      <c r="K19" s="1387"/>
      <c r="L19" s="214"/>
    </row>
    <row r="20" spans="1:13" ht="26.25" customHeight="1">
      <c r="A20" s="1044" t="s">
        <v>243</v>
      </c>
      <c r="B20" s="1630" t="s">
        <v>422</v>
      </c>
      <c r="C20" s="1045" t="s">
        <v>282</v>
      </c>
      <c r="D20" s="1032"/>
      <c r="E20" s="1032"/>
      <c r="F20" s="1032"/>
      <c r="G20" s="1032"/>
      <c r="H20" s="1032"/>
      <c r="I20" s="1032"/>
      <c r="J20" s="1032"/>
      <c r="K20" s="1026"/>
      <c r="L20" s="214">
        <v>12</v>
      </c>
    </row>
    <row r="21" spans="1:13" ht="26.25" customHeight="1">
      <c r="A21" s="1047" t="s">
        <v>243</v>
      </c>
      <c r="B21" s="1628" t="s">
        <v>256</v>
      </c>
      <c r="C21" s="1028" t="s">
        <v>43</v>
      </c>
      <c r="D21" s="1032"/>
      <c r="E21" s="1032"/>
      <c r="F21" s="1032"/>
      <c r="G21" s="1032"/>
      <c r="H21" s="1032"/>
      <c r="I21" s="1032"/>
      <c r="J21" s="1032"/>
      <c r="K21" s="1048"/>
      <c r="L21" s="214">
        <v>14</v>
      </c>
    </row>
    <row r="22" spans="1:13" s="33" customFormat="1" ht="26.25" customHeight="1">
      <c r="A22" s="1036">
        <v>5</v>
      </c>
      <c r="B22" s="1049" t="s">
        <v>257</v>
      </c>
      <c r="C22" s="1036"/>
      <c r="D22" s="1050"/>
      <c r="E22" s="1050"/>
      <c r="F22" s="1050"/>
      <c r="G22" s="1037"/>
      <c r="H22" s="1037"/>
      <c r="I22" s="1037"/>
      <c r="J22" s="1037"/>
      <c r="K22" s="1387"/>
      <c r="L22" s="214"/>
      <c r="M22" s="35"/>
    </row>
    <row r="23" spans="1:13" ht="38.25" customHeight="1">
      <c r="A23" s="1047" t="s">
        <v>243</v>
      </c>
      <c r="B23" s="1052" t="s">
        <v>258</v>
      </c>
      <c r="C23" s="1028" t="s">
        <v>43</v>
      </c>
      <c r="D23" s="1032"/>
      <c r="E23" s="1032"/>
      <c r="F23" s="1032"/>
      <c r="G23" s="1032"/>
      <c r="H23" s="1032"/>
      <c r="I23" s="1032"/>
      <c r="J23" s="1032"/>
      <c r="K23" s="1048"/>
      <c r="L23" s="214">
        <v>15</v>
      </c>
    </row>
    <row r="24" spans="1:13" ht="27" customHeight="1">
      <c r="A24" s="1047" t="s">
        <v>243</v>
      </c>
      <c r="B24" s="1052" t="s">
        <v>259</v>
      </c>
      <c r="C24" s="1028" t="s">
        <v>43</v>
      </c>
      <c r="D24" s="1032"/>
      <c r="E24" s="1032"/>
      <c r="F24" s="1032"/>
      <c r="G24" s="1032"/>
      <c r="H24" s="1032"/>
      <c r="I24" s="1032"/>
      <c r="J24" s="1032"/>
      <c r="K24" s="1048"/>
      <c r="L24" s="214">
        <v>16</v>
      </c>
    </row>
    <row r="25" spans="1:13" s="34" customFormat="1" ht="36.75" customHeight="1">
      <c r="A25" s="1047" t="s">
        <v>243</v>
      </c>
      <c r="B25" s="1052" t="s">
        <v>260</v>
      </c>
      <c r="C25" s="1028" t="s">
        <v>43</v>
      </c>
      <c r="D25" s="1032"/>
      <c r="E25" s="1032"/>
      <c r="F25" s="1032"/>
      <c r="G25" s="1032"/>
      <c r="H25" s="1032"/>
      <c r="I25" s="1032"/>
      <c r="J25" s="1032"/>
      <c r="K25" s="1048"/>
      <c r="L25" s="214">
        <v>17</v>
      </c>
      <c r="M25" s="35"/>
    </row>
    <row r="26" spans="1:13" s="308" customFormat="1" ht="30.75" customHeight="1">
      <c r="A26" s="1047" t="s">
        <v>243</v>
      </c>
      <c r="B26" s="1631" t="str">
        <f>+'2. NN'!B84</f>
        <v xml:space="preserve"> Tỷ lệ dân số nông thôn được sử dụng nước hợp vệ sinh</v>
      </c>
      <c r="C26" s="1038" t="str">
        <f>+'2. NN'!C84</f>
        <v>%</v>
      </c>
      <c r="D26" s="1043"/>
      <c r="E26" s="1043"/>
      <c r="F26" s="1043"/>
      <c r="G26" s="1043"/>
      <c r="H26" s="1043"/>
      <c r="I26" s="1043"/>
      <c r="J26" s="1043"/>
      <c r="K26" s="1048"/>
      <c r="L26" s="306">
        <v>18</v>
      </c>
      <c r="M26" s="307"/>
    </row>
    <row r="27" spans="1:13" s="34" customFormat="1" ht="26.25" customHeight="1">
      <c r="A27" s="1047" t="s">
        <v>243</v>
      </c>
      <c r="B27" s="1052" t="s">
        <v>261</v>
      </c>
      <c r="C27" s="1028" t="s">
        <v>43</v>
      </c>
      <c r="D27" s="1032"/>
      <c r="E27" s="1032"/>
      <c r="F27" s="1032"/>
      <c r="G27" s="1032"/>
      <c r="H27" s="1032"/>
      <c r="I27" s="1032"/>
      <c r="J27" s="1032"/>
      <c r="K27" s="1048"/>
      <c r="L27" s="214">
        <v>19</v>
      </c>
      <c r="M27" s="35"/>
    </row>
    <row r="28" spans="1:13" s="34" customFormat="1" ht="25.5" customHeight="1">
      <c r="A28" s="1036">
        <v>6</v>
      </c>
      <c r="B28" s="1049" t="s">
        <v>248</v>
      </c>
      <c r="C28" s="1036"/>
      <c r="D28" s="1042"/>
      <c r="E28" s="1042"/>
      <c r="F28" s="1042"/>
      <c r="G28" s="1043"/>
      <c r="H28" s="1043"/>
      <c r="I28" s="1043"/>
      <c r="J28" s="1043"/>
      <c r="K28" s="1387"/>
      <c r="L28" s="215"/>
      <c r="M28" s="238"/>
    </row>
    <row r="29" spans="1:13" s="34" customFormat="1" ht="39" customHeight="1">
      <c r="A29" s="1047" t="s">
        <v>243</v>
      </c>
      <c r="B29" s="199" t="s">
        <v>262</v>
      </c>
      <c r="C29" s="1028" t="s">
        <v>16</v>
      </c>
      <c r="D29" s="1032"/>
      <c r="E29" s="1032"/>
      <c r="F29" s="1032"/>
      <c r="G29" s="1032"/>
      <c r="H29" s="1032"/>
      <c r="I29" s="1032"/>
      <c r="J29" s="1032"/>
      <c r="K29" s="1048"/>
      <c r="L29" s="215">
        <v>21</v>
      </c>
      <c r="M29" s="238"/>
    </row>
    <row r="30" spans="1:13" s="34" customFormat="1" ht="49.5" customHeight="1">
      <c r="A30" s="1047" t="s">
        <v>243</v>
      </c>
      <c r="B30" s="1052" t="s">
        <v>764</v>
      </c>
      <c r="C30" s="1053" t="s">
        <v>43</v>
      </c>
      <c r="D30" s="1054"/>
      <c r="E30" s="1054"/>
      <c r="F30" s="1054"/>
      <c r="G30" s="1032"/>
      <c r="H30" s="1032"/>
      <c r="I30" s="1032"/>
      <c r="J30" s="1032"/>
      <c r="K30" s="1048"/>
      <c r="L30" s="215"/>
      <c r="M30" s="238"/>
    </row>
    <row r="31" spans="1:13" s="34" customFormat="1" ht="29.25" customHeight="1">
      <c r="A31" s="1047" t="s">
        <v>243</v>
      </c>
      <c r="B31" s="199" t="s">
        <v>263</v>
      </c>
      <c r="C31" s="1028" t="s">
        <v>43</v>
      </c>
      <c r="D31" s="1032"/>
      <c r="E31" s="1032"/>
      <c r="F31" s="1032"/>
      <c r="G31" s="1032"/>
      <c r="H31" s="1032"/>
      <c r="I31" s="1032"/>
      <c r="J31" s="1032"/>
      <c r="K31" s="1048"/>
      <c r="L31" s="215">
        <v>23</v>
      </c>
      <c r="M31" s="238"/>
    </row>
    <row r="32" spans="1:13" s="34" customFormat="1" ht="34.5" customHeight="1">
      <c r="A32" s="1047" t="s">
        <v>243</v>
      </c>
      <c r="B32" s="199" t="s">
        <v>744</v>
      </c>
      <c r="C32" s="1028" t="s">
        <v>43</v>
      </c>
      <c r="D32" s="1032"/>
      <c r="E32" s="1032"/>
      <c r="F32" s="1032"/>
      <c r="G32" s="1032"/>
      <c r="H32" s="1032"/>
      <c r="I32" s="1032"/>
      <c r="J32" s="1032"/>
      <c r="K32" s="1048"/>
      <c r="L32" s="215">
        <v>24</v>
      </c>
      <c r="M32" s="238"/>
    </row>
    <row r="33" spans="1:20" s="33" customFormat="1" ht="35.25" customHeight="1">
      <c r="A33" s="1047" t="s">
        <v>243</v>
      </c>
      <c r="B33" s="199" t="s">
        <v>265</v>
      </c>
      <c r="C33" s="1028" t="s">
        <v>43</v>
      </c>
      <c r="D33" s="1032"/>
      <c r="E33" s="1032"/>
      <c r="F33" s="1032"/>
      <c r="G33" s="1032"/>
      <c r="H33" s="1032"/>
      <c r="I33" s="1032"/>
      <c r="J33" s="1032"/>
      <c r="K33" s="1048"/>
      <c r="L33" s="215">
        <v>25</v>
      </c>
      <c r="M33" s="238"/>
    </row>
    <row r="34" spans="1:20" ht="45.75" customHeight="1">
      <c r="A34" s="1047" t="s">
        <v>243</v>
      </c>
      <c r="B34" s="199" t="s">
        <v>806</v>
      </c>
      <c r="C34" s="1028" t="s">
        <v>43</v>
      </c>
      <c r="D34" s="1032"/>
      <c r="E34" s="1032"/>
      <c r="F34" s="1032"/>
      <c r="G34" s="1032"/>
      <c r="H34" s="1032"/>
      <c r="I34" s="1032"/>
      <c r="J34" s="1032"/>
      <c r="K34" s="1048"/>
      <c r="L34" s="215">
        <v>26</v>
      </c>
      <c r="M34" s="238"/>
      <c r="T34" s="1011"/>
    </row>
    <row r="35" spans="1:20" ht="30.75" customHeight="1">
      <c r="A35" s="1047" t="s">
        <v>243</v>
      </c>
      <c r="B35" s="199" t="s">
        <v>433</v>
      </c>
      <c r="C35" s="1028" t="s">
        <v>43</v>
      </c>
      <c r="D35" s="1032"/>
      <c r="E35" s="1032"/>
      <c r="F35" s="1032"/>
      <c r="G35" s="1032"/>
      <c r="H35" s="1032"/>
      <c r="I35" s="1032"/>
      <c r="J35" s="1032"/>
      <c r="K35" s="1051"/>
      <c r="L35" s="215">
        <v>27</v>
      </c>
      <c r="M35" s="238"/>
      <c r="T35" s="1653"/>
    </row>
    <row r="36" spans="1:20" ht="23.25" customHeight="1">
      <c r="A36" s="1036">
        <v>7</v>
      </c>
      <c r="B36" s="1049" t="s">
        <v>430</v>
      </c>
      <c r="C36" s="1028"/>
      <c r="D36" s="1494"/>
      <c r="E36" s="1494"/>
      <c r="F36" s="1494"/>
      <c r="G36" s="1495"/>
      <c r="H36" s="1495"/>
      <c r="I36" s="1495"/>
      <c r="J36" s="1495"/>
      <c r="K36" s="1387"/>
      <c r="L36" s="214"/>
    </row>
    <row r="37" spans="1:20" ht="30" customHeight="1">
      <c r="A37" s="1036" t="s">
        <v>746</v>
      </c>
      <c r="B37" s="199" t="str">
        <f>+'8. Y te moi'!B35</f>
        <v xml:space="preserve"> Tỷ lệ xã, thị trân đạt tiêu chí quốc gia về y tế xã</v>
      </c>
      <c r="C37" s="1028" t="str">
        <f>+'8. Y te moi'!C35</f>
        <v>%</v>
      </c>
      <c r="D37" s="1043"/>
      <c r="E37" s="1043"/>
      <c r="F37" s="1043"/>
      <c r="G37" s="1043"/>
      <c r="H37" s="1043"/>
      <c r="I37" s="1043"/>
      <c r="J37" s="1043"/>
      <c r="K37" s="1048"/>
      <c r="L37" s="214"/>
      <c r="M37" s="808"/>
    </row>
    <row r="38" spans="1:20" ht="29.25" customHeight="1">
      <c r="A38" s="1047" t="s">
        <v>243</v>
      </c>
      <c r="B38" s="199" t="s">
        <v>266</v>
      </c>
      <c r="C38" s="1028" t="s">
        <v>43</v>
      </c>
      <c r="D38" s="1032"/>
      <c r="E38" s="1032"/>
      <c r="F38" s="1032"/>
      <c r="G38" s="1032"/>
      <c r="H38" s="1032"/>
      <c r="I38" s="1032"/>
      <c r="J38" s="1032"/>
      <c r="K38" s="1048"/>
      <c r="L38" s="214">
        <v>28</v>
      </c>
    </row>
    <row r="39" spans="1:20" ht="24.75" customHeight="1">
      <c r="A39" s="1047" t="s">
        <v>243</v>
      </c>
      <c r="B39" s="199" t="s">
        <v>267</v>
      </c>
      <c r="C39" s="1055" t="s">
        <v>44</v>
      </c>
      <c r="D39" s="1032"/>
      <c r="E39" s="1032"/>
      <c r="F39" s="1032"/>
      <c r="G39" s="1032"/>
      <c r="H39" s="1032"/>
      <c r="I39" s="1032"/>
      <c r="J39" s="1032"/>
      <c r="K39" s="1051"/>
      <c r="L39" s="214">
        <v>30</v>
      </c>
    </row>
    <row r="40" spans="1:20" s="34" customFormat="1" ht="21" customHeight="1">
      <c r="A40" s="1047" t="s">
        <v>243</v>
      </c>
      <c r="B40" s="199" t="s">
        <v>118</v>
      </c>
      <c r="C40" s="1028"/>
      <c r="D40" s="1032"/>
      <c r="E40" s="1032"/>
      <c r="F40" s="1032"/>
      <c r="G40" s="1032"/>
      <c r="H40" s="1032"/>
      <c r="I40" s="1032"/>
      <c r="J40" s="1032"/>
      <c r="K40" s="1051"/>
      <c r="L40" s="215"/>
      <c r="M40" s="238"/>
    </row>
    <row r="41" spans="1:20" ht="24" customHeight="1">
      <c r="A41" s="1047" t="s">
        <v>281</v>
      </c>
      <c r="B41" s="1031" t="s">
        <v>268</v>
      </c>
      <c r="C41" s="1028" t="s">
        <v>43</v>
      </c>
      <c r="D41" s="1032"/>
      <c r="E41" s="1032"/>
      <c r="F41" s="1032"/>
      <c r="G41" s="1032"/>
      <c r="H41" s="1032"/>
      <c r="I41" s="1032"/>
      <c r="J41" s="1032"/>
      <c r="K41" s="1048"/>
      <c r="L41" s="214">
        <v>31</v>
      </c>
    </row>
    <row r="42" spans="1:20" ht="22.5" customHeight="1">
      <c r="A42" s="1047" t="s">
        <v>281</v>
      </c>
      <c r="B42" s="1031" t="s">
        <v>269</v>
      </c>
      <c r="C42" s="1028" t="s">
        <v>43</v>
      </c>
      <c r="D42" s="1032"/>
      <c r="E42" s="1032"/>
      <c r="F42" s="1032"/>
      <c r="G42" s="1032"/>
      <c r="H42" s="1032"/>
      <c r="I42" s="1032"/>
      <c r="J42" s="1032"/>
      <c r="K42" s="1048"/>
      <c r="L42" s="214">
        <v>32</v>
      </c>
    </row>
    <row r="43" spans="1:20" ht="22.5" customHeight="1">
      <c r="A43" s="1047" t="s">
        <v>746</v>
      </c>
      <c r="B43" s="1031" t="s">
        <v>442</v>
      </c>
      <c r="C43" s="1028" t="s">
        <v>43</v>
      </c>
      <c r="D43" s="1032"/>
      <c r="E43" s="1032"/>
      <c r="F43" s="1032"/>
      <c r="G43" s="1032"/>
      <c r="H43" s="1032"/>
      <c r="I43" s="1032"/>
      <c r="J43" s="1032"/>
      <c r="K43" s="1048"/>
      <c r="L43" s="214"/>
      <c r="M43" s="1800"/>
    </row>
    <row r="44" spans="1:20" ht="24.75" customHeight="1">
      <c r="A44" s="1036">
        <v>8</v>
      </c>
      <c r="B44" s="1049" t="s">
        <v>270</v>
      </c>
      <c r="C44" s="1036"/>
      <c r="D44" s="1058"/>
      <c r="E44" s="1058"/>
      <c r="F44" s="1058"/>
      <c r="G44" s="1059"/>
      <c r="H44" s="1059"/>
      <c r="I44" s="1059"/>
      <c r="J44" s="1059"/>
      <c r="K44" s="1744"/>
      <c r="L44" s="214"/>
    </row>
    <row r="45" spans="1:20" s="33" customFormat="1" ht="24.75" customHeight="1">
      <c r="A45" s="1047" t="s">
        <v>243</v>
      </c>
      <c r="B45" s="199" t="s">
        <v>111</v>
      </c>
      <c r="C45" s="1028" t="s">
        <v>43</v>
      </c>
      <c r="D45" s="1032"/>
      <c r="E45" s="1032"/>
      <c r="F45" s="1032"/>
      <c r="G45" s="1032"/>
      <c r="H45" s="1032"/>
      <c r="I45" s="1032"/>
      <c r="J45" s="1032"/>
      <c r="K45" s="1051"/>
      <c r="L45" s="214">
        <v>33</v>
      </c>
      <c r="M45" s="35"/>
    </row>
    <row r="46" spans="1:20" ht="36.75" customHeight="1">
      <c r="A46" s="1047" t="s">
        <v>243</v>
      </c>
      <c r="B46" s="199" t="s">
        <v>271</v>
      </c>
      <c r="C46" s="1028" t="s">
        <v>54</v>
      </c>
      <c r="D46" s="1032"/>
      <c r="E46" s="1032"/>
      <c r="F46" s="1032"/>
      <c r="G46" s="1032"/>
      <c r="H46" s="1032"/>
      <c r="I46" s="1032"/>
      <c r="J46" s="1032"/>
      <c r="K46" s="1745"/>
      <c r="L46" s="214">
        <v>35</v>
      </c>
    </row>
    <row r="47" spans="1:20" ht="26.25" customHeight="1">
      <c r="A47" s="1047" t="s">
        <v>243</v>
      </c>
      <c r="B47" s="199" t="s">
        <v>272</v>
      </c>
      <c r="C47" s="1028" t="s">
        <v>54</v>
      </c>
      <c r="D47" s="1032"/>
      <c r="E47" s="1032"/>
      <c r="F47" s="1032"/>
      <c r="G47" s="1032"/>
      <c r="H47" s="1032"/>
      <c r="I47" s="1032"/>
      <c r="J47" s="1032"/>
      <c r="K47" s="1745"/>
      <c r="L47" s="214">
        <v>36</v>
      </c>
    </row>
    <row r="48" spans="1:20" ht="22.5" customHeight="1">
      <c r="A48" s="1047" t="s">
        <v>243</v>
      </c>
      <c r="B48" s="199" t="s">
        <v>273</v>
      </c>
      <c r="C48" s="1028" t="s">
        <v>43</v>
      </c>
      <c r="D48" s="1032"/>
      <c r="E48" s="1032"/>
      <c r="F48" s="1032"/>
      <c r="G48" s="1032"/>
      <c r="H48" s="1032"/>
      <c r="I48" s="1032"/>
      <c r="J48" s="1032"/>
      <c r="K48" s="1745"/>
      <c r="L48" s="214">
        <v>37</v>
      </c>
    </row>
    <row r="49" spans="1:20" ht="23.25" customHeight="1">
      <c r="A49" s="1036">
        <v>9</v>
      </c>
      <c r="B49" s="1049" t="s">
        <v>249</v>
      </c>
      <c r="C49" s="1036"/>
      <c r="D49" s="1042"/>
      <c r="E49" s="1042"/>
      <c r="F49" s="1042"/>
      <c r="G49" s="1043"/>
      <c r="H49" s="1043"/>
      <c r="I49" s="1043"/>
      <c r="J49" s="1043"/>
      <c r="K49" s="1744"/>
      <c r="L49" s="214"/>
    </row>
    <row r="50" spans="1:20" ht="26.25" customHeight="1">
      <c r="A50" s="1047" t="s">
        <v>243</v>
      </c>
      <c r="B50" s="199" t="s">
        <v>274</v>
      </c>
      <c r="C50" s="1028" t="s">
        <v>43</v>
      </c>
      <c r="D50" s="1032"/>
      <c r="E50" s="1032"/>
      <c r="F50" s="1032"/>
      <c r="G50" s="1032"/>
      <c r="H50" s="1032"/>
      <c r="I50" s="1032"/>
      <c r="J50" s="1032"/>
      <c r="K50" s="1743"/>
      <c r="L50" s="214">
        <v>38</v>
      </c>
    </row>
    <row r="51" spans="1:20" ht="24.75" customHeight="1">
      <c r="A51" s="1047" t="s">
        <v>243</v>
      </c>
      <c r="B51" s="199" t="s">
        <v>275</v>
      </c>
      <c r="C51" s="1028" t="s">
        <v>43</v>
      </c>
      <c r="D51" s="1032"/>
      <c r="E51" s="1032"/>
      <c r="F51" s="1032"/>
      <c r="G51" s="1032"/>
      <c r="H51" s="1032"/>
      <c r="I51" s="1032"/>
      <c r="J51" s="1032"/>
      <c r="K51" s="1493"/>
      <c r="L51" s="214">
        <v>39</v>
      </c>
      <c r="T51" s="1011"/>
    </row>
    <row r="52" spans="1:20" ht="30.75" customHeight="1">
      <c r="A52" s="1047" t="s">
        <v>243</v>
      </c>
      <c r="B52" s="199" t="s">
        <v>276</v>
      </c>
      <c r="C52" s="1028" t="s">
        <v>43</v>
      </c>
      <c r="D52" s="1032"/>
      <c r="E52" s="1032"/>
      <c r="F52" s="1032"/>
      <c r="G52" s="1032"/>
      <c r="H52" s="1032"/>
      <c r="I52" s="1032"/>
      <c r="J52" s="1032"/>
      <c r="K52" s="1493"/>
      <c r="L52" s="214">
        <v>40</v>
      </c>
    </row>
    <row r="53" spans="1:20" ht="36.75" customHeight="1">
      <c r="A53" s="1047" t="s">
        <v>243</v>
      </c>
      <c r="B53" s="199" t="s">
        <v>277</v>
      </c>
      <c r="C53" s="1028" t="s">
        <v>43</v>
      </c>
      <c r="D53" s="1032"/>
      <c r="E53" s="1032"/>
      <c r="F53" s="1032"/>
      <c r="G53" s="1032"/>
      <c r="H53" s="1032"/>
      <c r="I53" s="1032"/>
      <c r="J53" s="1032"/>
      <c r="K53" s="1743"/>
      <c r="L53" s="214">
        <v>41</v>
      </c>
    </row>
    <row r="54" spans="1:20" ht="36.75" customHeight="1">
      <c r="A54" s="1047" t="s">
        <v>746</v>
      </c>
      <c r="B54" s="199" t="str">
        <f>+'11.TTTT'!B13</f>
        <v>Tỷ lệ đồng bào dân tộc thiểu số được xem truyền hình và nghe đài phát thanh</v>
      </c>
      <c r="C54" s="1028" t="str">
        <f>+'11.TTTT'!C13</f>
        <v>%</v>
      </c>
      <c r="D54" s="1043"/>
      <c r="E54" s="1043"/>
      <c r="F54" s="1043"/>
      <c r="G54" s="1043"/>
      <c r="H54" s="1043"/>
      <c r="I54" s="1043"/>
      <c r="J54" s="1043"/>
      <c r="K54" s="1038"/>
      <c r="L54" s="214"/>
      <c r="M54" s="808"/>
    </row>
    <row r="55" spans="1:20" ht="28.5" customHeight="1">
      <c r="A55" s="1034">
        <v>10</v>
      </c>
      <c r="B55" s="1049" t="s">
        <v>279</v>
      </c>
      <c r="C55" s="1036"/>
      <c r="D55" s="1042"/>
      <c r="E55" s="1042"/>
      <c r="F55" s="1042"/>
      <c r="G55" s="1043"/>
      <c r="H55" s="1043"/>
      <c r="I55" s="1043"/>
      <c r="J55" s="1043"/>
      <c r="K55" s="1744"/>
      <c r="L55" s="214"/>
    </row>
    <row r="56" spans="1:20" ht="27.75" customHeight="1">
      <c r="A56" s="1047" t="s">
        <v>243</v>
      </c>
      <c r="B56" s="199" t="s">
        <v>280</v>
      </c>
      <c r="C56" s="1028" t="s">
        <v>43</v>
      </c>
      <c r="D56" s="1042"/>
      <c r="E56" s="1042"/>
      <c r="F56" s="1042"/>
      <c r="G56" s="1043"/>
      <c r="H56" s="1043"/>
      <c r="I56" s="1043"/>
      <c r="J56" s="1043"/>
      <c r="K56" s="1038"/>
      <c r="L56" s="214">
        <v>43</v>
      </c>
    </row>
    <row r="57" spans="1:20" ht="32.25" customHeight="1">
      <c r="A57" s="1047" t="s">
        <v>243</v>
      </c>
      <c r="B57" s="199" t="s">
        <v>728</v>
      </c>
      <c r="C57" s="1028" t="s">
        <v>43</v>
      </c>
      <c r="D57" s="1042"/>
      <c r="E57" s="1042"/>
      <c r="F57" s="1042"/>
      <c r="G57" s="1043"/>
      <c r="H57" s="1043"/>
      <c r="I57" s="1043"/>
      <c r="J57" s="1043"/>
      <c r="K57" s="1038"/>
      <c r="L57" s="214">
        <v>44</v>
      </c>
    </row>
    <row r="58" spans="1:20" ht="13.5" customHeight="1">
      <c r="A58" s="1061"/>
      <c r="B58" s="1062"/>
      <c r="C58" s="1061"/>
      <c r="D58" s="1063"/>
      <c r="E58" s="1063"/>
      <c r="F58" s="1063"/>
      <c r="G58" s="1496"/>
      <c r="H58" s="1496"/>
      <c r="I58" s="1496"/>
      <c r="J58" s="1496"/>
      <c r="K58" s="1746"/>
      <c r="L58" s="214"/>
    </row>
    <row r="59" spans="1:20">
      <c r="A59" s="55"/>
    </row>
    <row r="60" spans="1:20">
      <c r="A60" s="55"/>
    </row>
    <row r="61" spans="1:20">
      <c r="A61" s="55"/>
    </row>
    <row r="62" spans="1:20">
      <c r="A62" s="55"/>
    </row>
    <row r="63" spans="1:20">
      <c r="A63" s="55"/>
    </row>
    <row r="64" spans="1:20">
      <c r="A64" s="55"/>
    </row>
    <row r="65" spans="1:11">
      <c r="A65" s="55"/>
    </row>
    <row r="66" spans="1:11" ht="24.75" customHeight="1">
      <c r="A66" s="1811"/>
      <c r="B66" s="1812"/>
      <c r="C66" s="1812"/>
      <c r="D66" s="1812"/>
      <c r="E66" s="1812"/>
      <c r="F66" s="1812"/>
      <c r="G66" s="1812"/>
      <c r="H66" s="1812"/>
      <c r="I66" s="1812"/>
      <c r="J66" s="1812"/>
      <c r="K66" s="1813"/>
    </row>
    <row r="67" spans="1:11" ht="139.5" hidden="1" customHeight="1">
      <c r="A67" s="1819"/>
      <c r="B67" s="1819"/>
      <c r="C67" s="1819"/>
      <c r="D67" s="1819"/>
      <c r="E67" s="1819"/>
      <c r="F67" s="1819"/>
      <c r="G67" s="1819"/>
      <c r="H67" s="1819"/>
      <c r="I67" s="1819"/>
      <c r="J67" s="1819"/>
      <c r="K67" s="1819"/>
    </row>
    <row r="68" spans="1:11" ht="24.75" customHeight="1">
      <c r="A68" s="1816"/>
      <c r="B68" s="1817"/>
      <c r="C68" s="1817"/>
      <c r="D68" s="1817"/>
      <c r="E68" s="1817"/>
      <c r="F68" s="1817"/>
      <c r="G68" s="1817"/>
      <c r="H68" s="1817"/>
      <c r="I68" s="1817"/>
      <c r="J68" s="1817"/>
      <c r="K68" s="1818"/>
    </row>
    <row r="69" spans="1:11" ht="24.75" customHeight="1">
      <c r="A69" s="1816"/>
      <c r="B69" s="1817"/>
      <c r="C69" s="1817"/>
      <c r="D69" s="1817"/>
      <c r="E69" s="1817"/>
      <c r="F69" s="1817"/>
      <c r="G69" s="1817"/>
      <c r="H69" s="1817"/>
      <c r="I69" s="1817"/>
      <c r="J69" s="1817"/>
      <c r="K69" s="1818"/>
    </row>
    <row r="70" spans="1:11" ht="24.75" customHeight="1">
      <c r="A70" s="1814"/>
      <c r="B70" s="1815"/>
      <c r="C70" s="1815"/>
      <c r="D70" s="1815"/>
      <c r="E70" s="1815"/>
      <c r="F70" s="1815"/>
      <c r="G70" s="1815"/>
      <c r="H70" s="1815"/>
      <c r="I70" s="1815"/>
      <c r="J70" s="1815"/>
      <c r="K70" s="1815"/>
    </row>
    <row r="71" spans="1:11" ht="24.75" customHeight="1">
      <c r="A71" s="1814"/>
      <c r="B71" s="1815"/>
      <c r="C71" s="1815"/>
      <c r="D71" s="1815"/>
      <c r="E71" s="1815"/>
      <c r="F71" s="1815"/>
      <c r="G71" s="1815"/>
      <c r="H71" s="1815"/>
      <c r="I71" s="1815"/>
      <c r="J71" s="1815"/>
      <c r="K71" s="1815"/>
    </row>
    <row r="72" spans="1:11">
      <c r="A72" s="55"/>
    </row>
    <row r="73" spans="1:11">
      <c r="A73" s="55"/>
    </row>
    <row r="74" spans="1:11">
      <c r="A74" s="55"/>
    </row>
    <row r="75" spans="1:11">
      <c r="A75" s="55"/>
    </row>
    <row r="76" spans="1:11">
      <c r="A76" s="55"/>
    </row>
    <row r="77" spans="1:11">
      <c r="A77" s="55"/>
    </row>
    <row r="78" spans="1:11">
      <c r="A78" s="55"/>
    </row>
    <row r="79" spans="1:11">
      <c r="A79" s="55"/>
    </row>
    <row r="80" spans="1:11">
      <c r="A80" s="55"/>
    </row>
    <row r="81" spans="1:1">
      <c r="A81" s="55"/>
    </row>
    <row r="82" spans="1:1">
      <c r="A82" s="55"/>
    </row>
    <row r="83" spans="1:1">
      <c r="A83" s="55"/>
    </row>
    <row r="84" spans="1:1">
      <c r="A84" s="55"/>
    </row>
    <row r="85" spans="1:1">
      <c r="A85" s="55"/>
    </row>
    <row r="86" spans="1:1">
      <c r="A86" s="55"/>
    </row>
    <row r="87" spans="1:1">
      <c r="A87" s="55"/>
    </row>
    <row r="88" spans="1:1">
      <c r="A88" s="55"/>
    </row>
    <row r="89" spans="1:1">
      <c r="A89" s="55"/>
    </row>
    <row r="90" spans="1:1">
      <c r="A90" s="55"/>
    </row>
    <row r="91" spans="1:1">
      <c r="A91" s="55"/>
    </row>
    <row r="92" spans="1:1">
      <c r="A92" s="55"/>
    </row>
    <row r="93" spans="1:1">
      <c r="A93" s="55"/>
    </row>
    <row r="94" spans="1:1">
      <c r="A94" s="55"/>
    </row>
    <row r="95" spans="1:1">
      <c r="A95" s="55"/>
    </row>
    <row r="96" spans="1:1">
      <c r="A96" s="55"/>
    </row>
    <row r="97" spans="1:1">
      <c r="A97" s="55"/>
    </row>
    <row r="98" spans="1:1">
      <c r="A98" s="55"/>
    </row>
    <row r="99" spans="1:1">
      <c r="A99" s="55"/>
    </row>
    <row r="100" spans="1:1">
      <c r="A100" s="55"/>
    </row>
    <row r="101" spans="1:1">
      <c r="A101" s="55"/>
    </row>
    <row r="102" spans="1:1">
      <c r="A102" s="55"/>
    </row>
    <row r="103" spans="1:1">
      <c r="A103" s="55"/>
    </row>
    <row r="104" spans="1:1">
      <c r="A104" s="55"/>
    </row>
    <row r="105" spans="1:1">
      <c r="A105" s="55"/>
    </row>
    <row r="208" spans="2:2">
      <c r="B208" s="55" t="s">
        <v>158</v>
      </c>
    </row>
  </sheetData>
  <mergeCells count="19">
    <mergeCell ref="A1:K1"/>
    <mergeCell ref="A66:K66"/>
    <mergeCell ref="A70:K70"/>
    <mergeCell ref="A71:K71"/>
    <mergeCell ref="A69:K69"/>
    <mergeCell ref="A68:K68"/>
    <mergeCell ref="A67:K67"/>
    <mergeCell ref="A2:K2"/>
    <mergeCell ref="G5:I5"/>
    <mergeCell ref="L3:Q5"/>
    <mergeCell ref="A5:A6"/>
    <mergeCell ref="B5:B6"/>
    <mergeCell ref="C5:C6"/>
    <mergeCell ref="A3:K3"/>
    <mergeCell ref="K5:K6"/>
    <mergeCell ref="D5:D6"/>
    <mergeCell ref="E5:E6"/>
    <mergeCell ref="F5:F6"/>
    <mergeCell ref="J5:J6"/>
  </mergeCells>
  <printOptions horizontalCentered="1"/>
  <pageMargins left="0.25" right="0.25" top="0.25" bottom="0.19" header="0.25" footer="0.17"/>
  <pageSetup paperSize="9" scale="90" orientation="landscape" r:id="rId1"/>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97"/>
  <sheetViews>
    <sheetView zoomScale="90" zoomScaleNormal="90" workbookViewId="0">
      <pane ySplit="7" topLeftCell="A80" activePane="bottomLeft" state="frozen"/>
      <selection pane="bottomLeft" activeCell="H10" sqref="H10"/>
    </sheetView>
  </sheetViews>
  <sheetFormatPr defaultRowHeight="15"/>
  <cols>
    <col min="1" max="1" width="4.25" customWidth="1"/>
    <col min="2" max="2" width="20.125" customWidth="1"/>
    <col min="3" max="3" width="5.625" customWidth="1"/>
    <col min="4" max="4" width="8.5" customWidth="1"/>
    <col min="5" max="5" width="9" hidden="1" customWidth="1"/>
    <col min="6" max="6" width="9.75" hidden="1" customWidth="1"/>
    <col min="7" max="7" width="9.125" style="1368" customWidth="1"/>
    <col min="8" max="8" width="8.5" style="1368" customWidth="1"/>
    <col min="9" max="9" width="9.125" style="1368" customWidth="1"/>
    <col min="10" max="12" width="7.75" customWidth="1"/>
    <col min="13" max="14" width="6.5" style="1375" hidden="1" customWidth="1"/>
    <col min="15" max="15" width="7" style="1375" hidden="1" customWidth="1"/>
    <col min="16" max="17" width="6.5" style="1375" hidden="1" customWidth="1"/>
    <col min="18" max="18" width="7" style="1375" hidden="1" customWidth="1"/>
    <col min="19" max="20" width="6.5" style="1375" hidden="1" customWidth="1"/>
    <col min="21" max="21" width="7.125" style="1375" hidden="1" customWidth="1"/>
    <col min="22" max="23" width="6.5" style="1375" hidden="1" customWidth="1"/>
    <col min="24" max="24" width="6.875" style="1375" hidden="1" customWidth="1"/>
    <col min="25" max="26" width="6.5" style="1375" hidden="1" customWidth="1"/>
    <col min="27" max="27" width="7.125" style="1375" hidden="1" customWidth="1"/>
    <col min="28" max="29" width="6.5" style="1375" hidden="1" customWidth="1"/>
    <col min="30" max="30" width="7" style="1375" hidden="1" customWidth="1"/>
    <col min="31" max="32" width="6.5" style="1375" hidden="1" customWidth="1"/>
    <col min="33" max="33" width="7.375" style="1375" hidden="1" customWidth="1"/>
    <col min="34" max="35" width="6.5" style="1375" hidden="1" customWidth="1"/>
    <col min="36" max="36" width="7.5" style="1375" hidden="1" customWidth="1"/>
    <col min="37" max="38" width="6.5" style="1375" hidden="1" customWidth="1"/>
    <col min="39" max="39" width="7.5" style="1375" hidden="1" customWidth="1"/>
    <col min="40" max="41" width="6.5" style="1375" hidden="1" customWidth="1"/>
    <col min="42" max="42" width="7.125" style="1375" hidden="1" customWidth="1"/>
    <col min="43" max="47" width="6.5" style="1375" hidden="1" customWidth="1"/>
    <col min="48" max="48" width="7.125" style="1375" hidden="1" customWidth="1"/>
    <col min="49" max="50" width="6.5" style="1375" hidden="1" customWidth="1"/>
    <col min="51" max="51" width="7.25" style="1375" hidden="1" customWidth="1"/>
    <col min="52" max="53" width="6.5" style="1375" hidden="1" customWidth="1"/>
    <col min="54" max="54" width="7.375" style="1375" hidden="1" customWidth="1"/>
    <col min="55" max="56" width="6.5" style="1375" hidden="1" customWidth="1"/>
    <col min="57" max="57" width="7.125" style="1375" hidden="1" customWidth="1"/>
    <col min="58" max="62" width="6.5" style="1375" hidden="1" customWidth="1"/>
    <col min="63" max="63" width="7.5" style="1375" hidden="1" customWidth="1"/>
    <col min="64" max="64" width="5.625" customWidth="1"/>
    <col min="66" max="66" width="11" customWidth="1"/>
  </cols>
  <sheetData>
    <row r="1" spans="1:67" ht="15.75">
      <c r="A1" s="1830" t="s">
        <v>809</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c r="AN1" s="1830"/>
      <c r="AO1" s="1830"/>
      <c r="AP1" s="1830"/>
      <c r="AQ1" s="1830"/>
      <c r="AR1" s="1830"/>
      <c r="AS1" s="1830"/>
      <c r="AT1" s="1830"/>
      <c r="AU1" s="1830"/>
      <c r="AV1" s="1830"/>
      <c r="AW1" s="1830"/>
      <c r="AX1" s="1830"/>
      <c r="AY1" s="1830"/>
      <c r="AZ1" s="1830"/>
      <c r="BA1" s="1830"/>
      <c r="BB1" s="1830"/>
      <c r="BC1" s="1830"/>
      <c r="BD1" s="1830"/>
      <c r="BE1" s="1830"/>
      <c r="BF1" s="1830"/>
      <c r="BG1" s="1830"/>
      <c r="BH1" s="1830"/>
      <c r="BI1" s="1830"/>
      <c r="BJ1" s="1830"/>
      <c r="BK1" s="1830"/>
      <c r="BL1" s="1830"/>
    </row>
    <row r="2" spans="1:67">
      <c r="A2" s="1842" t="s">
        <v>818</v>
      </c>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c r="AM2" s="1842"/>
      <c r="AN2" s="1842"/>
      <c r="AO2" s="1842"/>
      <c r="AP2" s="1842"/>
      <c r="AQ2" s="1842"/>
      <c r="AR2" s="1842"/>
      <c r="AS2" s="1842"/>
      <c r="AT2" s="1842"/>
      <c r="AU2" s="1842"/>
      <c r="AV2" s="1842"/>
      <c r="AW2" s="1842"/>
      <c r="AX2" s="1842"/>
      <c r="AY2" s="1842"/>
      <c r="AZ2" s="1842"/>
      <c r="BA2" s="1842"/>
      <c r="BB2" s="1842"/>
      <c r="BC2" s="1842"/>
      <c r="BD2" s="1842"/>
      <c r="BE2" s="1842"/>
      <c r="BF2" s="1842"/>
      <c r="BG2" s="1842"/>
      <c r="BH2" s="1842"/>
      <c r="BI2" s="1842"/>
      <c r="BJ2" s="1842"/>
      <c r="BK2" s="1842"/>
      <c r="BL2" s="1842"/>
    </row>
    <row r="3" spans="1:67">
      <c r="A3" s="1824" t="str">
        <f>+'1. Chi tieu chinh'!A3:K3</f>
        <v>(Kèm theo Công văn số:        /UBND - TCKH ngày     tháng 5 năm 2024 của UBND huyện Phong Thổ)</v>
      </c>
      <c r="B3" s="1824"/>
      <c r="C3" s="1824"/>
      <c r="D3" s="1824"/>
      <c r="E3" s="1824"/>
      <c r="F3" s="1824"/>
      <c r="G3" s="1824"/>
      <c r="H3" s="1824"/>
      <c r="I3" s="1824"/>
      <c r="J3" s="1824"/>
      <c r="K3" s="1824"/>
      <c r="L3" s="1824"/>
      <c r="M3" s="1824"/>
      <c r="N3" s="1824"/>
      <c r="O3" s="1824"/>
      <c r="P3" s="1824"/>
      <c r="Q3" s="1824"/>
      <c r="R3" s="1824"/>
      <c r="S3" s="1824"/>
      <c r="T3" s="1824"/>
      <c r="U3" s="1824"/>
      <c r="V3" s="1824"/>
      <c r="W3" s="1824"/>
      <c r="X3" s="1824"/>
      <c r="Y3" s="1824"/>
      <c r="Z3" s="1824"/>
      <c r="AA3" s="1824"/>
      <c r="AB3" s="1824"/>
      <c r="AC3" s="1824"/>
      <c r="AD3" s="1824"/>
      <c r="AE3" s="1824"/>
      <c r="AF3" s="1824"/>
      <c r="AG3" s="1824"/>
      <c r="AH3" s="1824"/>
      <c r="AI3" s="1824"/>
      <c r="AJ3" s="1824"/>
      <c r="AK3" s="1824"/>
      <c r="AL3" s="1824"/>
      <c r="AM3" s="1824"/>
      <c r="AN3" s="1824"/>
      <c r="AO3" s="1824"/>
      <c r="AP3" s="1824"/>
      <c r="AQ3" s="1824"/>
      <c r="AR3" s="1824"/>
      <c r="AS3" s="1824"/>
      <c r="AT3" s="1824"/>
      <c r="AU3" s="1824"/>
      <c r="AV3" s="1824"/>
      <c r="AW3" s="1824"/>
      <c r="AX3" s="1824"/>
      <c r="AY3" s="1824"/>
      <c r="AZ3" s="1824"/>
      <c r="BA3" s="1824"/>
      <c r="BB3" s="1824"/>
      <c r="BC3" s="1824"/>
      <c r="BD3" s="1824"/>
      <c r="BE3" s="1824"/>
      <c r="BF3" s="1824"/>
      <c r="BG3" s="1824"/>
      <c r="BH3" s="1824"/>
      <c r="BI3" s="1824"/>
      <c r="BJ3" s="1824"/>
      <c r="BK3" s="1824"/>
      <c r="BL3" s="1824"/>
    </row>
    <row r="4" spans="1:67">
      <c r="A4" s="1525"/>
      <c r="B4" s="1525"/>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c r="AE4" s="1525"/>
      <c r="AF4" s="1525"/>
      <c r="AG4" s="1525"/>
      <c r="AH4" s="1525"/>
      <c r="AI4" s="1525"/>
      <c r="AJ4" s="1525"/>
      <c r="AK4" s="1525"/>
      <c r="AL4" s="1525"/>
      <c r="AM4" s="1525"/>
      <c r="AN4" s="1525"/>
      <c r="AO4" s="1525"/>
      <c r="AP4" s="1525"/>
      <c r="AQ4" s="1525"/>
      <c r="AR4" s="1525"/>
      <c r="AS4" s="1525"/>
      <c r="AT4" s="1525"/>
      <c r="AU4" s="1525"/>
      <c r="AV4" s="1525"/>
      <c r="AW4" s="1525"/>
      <c r="AX4" s="1525"/>
      <c r="AY4" s="1525"/>
      <c r="AZ4" s="1525"/>
      <c r="BA4" s="1525"/>
      <c r="BB4" s="1525"/>
      <c r="BC4" s="1525"/>
      <c r="BD4" s="1525"/>
      <c r="BE4" s="1525"/>
      <c r="BF4" s="1525"/>
      <c r="BG4" s="1525"/>
      <c r="BH4" s="1525"/>
      <c r="BI4" s="1525"/>
      <c r="BJ4" s="1525"/>
      <c r="BK4" s="1525"/>
      <c r="BL4" s="1525"/>
    </row>
    <row r="5" spans="1:67" hidden="1">
      <c r="A5" s="1803" t="s">
        <v>40</v>
      </c>
      <c r="B5" s="1803" t="s">
        <v>59</v>
      </c>
      <c r="C5" s="1803" t="s">
        <v>20</v>
      </c>
      <c r="D5" s="1833" t="s">
        <v>565</v>
      </c>
      <c r="E5" s="1840"/>
      <c r="F5" s="1840"/>
      <c r="G5" s="1834"/>
      <c r="H5" s="1730"/>
      <c r="I5" s="1730"/>
      <c r="J5" s="1526"/>
      <c r="K5" s="1526"/>
      <c r="L5" s="1526"/>
      <c r="M5" s="1841" t="s">
        <v>798</v>
      </c>
      <c r="N5" s="1841"/>
      <c r="O5" s="1841"/>
      <c r="P5" s="1841"/>
      <c r="Q5" s="1841"/>
      <c r="R5" s="1841"/>
      <c r="S5" s="1841"/>
      <c r="T5" s="1841"/>
      <c r="U5" s="1841"/>
      <c r="V5" s="1841"/>
      <c r="W5" s="1841"/>
      <c r="X5" s="1841"/>
      <c r="Y5" s="1841"/>
      <c r="Z5" s="1841"/>
      <c r="AA5" s="1841"/>
      <c r="AB5" s="1841"/>
      <c r="AC5" s="1841"/>
      <c r="AD5" s="1841"/>
      <c r="AE5" s="1841"/>
      <c r="AF5" s="1841"/>
      <c r="AG5" s="1841"/>
      <c r="AH5" s="1841"/>
      <c r="AI5" s="1841"/>
      <c r="AJ5" s="1841"/>
      <c r="AK5" s="1841"/>
      <c r="AL5" s="1841"/>
      <c r="AM5" s="1841"/>
      <c r="AN5" s="1841"/>
      <c r="AO5" s="1841"/>
      <c r="AP5" s="1841"/>
      <c r="AQ5" s="1841"/>
      <c r="AR5" s="1841"/>
      <c r="AS5" s="1841"/>
      <c r="AT5" s="1841"/>
      <c r="AU5" s="1841"/>
      <c r="AV5" s="1841"/>
      <c r="AW5" s="1841"/>
      <c r="AX5" s="1841"/>
      <c r="AY5" s="1841"/>
      <c r="AZ5" s="1841"/>
      <c r="BA5" s="1841"/>
      <c r="BB5" s="1841"/>
      <c r="BC5" s="1841"/>
      <c r="BD5" s="1841"/>
      <c r="BE5" s="1841"/>
      <c r="BF5" s="1841"/>
      <c r="BG5" s="1841"/>
      <c r="BH5" s="1841"/>
      <c r="BI5" s="1841"/>
      <c r="BJ5" s="1841"/>
      <c r="BK5" s="1841"/>
      <c r="BL5" s="1803" t="s">
        <v>73</v>
      </c>
    </row>
    <row r="6" spans="1:67" ht="19.5" customHeight="1">
      <c r="A6" s="1803"/>
      <c r="B6" s="1803"/>
      <c r="C6" s="1803"/>
      <c r="D6" s="1831" t="s">
        <v>828</v>
      </c>
      <c r="E6" s="1833" t="s">
        <v>703</v>
      </c>
      <c r="F6" s="1834"/>
      <c r="G6" s="1827" t="s">
        <v>832</v>
      </c>
      <c r="H6" s="1828"/>
      <c r="I6" s="1829"/>
      <c r="J6" s="1835" t="s">
        <v>802</v>
      </c>
      <c r="K6" s="1836"/>
      <c r="L6" s="1837"/>
      <c r="M6" s="1566" t="s">
        <v>547</v>
      </c>
      <c r="N6" s="1567"/>
      <c r="O6" s="1838" t="s">
        <v>547</v>
      </c>
      <c r="P6" s="1566" t="s">
        <v>640</v>
      </c>
      <c r="Q6" s="1567"/>
      <c r="R6" s="1825" t="s">
        <v>640</v>
      </c>
      <c r="S6" s="1566" t="s">
        <v>641</v>
      </c>
      <c r="T6" s="1567"/>
      <c r="U6" s="1825" t="s">
        <v>641</v>
      </c>
      <c r="V6" s="1566" t="s">
        <v>642</v>
      </c>
      <c r="W6" s="1567"/>
      <c r="X6" s="1825" t="s">
        <v>642</v>
      </c>
      <c r="Y6" s="1566" t="s">
        <v>643</v>
      </c>
      <c r="Z6" s="1567"/>
      <c r="AA6" s="1825" t="s">
        <v>643</v>
      </c>
      <c r="AB6" s="1566" t="s">
        <v>644</v>
      </c>
      <c r="AC6" s="1567"/>
      <c r="AD6" s="1825" t="s">
        <v>644</v>
      </c>
      <c r="AE6" s="1566" t="s">
        <v>645</v>
      </c>
      <c r="AF6" s="1567"/>
      <c r="AG6" s="1825" t="s">
        <v>645</v>
      </c>
      <c r="AH6" s="1566" t="s">
        <v>646</v>
      </c>
      <c r="AI6" s="1567"/>
      <c r="AJ6" s="1825" t="s">
        <v>646</v>
      </c>
      <c r="AK6" s="1566" t="s">
        <v>647</v>
      </c>
      <c r="AL6" s="1567"/>
      <c r="AM6" s="1825" t="s">
        <v>647</v>
      </c>
      <c r="AN6" s="1566" t="s">
        <v>648</v>
      </c>
      <c r="AO6" s="1567"/>
      <c r="AP6" s="1825" t="s">
        <v>648</v>
      </c>
      <c r="AQ6" s="1566" t="s">
        <v>649</v>
      </c>
      <c r="AR6" s="1567"/>
      <c r="AS6" s="1825" t="s">
        <v>649</v>
      </c>
      <c r="AT6" s="1566" t="s">
        <v>650</v>
      </c>
      <c r="AU6" s="1567"/>
      <c r="AV6" s="1825" t="s">
        <v>650</v>
      </c>
      <c r="AW6" s="1566" t="s">
        <v>651</v>
      </c>
      <c r="AX6" s="1567"/>
      <c r="AY6" s="1825" t="s">
        <v>651</v>
      </c>
      <c r="AZ6" s="1566" t="s">
        <v>652</v>
      </c>
      <c r="BA6" s="1567"/>
      <c r="BB6" s="1825" t="s">
        <v>652</v>
      </c>
      <c r="BC6" s="1566" t="s">
        <v>653</v>
      </c>
      <c r="BD6" s="1567"/>
      <c r="BE6" s="1825" t="s">
        <v>653</v>
      </c>
      <c r="BF6" s="1566" t="s">
        <v>654</v>
      </c>
      <c r="BG6" s="1567"/>
      <c r="BH6" s="1825" t="s">
        <v>654</v>
      </c>
      <c r="BI6" s="1566" t="s">
        <v>655</v>
      </c>
      <c r="BJ6" s="1567"/>
      <c r="BK6" s="1825" t="s">
        <v>655</v>
      </c>
      <c r="BL6" s="1803"/>
    </row>
    <row r="7" spans="1:67" ht="73.5" customHeight="1">
      <c r="A7" s="1803"/>
      <c r="B7" s="1803"/>
      <c r="C7" s="1803"/>
      <c r="D7" s="1832"/>
      <c r="E7" s="1016" t="s">
        <v>636</v>
      </c>
      <c r="F7" s="1016" t="s">
        <v>799</v>
      </c>
      <c r="G7" s="1729" t="s">
        <v>14</v>
      </c>
      <c r="H7" s="1729" t="str">
        <f>+'1. Chi tieu chinh'!H6</f>
        <v>ƯTH 6 tháng đầu năm</v>
      </c>
      <c r="I7" s="1729" t="s">
        <v>833</v>
      </c>
      <c r="J7" s="1016" t="s">
        <v>829</v>
      </c>
      <c r="K7" s="1016" t="s">
        <v>830</v>
      </c>
      <c r="L7" s="1016" t="s">
        <v>831</v>
      </c>
      <c r="M7" s="1527" t="s">
        <v>636</v>
      </c>
      <c r="N7" s="1527" t="s">
        <v>799</v>
      </c>
      <c r="O7" s="1839"/>
      <c r="P7" s="1527" t="s">
        <v>636</v>
      </c>
      <c r="Q7" s="1527" t="s">
        <v>799</v>
      </c>
      <c r="R7" s="1826"/>
      <c r="S7" s="1527" t="s">
        <v>636</v>
      </c>
      <c r="T7" s="1527" t="s">
        <v>799</v>
      </c>
      <c r="U7" s="1826"/>
      <c r="V7" s="1527" t="s">
        <v>636</v>
      </c>
      <c r="W7" s="1527" t="s">
        <v>799</v>
      </c>
      <c r="X7" s="1826"/>
      <c r="Y7" s="1527" t="s">
        <v>636</v>
      </c>
      <c r="Z7" s="1527" t="s">
        <v>799</v>
      </c>
      <c r="AA7" s="1826"/>
      <c r="AB7" s="1527" t="s">
        <v>636</v>
      </c>
      <c r="AC7" s="1527" t="s">
        <v>799</v>
      </c>
      <c r="AD7" s="1826"/>
      <c r="AE7" s="1527" t="s">
        <v>636</v>
      </c>
      <c r="AF7" s="1527" t="s">
        <v>799</v>
      </c>
      <c r="AG7" s="1826"/>
      <c r="AH7" s="1527" t="s">
        <v>636</v>
      </c>
      <c r="AI7" s="1527" t="s">
        <v>799</v>
      </c>
      <c r="AJ7" s="1826"/>
      <c r="AK7" s="1527" t="s">
        <v>636</v>
      </c>
      <c r="AL7" s="1527" t="s">
        <v>799</v>
      </c>
      <c r="AM7" s="1826"/>
      <c r="AN7" s="1527" t="s">
        <v>636</v>
      </c>
      <c r="AO7" s="1527" t="s">
        <v>799</v>
      </c>
      <c r="AP7" s="1826"/>
      <c r="AQ7" s="1527" t="s">
        <v>636</v>
      </c>
      <c r="AR7" s="1527" t="s">
        <v>799</v>
      </c>
      <c r="AS7" s="1826"/>
      <c r="AT7" s="1527" t="s">
        <v>636</v>
      </c>
      <c r="AU7" s="1527" t="s">
        <v>799</v>
      </c>
      <c r="AV7" s="1826"/>
      <c r="AW7" s="1527" t="s">
        <v>636</v>
      </c>
      <c r="AX7" s="1527" t="s">
        <v>799</v>
      </c>
      <c r="AY7" s="1826"/>
      <c r="AZ7" s="1527" t="s">
        <v>636</v>
      </c>
      <c r="BA7" s="1527" t="s">
        <v>799</v>
      </c>
      <c r="BB7" s="1826"/>
      <c r="BC7" s="1527" t="s">
        <v>636</v>
      </c>
      <c r="BD7" s="1527" t="s">
        <v>799</v>
      </c>
      <c r="BE7" s="1826"/>
      <c r="BF7" s="1527" t="s">
        <v>636</v>
      </c>
      <c r="BG7" s="1527" t="s">
        <v>799</v>
      </c>
      <c r="BH7" s="1826"/>
      <c r="BI7" s="1527" t="s">
        <v>636</v>
      </c>
      <c r="BJ7" s="1527" t="s">
        <v>799</v>
      </c>
      <c r="BK7" s="1826"/>
      <c r="BL7" s="1803"/>
    </row>
    <row r="8" spans="1:67" ht="19.5" customHeight="1">
      <c r="A8" s="1027" t="s">
        <v>41</v>
      </c>
      <c r="B8" s="1376" t="s">
        <v>568</v>
      </c>
      <c r="C8" s="1377"/>
      <c r="D8" s="1748"/>
      <c r="E8" s="1748"/>
      <c r="F8" s="1748"/>
      <c r="G8" s="1748"/>
      <c r="H8" s="1748"/>
      <c r="I8" s="1748"/>
      <c r="J8" s="1748"/>
      <c r="K8" s="1748"/>
      <c r="L8" s="1748"/>
      <c r="M8" s="1378"/>
      <c r="N8" s="1378"/>
      <c r="O8" s="1378"/>
      <c r="P8" s="1378"/>
      <c r="Q8" s="1378"/>
      <c r="R8" s="1378"/>
      <c r="S8" s="1378"/>
      <c r="T8" s="1378"/>
      <c r="U8" s="1378"/>
      <c r="V8" s="1378"/>
      <c r="W8" s="1378"/>
      <c r="X8" s="1378"/>
      <c r="Y8" s="1378"/>
      <c r="Z8" s="1378"/>
      <c r="AA8" s="1378"/>
      <c r="AB8" s="1378"/>
      <c r="AC8" s="1378"/>
      <c r="AD8" s="1378"/>
      <c r="AE8" s="1378"/>
      <c r="AF8" s="1378"/>
      <c r="AG8" s="1378"/>
      <c r="AH8" s="1378"/>
      <c r="AI8" s="1378"/>
      <c r="AJ8" s="1378"/>
      <c r="AK8" s="1378"/>
      <c r="AL8" s="1378"/>
      <c r="AM8" s="1378"/>
      <c r="AN8" s="1378"/>
      <c r="AO8" s="1378"/>
      <c r="AP8" s="1378"/>
      <c r="AQ8" s="1378"/>
      <c r="AR8" s="1378"/>
      <c r="AS8" s="1378"/>
      <c r="AT8" s="1378"/>
      <c r="AU8" s="1378"/>
      <c r="AV8" s="1378"/>
      <c r="AW8" s="1378"/>
      <c r="AX8" s="1378"/>
      <c r="AY8" s="1378"/>
      <c r="AZ8" s="1378"/>
      <c r="BA8" s="1378"/>
      <c r="BB8" s="1378"/>
      <c r="BC8" s="1378"/>
      <c r="BD8" s="1378"/>
      <c r="BE8" s="1378"/>
      <c r="BF8" s="1378"/>
      <c r="BG8" s="1378"/>
      <c r="BH8" s="1378"/>
      <c r="BI8" s="1378"/>
      <c r="BJ8" s="1378"/>
      <c r="BK8" s="1378"/>
      <c r="BL8" s="1379"/>
    </row>
    <row r="9" spans="1:67" ht="25.5" customHeight="1">
      <c r="A9" s="1108" t="s">
        <v>46</v>
      </c>
      <c r="B9" s="1049" t="s">
        <v>169</v>
      </c>
      <c r="C9" s="1108"/>
      <c r="D9" s="1539"/>
      <c r="E9" s="1032"/>
      <c r="F9" s="1032"/>
      <c r="G9" s="1032"/>
      <c r="H9" s="1032"/>
      <c r="I9" s="1032"/>
      <c r="J9" s="1032"/>
      <c r="K9" s="1032"/>
      <c r="L9" s="1032"/>
      <c r="M9" s="1380"/>
      <c r="N9" s="1380"/>
      <c r="O9" s="1380"/>
      <c r="P9" s="1380"/>
      <c r="Q9" s="1380"/>
      <c r="R9" s="1380"/>
      <c r="S9" s="1380"/>
      <c r="T9" s="1380"/>
      <c r="U9" s="1380"/>
      <c r="V9" s="1380"/>
      <c r="W9" s="1380"/>
      <c r="X9" s="1380"/>
      <c r="Y9" s="1380"/>
      <c r="Z9" s="1380"/>
      <c r="AA9" s="1380"/>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158"/>
    </row>
    <row r="10" spans="1:67" ht="31.5" customHeight="1">
      <c r="A10" s="1038" t="s">
        <v>459</v>
      </c>
      <c r="B10" s="1381" t="s">
        <v>423</v>
      </c>
      <c r="C10" s="1382" t="s">
        <v>22</v>
      </c>
      <c r="D10" s="1032">
        <v>4136.3</v>
      </c>
      <c r="E10" s="1032">
        <v>36440.093999999997</v>
      </c>
      <c r="F10" s="1032">
        <f>F11+F12</f>
        <v>36595.829999999994</v>
      </c>
      <c r="G10" s="1032">
        <f>G11+G12</f>
        <v>36099.998</v>
      </c>
      <c r="H10" s="1032">
        <v>4376.5853642276425</v>
      </c>
      <c r="I10" s="1032">
        <v>35109.940103735244</v>
      </c>
      <c r="J10" s="1032">
        <f>+H10/D10*100</f>
        <v>105.80918608968504</v>
      </c>
      <c r="K10" s="1032">
        <f>+H10/G10*100</f>
        <v>12.123505835727864</v>
      </c>
      <c r="L10" s="1032">
        <f>+I10/G10*100</f>
        <v>97.257457199125724</v>
      </c>
      <c r="M10" s="1383">
        <v>884.06999999999994</v>
      </c>
      <c r="N10" s="1384">
        <f t="shared" ref="N10:O10" si="0">N11+N12</f>
        <v>816.57</v>
      </c>
      <c r="O10" s="1384">
        <f t="shared" si="0"/>
        <v>873.46900000000005</v>
      </c>
      <c r="P10" s="1383">
        <v>1902.9</v>
      </c>
      <c r="Q10" s="1384">
        <f t="shared" ref="Q10:R10" si="1">Q11+Q12</f>
        <v>1898.4</v>
      </c>
      <c r="R10" s="1384">
        <f t="shared" si="1"/>
        <v>1925.86</v>
      </c>
      <c r="S10" s="1383">
        <v>1618.1339999999998</v>
      </c>
      <c r="T10" s="1384">
        <f t="shared" ref="T10:U10" si="2">T11+T12</f>
        <v>1630.6</v>
      </c>
      <c r="U10" s="1384">
        <f t="shared" si="2"/>
        <v>1570.0039999999999</v>
      </c>
      <c r="V10" s="1383">
        <v>1199.915</v>
      </c>
      <c r="W10" s="1384">
        <f t="shared" ref="W10:X10" si="3">W11+W12</f>
        <v>1201.4000000000001</v>
      </c>
      <c r="X10" s="1384">
        <f t="shared" si="3"/>
        <v>1147.46</v>
      </c>
      <c r="Y10" s="1383">
        <v>3536</v>
      </c>
      <c r="Z10" s="1384">
        <f t="shared" ref="Z10:AA10" si="4">Z11+Z12</f>
        <v>3580.5800000000004</v>
      </c>
      <c r="AA10" s="1384">
        <f t="shared" si="4"/>
        <v>3487.3199999999997</v>
      </c>
      <c r="AB10" s="1383">
        <v>2109.7200000000003</v>
      </c>
      <c r="AC10" s="1384">
        <f t="shared" ref="AC10:AD10" si="5">AC11+AC12</f>
        <v>2044.1999999999998</v>
      </c>
      <c r="AD10" s="1384">
        <f t="shared" si="5"/>
        <v>1934.1999999999998</v>
      </c>
      <c r="AE10" s="1383">
        <v>2725.91</v>
      </c>
      <c r="AF10" s="1384">
        <f t="shared" ref="AF10:AG10" si="6">AF11+AF12</f>
        <v>2716.2799999999997</v>
      </c>
      <c r="AG10" s="1384">
        <f t="shared" si="6"/>
        <v>2718.4</v>
      </c>
      <c r="AH10" s="1383">
        <v>1371.62</v>
      </c>
      <c r="AI10" s="1384">
        <f t="shared" ref="AI10:AJ10" si="7">AI11+AI12</f>
        <v>1424.6999999999998</v>
      </c>
      <c r="AJ10" s="1384">
        <f t="shared" si="7"/>
        <v>1259.42</v>
      </c>
      <c r="AK10" s="1383">
        <v>4676.6450000000004</v>
      </c>
      <c r="AL10" s="1384">
        <f t="shared" ref="AL10:AM10" si="8">AL11+AL12</f>
        <v>4676.71</v>
      </c>
      <c r="AM10" s="1384">
        <f t="shared" si="8"/>
        <v>4653.4250000000002</v>
      </c>
      <c r="AN10" s="1383">
        <v>3736.55</v>
      </c>
      <c r="AO10" s="1384">
        <f t="shared" ref="AO10:AP10" si="9">AO11+AO12</f>
        <v>3761.1260000000002</v>
      </c>
      <c r="AP10" s="1384">
        <f t="shared" si="9"/>
        <v>3724</v>
      </c>
      <c r="AQ10" s="1383">
        <v>1934.9</v>
      </c>
      <c r="AR10" s="1384">
        <f t="shared" ref="AR10:AS10" si="10">AR11+AR12</f>
        <v>1974</v>
      </c>
      <c r="AS10" s="1384">
        <f t="shared" si="10"/>
        <v>1951.21</v>
      </c>
      <c r="AT10" s="1383">
        <v>2829.96</v>
      </c>
      <c r="AU10" s="1384">
        <f t="shared" ref="AU10:AV10" si="11">AU11+AU12</f>
        <v>2806.4250000000002</v>
      </c>
      <c r="AV10" s="1384">
        <f t="shared" si="11"/>
        <v>2829.96</v>
      </c>
      <c r="AW10" s="1383">
        <v>721.1</v>
      </c>
      <c r="AX10" s="1384">
        <f t="shared" ref="AX10:AY10" si="12">AX11+AX12</f>
        <v>720.3</v>
      </c>
      <c r="AY10" s="1384">
        <f t="shared" si="12"/>
        <v>723.3</v>
      </c>
      <c r="AZ10" s="1383">
        <v>1109</v>
      </c>
      <c r="BA10" s="1384">
        <f t="shared" ref="BA10:BB10" si="13">BA11+BA12</f>
        <v>1111.0999999999999</v>
      </c>
      <c r="BB10" s="1384">
        <f t="shared" si="13"/>
        <v>1110.5999999999999</v>
      </c>
      <c r="BC10" s="1383">
        <v>1359.65</v>
      </c>
      <c r="BD10" s="1384">
        <f t="shared" ref="BD10:BE10" si="14">BD11+BD12</f>
        <v>1350.6880000000001</v>
      </c>
      <c r="BE10" s="1384">
        <f t="shared" si="14"/>
        <v>1361.42</v>
      </c>
      <c r="BF10" s="1383">
        <v>1459.3200000000002</v>
      </c>
      <c r="BG10" s="1384">
        <f t="shared" ref="BG10:BH10" si="15">BG11+BG12</f>
        <v>1460.4839999999999</v>
      </c>
      <c r="BH10" s="1384">
        <f t="shared" si="15"/>
        <v>1474.2</v>
      </c>
      <c r="BI10" s="1383">
        <v>3264.7</v>
      </c>
      <c r="BJ10" s="1384">
        <f t="shared" ref="BJ10:BK10" si="16">BJ11+BJ12</f>
        <v>3422.2669999999998</v>
      </c>
      <c r="BK10" s="1384">
        <f t="shared" si="16"/>
        <v>3355.75</v>
      </c>
      <c r="BL10" s="1158"/>
    </row>
    <row r="11" spans="1:67" ht="19.5" customHeight="1">
      <c r="A11" s="1038"/>
      <c r="B11" s="1381" t="s">
        <v>570</v>
      </c>
      <c r="C11" s="1382" t="s">
        <v>22</v>
      </c>
      <c r="D11" s="1032">
        <v>4136</v>
      </c>
      <c r="E11" s="1032">
        <v>21800.098999999998</v>
      </c>
      <c r="F11" s="1032">
        <f>F15</f>
        <v>22123.832999999999</v>
      </c>
      <c r="G11" s="1032">
        <f>G15</f>
        <v>22000.047999999999</v>
      </c>
      <c r="H11" s="1032">
        <v>4376.5853642276425</v>
      </c>
      <c r="I11" s="1032">
        <v>22199.063797217332</v>
      </c>
      <c r="J11" s="1032">
        <f t="shared" ref="J11:J73" si="17">+H11/D11*100</f>
        <v>105.81686083722539</v>
      </c>
      <c r="K11" s="1032">
        <f t="shared" ref="K11:K73" si="18">+H11/G11*100</f>
        <v>19.893526433340703</v>
      </c>
      <c r="L11" s="1032">
        <f t="shared" ref="L11:L73" si="19">+I11/G11*100</f>
        <v>100.90461528637272</v>
      </c>
      <c r="M11" s="1383">
        <v>424.55</v>
      </c>
      <c r="N11" s="1383">
        <f t="shared" ref="N11:O11" si="20">N15</f>
        <v>421.47</v>
      </c>
      <c r="O11" s="1383">
        <f t="shared" si="20"/>
        <v>441.99400000000003</v>
      </c>
      <c r="P11" s="1383">
        <v>1602.9</v>
      </c>
      <c r="Q11" s="1383">
        <f t="shared" ref="Q11:R11" si="21">Q15</f>
        <v>1607.4</v>
      </c>
      <c r="R11" s="1383">
        <f t="shared" si="21"/>
        <v>1651.86</v>
      </c>
      <c r="S11" s="1383">
        <v>1241.3339999999998</v>
      </c>
      <c r="T11" s="1383">
        <f t="shared" ref="T11:U11" si="22">T15</f>
        <v>1253.8</v>
      </c>
      <c r="U11" s="1383">
        <f t="shared" si="22"/>
        <v>1250.5039999999999</v>
      </c>
      <c r="V11" s="1383">
        <v>892.91499999999996</v>
      </c>
      <c r="W11" s="1383">
        <f t="shared" ref="W11:X11" si="23">W15</f>
        <v>894.40000000000009</v>
      </c>
      <c r="X11" s="1383">
        <f t="shared" si="23"/>
        <v>895.06000000000006</v>
      </c>
      <c r="Y11" s="1383">
        <v>2506</v>
      </c>
      <c r="Z11" s="1383">
        <f t="shared" ref="Z11:AA11" si="24">Z15</f>
        <v>2539.7300000000005</v>
      </c>
      <c r="AA11" s="1383">
        <f t="shared" si="24"/>
        <v>2537.3199999999997</v>
      </c>
      <c r="AB11" s="1383">
        <v>734.52</v>
      </c>
      <c r="AC11" s="1383">
        <f t="shared" ref="AC11:AD11" si="25">AC15</f>
        <v>708.6</v>
      </c>
      <c r="AD11" s="1383">
        <f t="shared" si="25"/>
        <v>708.6</v>
      </c>
      <c r="AE11" s="1383">
        <v>1819.75</v>
      </c>
      <c r="AF11" s="1383">
        <f t="shared" ref="AF11:AG11" si="26">AF15</f>
        <v>1824.58</v>
      </c>
      <c r="AG11" s="1383">
        <f t="shared" si="26"/>
        <v>1816</v>
      </c>
      <c r="AH11" s="1383">
        <v>744.62</v>
      </c>
      <c r="AI11" s="1383">
        <f t="shared" ref="AI11:AJ11" si="27">AI15</f>
        <v>797.69999999999993</v>
      </c>
      <c r="AJ11" s="1383">
        <f t="shared" si="27"/>
        <v>752.42</v>
      </c>
      <c r="AK11" s="1383">
        <v>1664.95</v>
      </c>
      <c r="AL11" s="1383">
        <f t="shared" ref="AL11:AM11" si="28">AL15</f>
        <v>1666.9599999999998</v>
      </c>
      <c r="AM11" s="1383">
        <f t="shared" si="28"/>
        <v>1641.5</v>
      </c>
      <c r="AN11" s="1383">
        <v>3146.03</v>
      </c>
      <c r="AO11" s="1383">
        <f t="shared" ref="AO11:AP11" si="29">AO15</f>
        <v>3181.6060000000002</v>
      </c>
      <c r="AP11" s="1383">
        <f t="shared" si="29"/>
        <v>3172</v>
      </c>
      <c r="AQ11" s="1383">
        <v>464.9</v>
      </c>
      <c r="AR11" s="1383">
        <f t="shared" ref="AR11:AS11" si="30">AR15</f>
        <v>503.99999999999994</v>
      </c>
      <c r="AS11" s="1383">
        <f t="shared" si="30"/>
        <v>481.21000000000004</v>
      </c>
      <c r="AT11" s="1383">
        <v>1860.9600000000003</v>
      </c>
      <c r="AU11" s="1383">
        <f t="shared" ref="AU11:AV11" si="31">AU15</f>
        <v>1862.925</v>
      </c>
      <c r="AV11" s="1383">
        <f t="shared" si="31"/>
        <v>1860.9600000000003</v>
      </c>
      <c r="AW11" s="1383">
        <v>496.1</v>
      </c>
      <c r="AX11" s="1383">
        <f t="shared" ref="AX11:AY11" si="32">AX15</f>
        <v>498.3</v>
      </c>
      <c r="AY11" s="1383">
        <f t="shared" si="32"/>
        <v>498.3</v>
      </c>
      <c r="AZ11" s="1383">
        <v>728</v>
      </c>
      <c r="BA11" s="1383">
        <f t="shared" ref="BA11:BB11" si="33">BA15</f>
        <v>729.6</v>
      </c>
      <c r="BB11" s="1383">
        <f t="shared" si="33"/>
        <v>729.6</v>
      </c>
      <c r="BC11" s="1383">
        <v>787.65</v>
      </c>
      <c r="BD11" s="1383">
        <f t="shared" ref="BD11:BE11" si="34">BD15</f>
        <v>790.12799999999993</v>
      </c>
      <c r="BE11" s="1383">
        <f t="shared" si="34"/>
        <v>789.42</v>
      </c>
      <c r="BF11" s="1383">
        <v>859.32</v>
      </c>
      <c r="BG11" s="1383">
        <f t="shared" ref="BG11:BH11" si="35">BG15</f>
        <v>882.98399999999992</v>
      </c>
      <c r="BH11" s="1383">
        <f t="shared" si="35"/>
        <v>874.2</v>
      </c>
      <c r="BI11" s="1383">
        <v>1825.6</v>
      </c>
      <c r="BJ11" s="1383">
        <f t="shared" ref="BJ11:BK11" si="36">BJ15</f>
        <v>1959.6499999999999</v>
      </c>
      <c r="BK11" s="1383">
        <f t="shared" si="36"/>
        <v>1899.1</v>
      </c>
      <c r="BL11" s="1158"/>
    </row>
    <row r="12" spans="1:67" ht="18" customHeight="1">
      <c r="A12" s="1038"/>
      <c r="B12" s="1381" t="s">
        <v>571</v>
      </c>
      <c r="C12" s="1382" t="s">
        <v>22</v>
      </c>
      <c r="D12" s="1032"/>
      <c r="E12" s="1032">
        <v>14639.995000000001</v>
      </c>
      <c r="F12" s="1032">
        <f>F30</f>
        <v>14471.996999999998</v>
      </c>
      <c r="G12" s="1032">
        <f>G30</f>
        <v>14099.949999999999</v>
      </c>
      <c r="H12" s="1032">
        <v>0</v>
      </c>
      <c r="I12" s="1032">
        <v>12910.87630651791</v>
      </c>
      <c r="J12" s="1032"/>
      <c r="K12" s="1032">
        <f t="shared" si="18"/>
        <v>0</v>
      </c>
      <c r="L12" s="1032">
        <f t="shared" si="19"/>
        <v>91.566823332833877</v>
      </c>
      <c r="M12" s="1383">
        <v>459.52</v>
      </c>
      <c r="N12" s="1383">
        <f t="shared" ref="N12:O12" si="37">N30</f>
        <v>395.1</v>
      </c>
      <c r="O12" s="1383">
        <f t="shared" si="37"/>
        <v>431.47499999999997</v>
      </c>
      <c r="P12" s="1383">
        <v>300</v>
      </c>
      <c r="Q12" s="1383">
        <f t="shared" ref="Q12:R12" si="38">Q30</f>
        <v>291</v>
      </c>
      <c r="R12" s="1383">
        <f t="shared" si="38"/>
        <v>274</v>
      </c>
      <c r="S12" s="1383">
        <v>376.8</v>
      </c>
      <c r="T12" s="1383">
        <f t="shared" ref="T12:U12" si="39">T30</f>
        <v>376.8</v>
      </c>
      <c r="U12" s="1383">
        <f t="shared" si="39"/>
        <v>319.5</v>
      </c>
      <c r="V12" s="1383">
        <v>307</v>
      </c>
      <c r="W12" s="1383">
        <f t="shared" ref="W12:X12" si="40">W30</f>
        <v>307</v>
      </c>
      <c r="X12" s="1383">
        <f t="shared" si="40"/>
        <v>252.39999999999998</v>
      </c>
      <c r="Y12" s="1383">
        <v>1030</v>
      </c>
      <c r="Z12" s="1383">
        <f t="shared" ref="Z12:AA12" si="41">Z30</f>
        <v>1040.8499999999999</v>
      </c>
      <c r="AA12" s="1383">
        <f t="shared" si="41"/>
        <v>950</v>
      </c>
      <c r="AB12" s="1383">
        <v>1375.2000000000003</v>
      </c>
      <c r="AC12" s="1383">
        <f t="shared" ref="AC12:AD12" si="42">AC30</f>
        <v>1335.6</v>
      </c>
      <c r="AD12" s="1383">
        <f t="shared" si="42"/>
        <v>1225.5999999999999</v>
      </c>
      <c r="AE12" s="1383">
        <v>906.16000000000008</v>
      </c>
      <c r="AF12" s="1383">
        <f t="shared" ref="AF12:AG12" si="43">AF30</f>
        <v>891.7</v>
      </c>
      <c r="AG12" s="1383">
        <f t="shared" si="43"/>
        <v>902.4</v>
      </c>
      <c r="AH12" s="1383">
        <v>627</v>
      </c>
      <c r="AI12" s="1383">
        <f t="shared" ref="AI12:AJ12" si="44">AI30</f>
        <v>627</v>
      </c>
      <c r="AJ12" s="1383">
        <f t="shared" si="44"/>
        <v>507</v>
      </c>
      <c r="AK12" s="1383">
        <v>3011.6950000000002</v>
      </c>
      <c r="AL12" s="1383">
        <f t="shared" ref="AL12:AM12" si="45">AL30</f>
        <v>3009.75</v>
      </c>
      <c r="AM12" s="1383">
        <f t="shared" si="45"/>
        <v>3011.9250000000002</v>
      </c>
      <c r="AN12" s="1383">
        <v>590.52</v>
      </c>
      <c r="AO12" s="1383">
        <f t="shared" ref="AO12:AP12" si="46">AO30</f>
        <v>579.52</v>
      </c>
      <c r="AP12" s="1383">
        <f t="shared" si="46"/>
        <v>552</v>
      </c>
      <c r="AQ12" s="1383">
        <v>1470</v>
      </c>
      <c r="AR12" s="1383">
        <f t="shared" ref="AR12:AS12" si="47">AR30</f>
        <v>1470</v>
      </c>
      <c r="AS12" s="1383">
        <f t="shared" si="47"/>
        <v>1470</v>
      </c>
      <c r="AT12" s="1383">
        <v>969</v>
      </c>
      <c r="AU12" s="1383">
        <f t="shared" ref="AU12:AV12" si="48">AU30</f>
        <v>943.5</v>
      </c>
      <c r="AV12" s="1383">
        <f t="shared" si="48"/>
        <v>969</v>
      </c>
      <c r="AW12" s="1383">
        <v>225</v>
      </c>
      <c r="AX12" s="1383">
        <f t="shared" ref="AX12:AY12" si="49">AX30</f>
        <v>222</v>
      </c>
      <c r="AY12" s="1383">
        <f t="shared" si="49"/>
        <v>225</v>
      </c>
      <c r="AZ12" s="1383">
        <v>381</v>
      </c>
      <c r="BA12" s="1383">
        <f t="shared" ref="BA12:BB12" si="50">BA30</f>
        <v>381.5</v>
      </c>
      <c r="BB12" s="1383">
        <f t="shared" si="50"/>
        <v>381</v>
      </c>
      <c r="BC12" s="1383">
        <v>572</v>
      </c>
      <c r="BD12" s="1383">
        <f t="shared" ref="BD12:BE12" si="51">BD30</f>
        <v>560.56000000000006</v>
      </c>
      <c r="BE12" s="1383">
        <f t="shared" si="51"/>
        <v>572</v>
      </c>
      <c r="BF12" s="1383">
        <v>600</v>
      </c>
      <c r="BG12" s="1383">
        <f t="shared" ref="BG12:BH12" si="52">BG30</f>
        <v>577.5</v>
      </c>
      <c r="BH12" s="1383">
        <f t="shared" si="52"/>
        <v>600</v>
      </c>
      <c r="BI12" s="1383">
        <v>1439.1</v>
      </c>
      <c r="BJ12" s="1383">
        <f t="shared" ref="BJ12:BK12" si="53">BJ30</f>
        <v>1462.617</v>
      </c>
      <c r="BK12" s="1383">
        <f t="shared" si="53"/>
        <v>1456.65</v>
      </c>
      <c r="BL12" s="1158"/>
    </row>
    <row r="13" spans="1:67" ht="28.5" customHeight="1">
      <c r="A13" s="1060">
        <v>1</v>
      </c>
      <c r="B13" s="1385" t="s">
        <v>657</v>
      </c>
      <c r="C13" s="1386" t="s">
        <v>48</v>
      </c>
      <c r="D13" s="1644">
        <v>1305.8</v>
      </c>
      <c r="E13" s="1644">
        <v>4588</v>
      </c>
      <c r="F13" s="1644">
        <f>F16+F19+F22</f>
        <v>4623.3</v>
      </c>
      <c r="G13" s="1644">
        <f>G16+G19+G22</f>
        <v>4581</v>
      </c>
      <c r="H13" s="1644">
        <v>827.7</v>
      </c>
      <c r="I13" s="1644">
        <v>4617.7</v>
      </c>
      <c r="J13" s="1644">
        <f t="shared" si="17"/>
        <v>63.386429774850669</v>
      </c>
      <c r="K13" s="1644">
        <f t="shared" si="18"/>
        <v>18.068107400130977</v>
      </c>
      <c r="L13" s="1644">
        <f t="shared" si="19"/>
        <v>100.80113512333551</v>
      </c>
      <c r="M13" s="1389">
        <v>84</v>
      </c>
      <c r="N13" s="1389">
        <f t="shared" ref="N13:O13" si="54">N16+N19+N22</f>
        <v>84</v>
      </c>
      <c r="O13" s="1389">
        <f t="shared" si="54"/>
        <v>84</v>
      </c>
      <c r="P13" s="1389">
        <v>288</v>
      </c>
      <c r="Q13" s="1389">
        <f t="shared" ref="Q13:R13" si="55">Q16+Q19+Q22</f>
        <v>288</v>
      </c>
      <c r="R13" s="1389">
        <f t="shared" si="55"/>
        <v>288</v>
      </c>
      <c r="S13" s="1389">
        <v>234</v>
      </c>
      <c r="T13" s="1389">
        <f t="shared" ref="T13:X13" si="56">T16+T19+T22</f>
        <v>234</v>
      </c>
      <c r="U13" s="1389">
        <f t="shared" si="56"/>
        <v>234</v>
      </c>
      <c r="V13" s="1389">
        <v>207</v>
      </c>
      <c r="W13" s="1389">
        <f t="shared" si="56"/>
        <v>207</v>
      </c>
      <c r="X13" s="1389">
        <f t="shared" si="56"/>
        <v>207</v>
      </c>
      <c r="Y13" s="1389">
        <v>528</v>
      </c>
      <c r="Z13" s="1389">
        <f t="shared" ref="Z13:AA13" si="57">Z16+Z19+Z22</f>
        <v>523.5</v>
      </c>
      <c r="AA13" s="1389">
        <f t="shared" si="57"/>
        <v>524</v>
      </c>
      <c r="AB13" s="1389">
        <v>172</v>
      </c>
      <c r="AC13" s="1389">
        <f t="shared" ref="AC13:AD13" si="58">AC16+AC19+AC22</f>
        <v>172</v>
      </c>
      <c r="AD13" s="1389">
        <f t="shared" si="58"/>
        <v>172</v>
      </c>
      <c r="AE13" s="1389">
        <v>395</v>
      </c>
      <c r="AF13" s="1389">
        <f t="shared" ref="AF13:AG13" si="59">AF16+AF19+AF22</f>
        <v>392</v>
      </c>
      <c r="AG13" s="1389">
        <f t="shared" si="59"/>
        <v>392</v>
      </c>
      <c r="AH13" s="1389">
        <v>162</v>
      </c>
      <c r="AI13" s="1389">
        <f t="shared" ref="AI13:AJ13" si="60">AI16+AI19+AI22</f>
        <v>180</v>
      </c>
      <c r="AJ13" s="1389">
        <f t="shared" si="60"/>
        <v>162</v>
      </c>
      <c r="AK13" s="1389">
        <v>335</v>
      </c>
      <c r="AL13" s="1389">
        <f t="shared" ref="AL13:AM13" si="61">AL16+AL19+AL22</f>
        <v>335</v>
      </c>
      <c r="AM13" s="1389">
        <f t="shared" si="61"/>
        <v>335</v>
      </c>
      <c r="AN13" s="1389">
        <v>620</v>
      </c>
      <c r="AO13" s="1389">
        <f t="shared" ref="AO13:AP13" si="62">AO16+AO19+AO22</f>
        <v>620</v>
      </c>
      <c r="AP13" s="1389">
        <f t="shared" si="62"/>
        <v>620</v>
      </c>
      <c r="AQ13" s="1389">
        <v>134</v>
      </c>
      <c r="AR13" s="1389">
        <f t="shared" ref="AR13:AS13" si="63">AR16+AR19+AR22</f>
        <v>149.6</v>
      </c>
      <c r="AS13" s="1389">
        <f t="shared" si="63"/>
        <v>134</v>
      </c>
      <c r="AT13" s="1389">
        <v>398</v>
      </c>
      <c r="AU13" s="1389">
        <f t="shared" ref="AU13:AV13" si="64">AU16+AU19+AU22</f>
        <v>398</v>
      </c>
      <c r="AV13" s="1389">
        <f t="shared" si="64"/>
        <v>398</v>
      </c>
      <c r="AW13" s="1389">
        <v>110</v>
      </c>
      <c r="AX13" s="1389">
        <f t="shared" ref="AX13:AY13" si="65">AX16+AX19+AX22</f>
        <v>110</v>
      </c>
      <c r="AY13" s="1389">
        <f t="shared" si="65"/>
        <v>110</v>
      </c>
      <c r="AZ13" s="1389">
        <v>160</v>
      </c>
      <c r="BA13" s="1389">
        <f t="shared" ref="BA13:BB13" si="66">BA16+BA19+BA22</f>
        <v>160</v>
      </c>
      <c r="BB13" s="1389">
        <f t="shared" si="66"/>
        <v>160</v>
      </c>
      <c r="BC13" s="1389">
        <v>177</v>
      </c>
      <c r="BD13" s="1389">
        <f t="shared" ref="BD13:BE13" si="67">BD16+BD19+BD22</f>
        <v>177</v>
      </c>
      <c r="BE13" s="1389">
        <f t="shared" si="67"/>
        <v>177</v>
      </c>
      <c r="BF13" s="1389">
        <v>186</v>
      </c>
      <c r="BG13" s="1389">
        <f t="shared" ref="BG13:BH13" si="68">BG16+BG19+BG22</f>
        <v>187.2</v>
      </c>
      <c r="BH13" s="1389">
        <f t="shared" si="68"/>
        <v>186</v>
      </c>
      <c r="BI13" s="1389">
        <v>398</v>
      </c>
      <c r="BJ13" s="1389">
        <f t="shared" ref="BJ13:BK13" si="69">BJ16+BJ19+BJ22</f>
        <v>406</v>
      </c>
      <c r="BK13" s="1389">
        <f t="shared" si="69"/>
        <v>398</v>
      </c>
      <c r="BL13" s="1158"/>
      <c r="BN13" s="1647"/>
      <c r="BO13" s="1647"/>
    </row>
    <row r="14" spans="1:67" ht="21" customHeight="1">
      <c r="A14" s="1038"/>
      <c r="B14" s="1381" t="s">
        <v>575</v>
      </c>
      <c r="C14" s="1382" t="s">
        <v>576</v>
      </c>
      <c r="D14" s="1032">
        <v>31.68</v>
      </c>
      <c r="E14" s="1032">
        <v>47.515472972972965</v>
      </c>
      <c r="F14" s="1032">
        <f>F15/F13*10</f>
        <v>47.852903770034388</v>
      </c>
      <c r="G14" s="1032">
        <f>G15/G13*10</f>
        <v>48.024553590919012</v>
      </c>
      <c r="H14" s="1032"/>
      <c r="I14" s="1032"/>
      <c r="J14" s="1032">
        <f t="shared" si="17"/>
        <v>0</v>
      </c>
      <c r="K14" s="1032">
        <f t="shared" si="18"/>
        <v>0</v>
      </c>
      <c r="L14" s="1032">
        <f t="shared" si="19"/>
        <v>0</v>
      </c>
      <c r="M14" s="1383">
        <v>50.541666666666671</v>
      </c>
      <c r="N14" s="1383">
        <f t="shared" ref="N14:O14" si="70">N15/N13*10</f>
        <v>50.174999999999997</v>
      </c>
      <c r="O14" s="1383">
        <f t="shared" si="70"/>
        <v>52.618333333333339</v>
      </c>
      <c r="P14" s="1383">
        <v>55.656250000000007</v>
      </c>
      <c r="Q14" s="1383">
        <f t="shared" ref="Q14:R14" si="71">Q15/Q13*10</f>
        <v>55.812500000000007</v>
      </c>
      <c r="R14" s="1383">
        <f t="shared" si="71"/>
        <v>57.356249999999996</v>
      </c>
      <c r="S14" s="1383">
        <v>53.048461538461531</v>
      </c>
      <c r="T14" s="1383">
        <f t="shared" ref="T14:U14" si="72">T15/T13*10</f>
        <v>53.581196581196579</v>
      </c>
      <c r="U14" s="1383">
        <f t="shared" si="72"/>
        <v>53.440341880341876</v>
      </c>
      <c r="V14" s="1383">
        <v>43.135990338164248</v>
      </c>
      <c r="W14" s="1383">
        <f t="shared" ref="W14:X14" si="73">W15/W13*10</f>
        <v>43.207729468599041</v>
      </c>
      <c r="X14" s="1383">
        <f t="shared" si="73"/>
        <v>43.239613526570054</v>
      </c>
      <c r="Y14" s="1383">
        <v>47.462121212121211</v>
      </c>
      <c r="Z14" s="1383">
        <f t="shared" ref="Z14:AA14" si="74">Z15/Z13*10</f>
        <v>48.514422158548243</v>
      </c>
      <c r="AA14" s="1383">
        <f t="shared" si="74"/>
        <v>48.422137404580148</v>
      </c>
      <c r="AB14" s="1383">
        <v>42.704651162790697</v>
      </c>
      <c r="AC14" s="1383">
        <f t="shared" ref="AC14:AD14" si="75">AC15/AC13*10</f>
        <v>41.197674418604649</v>
      </c>
      <c r="AD14" s="1383">
        <f t="shared" si="75"/>
        <v>41.197674418604649</v>
      </c>
      <c r="AE14" s="1383">
        <v>46.069620253164558</v>
      </c>
      <c r="AF14" s="1383">
        <f t="shared" ref="AF14:AG14" si="76">AF15/AF13*10</f>
        <v>46.545408163265307</v>
      </c>
      <c r="AG14" s="1383">
        <f t="shared" si="76"/>
        <v>46.326530612244895</v>
      </c>
      <c r="AH14" s="1383">
        <v>45.964197530864197</v>
      </c>
      <c r="AI14" s="1383">
        <f t="shared" ref="AI14:AJ14" si="77">AI15/AI13*10</f>
        <v>44.316666666666663</v>
      </c>
      <c r="AJ14" s="1383">
        <f t="shared" si="77"/>
        <v>46.445679012345671</v>
      </c>
      <c r="AK14" s="1383">
        <v>49.699999999999996</v>
      </c>
      <c r="AL14" s="1383">
        <f t="shared" ref="AL14:AM14" si="78">AL15/AL13*10</f>
        <v>49.759999999999991</v>
      </c>
      <c r="AM14" s="1383">
        <f t="shared" si="78"/>
        <v>49</v>
      </c>
      <c r="AN14" s="1383">
        <v>50.742419354838717</v>
      </c>
      <c r="AO14" s="1383">
        <f t="shared" ref="AO14:AP14" si="79">AO15/AO13*10</f>
        <v>51.316225806451612</v>
      </c>
      <c r="AP14" s="1383">
        <f t="shared" si="79"/>
        <v>51.161290322580648</v>
      </c>
      <c r="AQ14" s="1383">
        <v>34.694029850746269</v>
      </c>
      <c r="AR14" s="1383">
        <f t="shared" ref="AR14:AS14" si="80">AR15/AR13*10</f>
        <v>33.689839572192511</v>
      </c>
      <c r="AS14" s="1383">
        <f t="shared" si="80"/>
        <v>35.911194029850748</v>
      </c>
      <c r="AT14" s="1383">
        <v>46.757788944723622</v>
      </c>
      <c r="AU14" s="1383">
        <f t="shared" ref="AU14:AV14" si="81">AU15/AU13*10</f>
        <v>46.8071608040201</v>
      </c>
      <c r="AV14" s="1383">
        <f t="shared" si="81"/>
        <v>46.757788944723622</v>
      </c>
      <c r="AW14" s="1383">
        <v>45.099999999999994</v>
      </c>
      <c r="AX14" s="1383">
        <f t="shared" ref="AX14:AY14" si="82">AX15/AX13*10</f>
        <v>45.300000000000004</v>
      </c>
      <c r="AY14" s="1383">
        <f t="shared" si="82"/>
        <v>45.300000000000004</v>
      </c>
      <c r="AZ14" s="1383">
        <v>45.5</v>
      </c>
      <c r="BA14" s="1383">
        <f t="shared" ref="BA14:BB14" si="83">BA15/BA13*10</f>
        <v>45.600000000000009</v>
      </c>
      <c r="BB14" s="1383">
        <f t="shared" si="83"/>
        <v>45.600000000000009</v>
      </c>
      <c r="BC14" s="1383">
        <v>44.5</v>
      </c>
      <c r="BD14" s="1383">
        <f t="shared" ref="BD14:BE14" si="84">BD15/BD13*10</f>
        <v>44.639999999999993</v>
      </c>
      <c r="BE14" s="1383">
        <f t="shared" si="84"/>
        <v>44.6</v>
      </c>
      <c r="BF14" s="1383">
        <v>46.2</v>
      </c>
      <c r="BG14" s="1383">
        <f t="shared" ref="BG14:BH14" si="85">BG15/BG13*10</f>
        <v>47.167948717948718</v>
      </c>
      <c r="BH14" s="1383">
        <f t="shared" si="85"/>
        <v>47</v>
      </c>
      <c r="BI14" s="1383">
        <v>45.869346733668337</v>
      </c>
      <c r="BJ14" s="1383">
        <f t="shared" ref="BJ14:BK14" si="86">BJ15/BJ13*10</f>
        <v>48.267241379310342</v>
      </c>
      <c r="BK14" s="1383">
        <f t="shared" si="86"/>
        <v>47.71608040201005</v>
      </c>
      <c r="BL14" s="1158"/>
    </row>
    <row r="15" spans="1:67">
      <c r="A15" s="1038"/>
      <c r="B15" s="1381" t="s">
        <v>577</v>
      </c>
      <c r="C15" s="1382" t="s">
        <v>578</v>
      </c>
      <c r="D15" s="1032">
        <v>4136.3</v>
      </c>
      <c r="E15" s="1032">
        <v>21800.098999999998</v>
      </c>
      <c r="F15" s="1032">
        <f>F18+F21+F24</f>
        <v>22123.832999999999</v>
      </c>
      <c r="G15" s="1032">
        <f>G18+G21+G24</f>
        <v>22000.047999999999</v>
      </c>
      <c r="H15" s="1032">
        <v>4376.5853642276425</v>
      </c>
      <c r="I15" s="1032">
        <v>22199.063797217332</v>
      </c>
      <c r="J15" s="1032">
        <f t="shared" si="17"/>
        <v>105.80918608968504</v>
      </c>
      <c r="K15" s="1032">
        <f t="shared" si="18"/>
        <v>19.893526433340703</v>
      </c>
      <c r="L15" s="1032">
        <f t="shared" si="19"/>
        <v>100.90461528637272</v>
      </c>
      <c r="M15" s="1383">
        <v>424.55</v>
      </c>
      <c r="N15" s="1383">
        <f t="shared" ref="N15:O15" si="87">N18+N21+N24</f>
        <v>421.47</v>
      </c>
      <c r="O15" s="1383">
        <f t="shared" si="87"/>
        <v>441.99400000000003</v>
      </c>
      <c r="P15" s="1383">
        <v>1602.9</v>
      </c>
      <c r="Q15" s="1383">
        <f t="shared" ref="Q15:R15" si="88">Q18+Q21+Q24</f>
        <v>1607.4</v>
      </c>
      <c r="R15" s="1383">
        <f t="shared" si="88"/>
        <v>1651.86</v>
      </c>
      <c r="S15" s="1383">
        <v>1241.3339999999998</v>
      </c>
      <c r="T15" s="1383">
        <f t="shared" ref="T15:U15" si="89">T18+T21+T24</f>
        <v>1253.8</v>
      </c>
      <c r="U15" s="1383">
        <f t="shared" si="89"/>
        <v>1250.5039999999999</v>
      </c>
      <c r="V15" s="1383">
        <v>892.91499999999996</v>
      </c>
      <c r="W15" s="1383">
        <f t="shared" ref="W15:X15" si="90">W18+W21+W24</f>
        <v>894.40000000000009</v>
      </c>
      <c r="X15" s="1383">
        <f t="shared" si="90"/>
        <v>895.06000000000006</v>
      </c>
      <c r="Y15" s="1383">
        <v>2506</v>
      </c>
      <c r="Z15" s="1383">
        <f t="shared" ref="Z15:AA15" si="91">Z18+Z21+Z24</f>
        <v>2539.7300000000005</v>
      </c>
      <c r="AA15" s="1383">
        <f t="shared" si="91"/>
        <v>2537.3199999999997</v>
      </c>
      <c r="AB15" s="1383">
        <v>734.52</v>
      </c>
      <c r="AC15" s="1383">
        <f t="shared" ref="AC15:AD15" si="92">AC18+AC21+AC24</f>
        <v>708.6</v>
      </c>
      <c r="AD15" s="1383">
        <f t="shared" si="92"/>
        <v>708.6</v>
      </c>
      <c r="AE15" s="1383">
        <v>1819.75</v>
      </c>
      <c r="AF15" s="1383">
        <f t="shared" ref="AF15:AG15" si="93">AF18+AF21+AF24</f>
        <v>1824.58</v>
      </c>
      <c r="AG15" s="1383">
        <f t="shared" si="93"/>
        <v>1816</v>
      </c>
      <c r="AH15" s="1383">
        <v>744.62</v>
      </c>
      <c r="AI15" s="1383">
        <f t="shared" ref="AI15:AJ15" si="94">AI18+AI21+AI24</f>
        <v>797.69999999999993</v>
      </c>
      <c r="AJ15" s="1383">
        <f t="shared" si="94"/>
        <v>752.42</v>
      </c>
      <c r="AK15" s="1383">
        <v>1664.95</v>
      </c>
      <c r="AL15" s="1383">
        <f t="shared" ref="AL15:AM15" si="95">AL18+AL21+AL24</f>
        <v>1666.9599999999998</v>
      </c>
      <c r="AM15" s="1383">
        <f t="shared" si="95"/>
        <v>1641.5</v>
      </c>
      <c r="AN15" s="1383">
        <v>3146.03</v>
      </c>
      <c r="AO15" s="1383">
        <f t="shared" ref="AO15:AP15" si="96">AO18+AO21+AO24</f>
        <v>3181.6060000000002</v>
      </c>
      <c r="AP15" s="1383">
        <f t="shared" si="96"/>
        <v>3172</v>
      </c>
      <c r="AQ15" s="1383">
        <v>464.9</v>
      </c>
      <c r="AR15" s="1383">
        <f t="shared" ref="AR15:AS15" si="97">AR18+AR21+AR24</f>
        <v>503.99999999999994</v>
      </c>
      <c r="AS15" s="1383">
        <f t="shared" si="97"/>
        <v>481.21000000000004</v>
      </c>
      <c r="AT15" s="1383">
        <v>1860.9600000000003</v>
      </c>
      <c r="AU15" s="1383">
        <f t="shared" ref="AU15:AV15" si="98">AU18+AU21+AU24</f>
        <v>1862.925</v>
      </c>
      <c r="AV15" s="1383">
        <f t="shared" si="98"/>
        <v>1860.9600000000003</v>
      </c>
      <c r="AW15" s="1383">
        <v>496.1</v>
      </c>
      <c r="AX15" s="1383">
        <f t="shared" ref="AX15:AY15" si="99">AX18+AX21+AX24</f>
        <v>498.3</v>
      </c>
      <c r="AY15" s="1383">
        <f t="shared" si="99"/>
        <v>498.3</v>
      </c>
      <c r="AZ15" s="1383">
        <v>728</v>
      </c>
      <c r="BA15" s="1383">
        <f t="shared" ref="BA15:BB15" si="100">BA18+BA21+BA24</f>
        <v>729.6</v>
      </c>
      <c r="BB15" s="1383">
        <f t="shared" si="100"/>
        <v>729.6</v>
      </c>
      <c r="BC15" s="1383">
        <v>787.65</v>
      </c>
      <c r="BD15" s="1383">
        <f t="shared" ref="BD15:BE15" si="101">BD18+BD21+BD24</f>
        <v>790.12799999999993</v>
      </c>
      <c r="BE15" s="1383">
        <f t="shared" si="101"/>
        <v>789.42</v>
      </c>
      <c r="BF15" s="1383">
        <v>859.32</v>
      </c>
      <c r="BG15" s="1383">
        <f t="shared" ref="BG15:BH15" si="102">BG18+BG21+BG24</f>
        <v>882.98399999999992</v>
      </c>
      <c r="BH15" s="1383">
        <f t="shared" si="102"/>
        <v>874.2</v>
      </c>
      <c r="BI15" s="1383">
        <v>1825.6</v>
      </c>
      <c r="BJ15" s="1383">
        <f t="shared" ref="BJ15:BK15" si="103">BJ18+BJ21+BJ24</f>
        <v>1959.6499999999999</v>
      </c>
      <c r="BK15" s="1383">
        <f t="shared" si="103"/>
        <v>1899.1</v>
      </c>
      <c r="BL15" s="1158"/>
    </row>
    <row r="16" spans="1:67" ht="27.75" customHeight="1">
      <c r="A16" s="1390" t="s">
        <v>243</v>
      </c>
      <c r="B16" s="1385" t="s">
        <v>574</v>
      </c>
      <c r="C16" s="1386" t="s">
        <v>48</v>
      </c>
      <c r="D16" s="1644">
        <v>754.8</v>
      </c>
      <c r="E16" s="1644">
        <v>738</v>
      </c>
      <c r="F16" s="1644">
        <f>N16+Q16+T16+W16+Z16+AC16+AF16+AI16+AL16+AO16+AR16+AU16+AX16+BA16+BD16+BG16+BJ16</f>
        <v>754.80000000000007</v>
      </c>
      <c r="G16" s="1644">
        <f>O16+R16+U16+X16+AA16+AD16+AG16+AJ16+AM16+AP16+AS16+AV16+AY16+BB16+BE16+BH16+BK16</f>
        <v>738</v>
      </c>
      <c r="H16" s="1644">
        <v>772.7</v>
      </c>
      <c r="I16" s="1644">
        <v>772.7</v>
      </c>
      <c r="J16" s="1644">
        <f t="shared" si="17"/>
        <v>102.37148913619502</v>
      </c>
      <c r="K16" s="1644">
        <f t="shared" si="18"/>
        <v>104.70189701897019</v>
      </c>
      <c r="L16" s="1644">
        <f t="shared" si="19"/>
        <v>104.70189701897019</v>
      </c>
      <c r="M16" s="1391">
        <v>35</v>
      </c>
      <c r="N16" s="1391">
        <v>35</v>
      </c>
      <c r="O16" s="1391">
        <v>35</v>
      </c>
      <c r="P16" s="1392">
        <v>117</v>
      </c>
      <c r="Q16" s="1392">
        <v>117</v>
      </c>
      <c r="R16" s="1392">
        <v>117</v>
      </c>
      <c r="S16" s="1392">
        <v>103</v>
      </c>
      <c r="T16" s="1392">
        <v>103</v>
      </c>
      <c r="U16" s="1392">
        <v>103</v>
      </c>
      <c r="V16" s="1392">
        <v>62</v>
      </c>
      <c r="W16" s="1392">
        <v>62</v>
      </c>
      <c r="X16" s="1392">
        <v>62</v>
      </c>
      <c r="Y16" s="1392">
        <v>148</v>
      </c>
      <c r="Z16" s="1392">
        <v>148</v>
      </c>
      <c r="AA16" s="1392">
        <v>148</v>
      </c>
      <c r="AB16" s="1392"/>
      <c r="AC16" s="1392"/>
      <c r="AD16" s="1392"/>
      <c r="AE16" s="1392"/>
      <c r="AF16" s="1392"/>
      <c r="AG16" s="1392"/>
      <c r="AH16" s="1392">
        <v>6</v>
      </c>
      <c r="AI16" s="1392">
        <v>11</v>
      </c>
      <c r="AJ16" s="1392">
        <v>6</v>
      </c>
      <c r="AK16" s="1392"/>
      <c r="AL16" s="1392"/>
      <c r="AM16" s="1392"/>
      <c r="AN16" s="1393">
        <v>246</v>
      </c>
      <c r="AO16" s="1393">
        <v>246</v>
      </c>
      <c r="AP16" s="1393">
        <v>246</v>
      </c>
      <c r="AQ16" s="1392">
        <v>1</v>
      </c>
      <c r="AR16" s="1392">
        <v>1.6</v>
      </c>
      <c r="AS16" s="1392">
        <v>1</v>
      </c>
      <c r="AT16" s="1392"/>
      <c r="AU16" s="1392"/>
      <c r="AV16" s="1392"/>
      <c r="AW16" s="1392"/>
      <c r="AX16" s="1392"/>
      <c r="AY16" s="1392"/>
      <c r="AZ16" s="1392"/>
      <c r="BA16" s="1392"/>
      <c r="BB16" s="1392"/>
      <c r="BC16" s="1392"/>
      <c r="BD16" s="1392"/>
      <c r="BE16" s="1392"/>
      <c r="BF16" s="1392"/>
      <c r="BG16" s="1392">
        <v>3.2</v>
      </c>
      <c r="BH16" s="1392"/>
      <c r="BI16" s="1392">
        <v>20</v>
      </c>
      <c r="BJ16" s="1392">
        <v>28</v>
      </c>
      <c r="BK16" s="1392">
        <v>20</v>
      </c>
      <c r="BL16" s="1158"/>
    </row>
    <row r="17" spans="1:64" ht="18" customHeight="1">
      <c r="A17" s="1038"/>
      <c r="B17" s="1381" t="s">
        <v>575</v>
      </c>
      <c r="C17" s="1382" t="s">
        <v>576</v>
      </c>
      <c r="D17" s="1032">
        <v>54.8</v>
      </c>
      <c r="E17" s="1032">
        <v>56.640162601626017</v>
      </c>
      <c r="F17" s="1032">
        <f>F18/F16*10</f>
        <v>56.104928457869633</v>
      </c>
      <c r="G17" s="1032">
        <f>G18/G16*10</f>
        <v>56.640162601626017</v>
      </c>
      <c r="H17" s="1032">
        <v>56.640162601626017</v>
      </c>
      <c r="I17" s="1032">
        <v>56.640162601626017</v>
      </c>
      <c r="J17" s="1032">
        <f t="shared" si="17"/>
        <v>103.35796095187231</v>
      </c>
      <c r="K17" s="1032">
        <f t="shared" si="18"/>
        <v>100</v>
      </c>
      <c r="L17" s="1032">
        <f t="shared" si="19"/>
        <v>100</v>
      </c>
      <c r="M17" s="1394">
        <v>51.3</v>
      </c>
      <c r="N17" s="1394">
        <v>45.1</v>
      </c>
      <c r="O17" s="1394">
        <v>51.3</v>
      </c>
      <c r="P17" s="1380">
        <v>61</v>
      </c>
      <c r="Q17" s="1380">
        <v>57</v>
      </c>
      <c r="R17" s="1380">
        <v>60.8</v>
      </c>
      <c r="S17" s="1380">
        <v>57.18</v>
      </c>
      <c r="T17" s="1380">
        <v>57.5</v>
      </c>
      <c r="U17" s="1380">
        <v>57.18</v>
      </c>
      <c r="V17" s="1380">
        <v>54</v>
      </c>
      <c r="W17" s="1380">
        <v>54</v>
      </c>
      <c r="X17" s="1380">
        <v>54</v>
      </c>
      <c r="Y17" s="1380">
        <v>56.5</v>
      </c>
      <c r="Z17" s="1380">
        <v>57.2</v>
      </c>
      <c r="AA17" s="1380">
        <v>56.8</v>
      </c>
      <c r="AB17" s="1380"/>
      <c r="AC17" s="1380"/>
      <c r="AD17" s="1380"/>
      <c r="AE17" s="1380"/>
      <c r="AF17" s="1380"/>
      <c r="AG17" s="1380"/>
      <c r="AH17" s="1380">
        <v>65.2</v>
      </c>
      <c r="AI17" s="1380">
        <v>63</v>
      </c>
      <c r="AJ17" s="1380">
        <v>65.2</v>
      </c>
      <c r="AK17" s="1380"/>
      <c r="AL17" s="1380"/>
      <c r="AM17" s="1380"/>
      <c r="AN17" s="1395">
        <v>55.2</v>
      </c>
      <c r="AO17" s="1395">
        <v>55.5</v>
      </c>
      <c r="AP17" s="1395">
        <v>55.2</v>
      </c>
      <c r="AQ17" s="1380">
        <v>52</v>
      </c>
      <c r="AR17" s="1380">
        <v>52.5</v>
      </c>
      <c r="AS17" s="1380">
        <v>52</v>
      </c>
      <c r="AT17" s="1380"/>
      <c r="AU17" s="1380"/>
      <c r="AV17" s="1380"/>
      <c r="AW17" s="1380"/>
      <c r="AX17" s="1380"/>
      <c r="AY17" s="1380"/>
      <c r="AZ17" s="1380"/>
      <c r="BA17" s="1380"/>
      <c r="BB17" s="1380"/>
      <c r="BC17" s="1380"/>
      <c r="BD17" s="1380"/>
      <c r="BE17" s="1380"/>
      <c r="BF17" s="1380"/>
      <c r="BG17" s="1380">
        <v>62</v>
      </c>
      <c r="BH17" s="1380"/>
      <c r="BI17" s="1396">
        <v>62.3</v>
      </c>
      <c r="BJ17" s="1396">
        <v>62</v>
      </c>
      <c r="BK17" s="1396">
        <v>61.25</v>
      </c>
      <c r="BL17" s="1158"/>
    </row>
    <row r="18" spans="1:64" ht="18" customHeight="1">
      <c r="A18" s="1038"/>
      <c r="B18" s="1381" t="s">
        <v>577</v>
      </c>
      <c r="C18" s="1382" t="s">
        <v>578</v>
      </c>
      <c r="D18" s="1032">
        <v>4136.3</v>
      </c>
      <c r="E18" s="1032">
        <v>4180.0439999999999</v>
      </c>
      <c r="F18" s="1032">
        <f>N18+Q18+T18+W18+Z18+AC18+AF18+AI18+AL18+AO18+AR18+AU18+AX18+BA18+BD18+BG18+BJ18</f>
        <v>4234.8</v>
      </c>
      <c r="G18" s="1032">
        <f>O18+R18+U18+X18+AA18+AD18+AG18+AJ18+AM18+AP18+AS18+AV18+AY18+BB18+BE18+BH18+BK18</f>
        <v>4180.0439999999999</v>
      </c>
      <c r="H18" s="1032">
        <v>4376.5853642276425</v>
      </c>
      <c r="I18" s="1032">
        <v>4376.5853642276425</v>
      </c>
      <c r="J18" s="1032">
        <f t="shared" si="17"/>
        <v>105.80918608968504</v>
      </c>
      <c r="K18" s="1032">
        <f t="shared" si="18"/>
        <v>104.70189701897019</v>
      </c>
      <c r="L18" s="1032">
        <f t="shared" si="19"/>
        <v>104.70189701897019</v>
      </c>
      <c r="M18" s="1397">
        <v>179.55</v>
      </c>
      <c r="N18" s="1397">
        <v>157.85</v>
      </c>
      <c r="O18" s="1397">
        <f>O17*O16/10</f>
        <v>179.55</v>
      </c>
      <c r="P18" s="1397">
        <v>713.7</v>
      </c>
      <c r="Q18" s="1397">
        <v>666.9</v>
      </c>
      <c r="R18" s="1397">
        <f>R17*R16/10</f>
        <v>711.3599999999999</v>
      </c>
      <c r="S18" s="1397">
        <v>588.95399999999995</v>
      </c>
      <c r="T18" s="1397">
        <v>592.25</v>
      </c>
      <c r="U18" s="1397">
        <f>U17*U16/10</f>
        <v>588.95399999999995</v>
      </c>
      <c r="V18" s="1397">
        <v>334.8</v>
      </c>
      <c r="W18" s="1397">
        <v>334.8</v>
      </c>
      <c r="X18" s="1397">
        <f>X17*X16/10</f>
        <v>334.8</v>
      </c>
      <c r="Y18" s="1397">
        <v>836.2</v>
      </c>
      <c r="Z18" s="1397">
        <v>846.56000000000006</v>
      </c>
      <c r="AA18" s="1397">
        <f>AA17*AA16/10</f>
        <v>840.64</v>
      </c>
      <c r="AB18" s="1397">
        <v>0</v>
      </c>
      <c r="AC18" s="1397">
        <f>AC17*AC16/10</f>
        <v>0</v>
      </c>
      <c r="AD18" s="1397">
        <f>AD17*AD16/10</f>
        <v>0</v>
      </c>
      <c r="AE18" s="1397">
        <v>0</v>
      </c>
      <c r="AF18" s="1397">
        <f>AF17*AF16/10</f>
        <v>0</v>
      </c>
      <c r="AG18" s="1397">
        <f>AG17*AG16/10</f>
        <v>0</v>
      </c>
      <c r="AH18" s="1397">
        <v>39.120000000000005</v>
      </c>
      <c r="AI18" s="1397">
        <v>69.3</v>
      </c>
      <c r="AJ18" s="1397">
        <f>AJ17*AJ16/10</f>
        <v>39.120000000000005</v>
      </c>
      <c r="AK18" s="1397">
        <v>0</v>
      </c>
      <c r="AL18" s="1397">
        <f t="shared" ref="AL18:AM18" si="104">AL17*AL16/10</f>
        <v>0</v>
      </c>
      <c r="AM18" s="1397">
        <f t="shared" si="104"/>
        <v>0</v>
      </c>
      <c r="AN18" s="1397">
        <v>1357.92</v>
      </c>
      <c r="AO18" s="1397">
        <v>1365.3</v>
      </c>
      <c r="AP18" s="1397">
        <f>AP17*AP16/10</f>
        <v>1357.92</v>
      </c>
      <c r="AQ18" s="1397">
        <v>5.2</v>
      </c>
      <c r="AR18" s="1397">
        <v>8.4</v>
      </c>
      <c r="AS18" s="1397">
        <f>AS17*AS16/10</f>
        <v>5.2</v>
      </c>
      <c r="AT18" s="1397">
        <v>0</v>
      </c>
      <c r="AU18" s="1397">
        <f t="shared" ref="AU18:AV18" si="105">AU17*AU16/10</f>
        <v>0</v>
      </c>
      <c r="AV18" s="1397">
        <f t="shared" si="105"/>
        <v>0</v>
      </c>
      <c r="AW18" s="1397">
        <v>0</v>
      </c>
      <c r="AX18" s="1397">
        <f>AX17*AX16/10</f>
        <v>0</v>
      </c>
      <c r="AY18" s="1397">
        <f>AY17*AY16/10</f>
        <v>0</v>
      </c>
      <c r="AZ18" s="1397">
        <v>0</v>
      </c>
      <c r="BA18" s="1397">
        <f t="shared" ref="BA18:BB18" si="106">BA17*BA16/10</f>
        <v>0</v>
      </c>
      <c r="BB18" s="1397">
        <f t="shared" si="106"/>
        <v>0</v>
      </c>
      <c r="BC18" s="1397">
        <v>0</v>
      </c>
      <c r="BD18" s="1397">
        <f t="shared" ref="BD18:BE18" si="107">BD17*BD16/10</f>
        <v>0</v>
      </c>
      <c r="BE18" s="1397">
        <f t="shared" si="107"/>
        <v>0</v>
      </c>
      <c r="BF18" s="1397">
        <v>0</v>
      </c>
      <c r="BG18" s="1397">
        <v>19.84</v>
      </c>
      <c r="BH18" s="1397">
        <f>BH17*BH16/10</f>
        <v>0</v>
      </c>
      <c r="BI18" s="1397">
        <v>124.6</v>
      </c>
      <c r="BJ18" s="1397">
        <v>173.6</v>
      </c>
      <c r="BK18" s="1397">
        <f>BK17*BK16/10</f>
        <v>122.5</v>
      </c>
      <c r="BL18" s="1133"/>
    </row>
    <row r="19" spans="1:64" ht="18" customHeight="1">
      <c r="A19" s="1390" t="s">
        <v>243</v>
      </c>
      <c r="B19" s="1398" t="s">
        <v>579</v>
      </c>
      <c r="C19" s="1388" t="s">
        <v>48</v>
      </c>
      <c r="D19" s="1644">
        <v>426</v>
      </c>
      <c r="E19" s="1644">
        <v>3750</v>
      </c>
      <c r="F19" s="1644">
        <f>N19+Q19+T19+W19+Z19+AC19+AF19+AI19+AL19+AO19+AR19+AU19+AX19+BA19+BD19+BG19+BJ19</f>
        <v>3743.5</v>
      </c>
      <c r="G19" s="1644">
        <f>O19+R19+U19+X19+AA19+AD19+AG19+AJ19+AM19+AP19+AS19+AV19+AY19+BB19+BE19+BH19+BK19</f>
        <v>3746</v>
      </c>
      <c r="H19" s="1644">
        <v>3</v>
      </c>
      <c r="I19" s="1644">
        <v>3746</v>
      </c>
      <c r="J19" s="1644">
        <f t="shared" si="17"/>
        <v>0.70422535211267612</v>
      </c>
      <c r="K19" s="1644">
        <f t="shared" si="18"/>
        <v>8.008542445274959E-2</v>
      </c>
      <c r="L19" s="1644">
        <f t="shared" si="19"/>
        <v>100</v>
      </c>
      <c r="M19" s="1399">
        <v>49</v>
      </c>
      <c r="N19" s="1399">
        <v>49</v>
      </c>
      <c r="O19" s="1399">
        <v>49</v>
      </c>
      <c r="P19" s="1392">
        <v>171</v>
      </c>
      <c r="Q19" s="1392">
        <v>171</v>
      </c>
      <c r="R19" s="1392">
        <v>171</v>
      </c>
      <c r="S19" s="1392">
        <v>131</v>
      </c>
      <c r="T19" s="1392">
        <v>131</v>
      </c>
      <c r="U19" s="1392">
        <v>131</v>
      </c>
      <c r="V19" s="1392">
        <v>135</v>
      </c>
      <c r="W19" s="1392">
        <v>135</v>
      </c>
      <c r="X19" s="1392">
        <v>135</v>
      </c>
      <c r="Y19" s="1392">
        <v>368</v>
      </c>
      <c r="Z19" s="1392">
        <v>363.5</v>
      </c>
      <c r="AA19" s="1392">
        <v>364</v>
      </c>
      <c r="AB19" s="1392">
        <v>162</v>
      </c>
      <c r="AC19" s="1392">
        <v>162</v>
      </c>
      <c r="AD19" s="1392">
        <v>162</v>
      </c>
      <c r="AE19" s="1400">
        <v>390</v>
      </c>
      <c r="AF19" s="1400">
        <v>390</v>
      </c>
      <c r="AG19" s="1400">
        <v>390</v>
      </c>
      <c r="AH19" s="1389">
        <v>146</v>
      </c>
      <c r="AI19" s="1389">
        <v>146</v>
      </c>
      <c r="AJ19" s="1389">
        <v>146</v>
      </c>
      <c r="AK19" s="1392">
        <v>335</v>
      </c>
      <c r="AL19" s="1392">
        <v>335</v>
      </c>
      <c r="AM19" s="1392">
        <v>335</v>
      </c>
      <c r="AN19" s="1392">
        <v>371</v>
      </c>
      <c r="AO19" s="1392">
        <v>371</v>
      </c>
      <c r="AP19" s="1392">
        <v>371</v>
      </c>
      <c r="AQ19" s="1392">
        <v>88</v>
      </c>
      <c r="AR19" s="1392">
        <v>88</v>
      </c>
      <c r="AS19" s="1392">
        <v>88</v>
      </c>
      <c r="AT19" s="1392">
        <v>393</v>
      </c>
      <c r="AU19" s="1392">
        <v>393</v>
      </c>
      <c r="AV19" s="1392">
        <v>393</v>
      </c>
      <c r="AW19" s="1401">
        <v>110</v>
      </c>
      <c r="AX19" s="1401">
        <v>110</v>
      </c>
      <c r="AY19" s="1401">
        <v>110</v>
      </c>
      <c r="AZ19" s="1400">
        <v>160</v>
      </c>
      <c r="BA19" s="1400">
        <v>160</v>
      </c>
      <c r="BB19" s="1400">
        <v>160</v>
      </c>
      <c r="BC19" s="1402">
        <v>177</v>
      </c>
      <c r="BD19" s="1402">
        <v>177</v>
      </c>
      <c r="BE19" s="1402">
        <v>177</v>
      </c>
      <c r="BF19" s="1392">
        <v>186</v>
      </c>
      <c r="BG19" s="1392">
        <v>184</v>
      </c>
      <c r="BH19" s="1392">
        <v>186</v>
      </c>
      <c r="BI19" s="1400">
        <v>378</v>
      </c>
      <c r="BJ19" s="1400">
        <v>378</v>
      </c>
      <c r="BK19" s="1400">
        <v>378</v>
      </c>
      <c r="BL19" s="1403"/>
    </row>
    <row r="20" spans="1:64" ht="22.5" customHeight="1">
      <c r="A20" s="1038"/>
      <c r="B20" s="1381" t="s">
        <v>575</v>
      </c>
      <c r="C20" s="1382" t="s">
        <v>576</v>
      </c>
      <c r="D20" s="1032"/>
      <c r="E20" s="1032">
        <v>46.666680000000007</v>
      </c>
      <c r="F20" s="1032">
        <f>F21/F19*10</f>
        <v>47.385689862428208</v>
      </c>
      <c r="G20" s="1032">
        <f>G21/G19*10</f>
        <v>47.25038441003737</v>
      </c>
      <c r="H20" s="1032"/>
      <c r="I20" s="1032">
        <v>47.25038441003737</v>
      </c>
      <c r="J20" s="1032"/>
      <c r="K20" s="1032">
        <f t="shared" si="18"/>
        <v>0</v>
      </c>
      <c r="L20" s="1032">
        <f t="shared" si="19"/>
        <v>100</v>
      </c>
      <c r="M20" s="1394">
        <v>50</v>
      </c>
      <c r="N20" s="1394">
        <v>53.8</v>
      </c>
      <c r="O20" s="1394">
        <v>53.56</v>
      </c>
      <c r="P20" s="1380">
        <v>52</v>
      </c>
      <c r="Q20" s="1380">
        <v>55</v>
      </c>
      <c r="R20" s="1394">
        <f>Q20</f>
        <v>55</v>
      </c>
      <c r="S20" s="1380">
        <v>49.8</v>
      </c>
      <c r="T20" s="1380">
        <v>50.5</v>
      </c>
      <c r="U20" s="1394">
        <f>T20</f>
        <v>50.5</v>
      </c>
      <c r="V20" s="1380">
        <v>40.49</v>
      </c>
      <c r="W20" s="1380">
        <v>40.6</v>
      </c>
      <c r="X20" s="1394">
        <f>W20</f>
        <v>40.6</v>
      </c>
      <c r="Y20" s="1380">
        <v>45</v>
      </c>
      <c r="Z20" s="1380">
        <v>46.2</v>
      </c>
      <c r="AA20" s="1380">
        <v>46.2</v>
      </c>
      <c r="AB20" s="1380">
        <v>44.6</v>
      </c>
      <c r="AC20" s="1380">
        <v>43</v>
      </c>
      <c r="AD20" s="1380">
        <v>43</v>
      </c>
      <c r="AE20" s="1404">
        <v>46.5</v>
      </c>
      <c r="AF20" s="1404">
        <v>46.72</v>
      </c>
      <c r="AG20" s="1404">
        <v>46.5</v>
      </c>
      <c r="AH20" s="1383">
        <v>47.5</v>
      </c>
      <c r="AI20" s="1383">
        <v>48</v>
      </c>
      <c r="AJ20" s="1383">
        <v>48</v>
      </c>
      <c r="AK20" s="1380">
        <v>49.7</v>
      </c>
      <c r="AL20" s="1380">
        <v>49.76</v>
      </c>
      <c r="AM20" s="1380">
        <v>49</v>
      </c>
      <c r="AN20" s="1383">
        <v>48.1</v>
      </c>
      <c r="AO20" s="1383">
        <v>48.86</v>
      </c>
      <c r="AP20" s="1383">
        <v>48.8</v>
      </c>
      <c r="AQ20" s="1380">
        <v>46</v>
      </c>
      <c r="AR20" s="1380">
        <v>48</v>
      </c>
      <c r="AS20" s="1380">
        <v>47.7</v>
      </c>
      <c r="AT20" s="1380">
        <v>47.2</v>
      </c>
      <c r="AU20" s="1404">
        <v>47.25</v>
      </c>
      <c r="AV20" s="1404">
        <v>47.2</v>
      </c>
      <c r="AW20" s="1404">
        <v>45.1</v>
      </c>
      <c r="AX20" s="1374">
        <v>45.3</v>
      </c>
      <c r="AY20" s="1374">
        <v>45.3</v>
      </c>
      <c r="AZ20" s="1404">
        <v>45.5</v>
      </c>
      <c r="BA20" s="1404">
        <v>45.6</v>
      </c>
      <c r="BB20" s="1404">
        <v>45.6</v>
      </c>
      <c r="BC20" s="1374">
        <v>44.5</v>
      </c>
      <c r="BD20" s="1374">
        <v>44.64</v>
      </c>
      <c r="BE20" s="1374">
        <v>44.6</v>
      </c>
      <c r="BF20" s="1380">
        <v>46.2</v>
      </c>
      <c r="BG20" s="1380">
        <v>46.91</v>
      </c>
      <c r="BH20" s="1380">
        <v>47</v>
      </c>
      <c r="BI20" s="1404">
        <v>45</v>
      </c>
      <c r="BJ20" s="1404">
        <v>47.25</v>
      </c>
      <c r="BK20" s="1404">
        <v>47</v>
      </c>
      <c r="BL20" s="1158"/>
    </row>
    <row r="21" spans="1:64" ht="20.25" customHeight="1">
      <c r="A21" s="1038"/>
      <c r="B21" s="1381" t="s">
        <v>577</v>
      </c>
      <c r="C21" s="1382" t="s">
        <v>578</v>
      </c>
      <c r="D21" s="1032"/>
      <c r="E21" s="1032">
        <v>17500.005000000001</v>
      </c>
      <c r="F21" s="1032">
        <f>N21+Q21+T21+W21+Z21+AC21+AF21+AI21+AL21+AO21+AR21+AU21+AX21+BA21+BD21+BG21+BJ21</f>
        <v>17738.832999999999</v>
      </c>
      <c r="G21" s="1032">
        <f>O21+R21+U21+X21+AA21+AD21+AG21+AJ21+AM21+AP21+AS21+AV21+AY21+BB21+BE21+BH21+BK21</f>
        <v>17699.993999999999</v>
      </c>
      <c r="H21" s="1032"/>
      <c r="I21" s="1051">
        <v>17699.993999999999</v>
      </c>
      <c r="J21" s="1032"/>
      <c r="K21" s="1032">
        <f t="shared" si="18"/>
        <v>0</v>
      </c>
      <c r="L21" s="1032">
        <f t="shared" si="19"/>
        <v>100</v>
      </c>
      <c r="M21" s="1394">
        <f>M20*M19/10</f>
        <v>245</v>
      </c>
      <c r="N21" s="1394">
        <f t="shared" ref="N21:BK21" si="108">N20*N19/10</f>
        <v>263.62</v>
      </c>
      <c r="O21" s="1394">
        <f t="shared" si="108"/>
        <v>262.44400000000002</v>
      </c>
      <c r="P21" s="1394">
        <f t="shared" si="108"/>
        <v>889.2</v>
      </c>
      <c r="Q21" s="1394">
        <f t="shared" si="108"/>
        <v>940.5</v>
      </c>
      <c r="R21" s="1394">
        <f t="shared" si="108"/>
        <v>940.5</v>
      </c>
      <c r="S21" s="1394">
        <f t="shared" si="108"/>
        <v>652.37999999999988</v>
      </c>
      <c r="T21" s="1394">
        <f t="shared" si="108"/>
        <v>661.55</v>
      </c>
      <c r="U21" s="1394">
        <f t="shared" si="108"/>
        <v>661.55</v>
      </c>
      <c r="V21" s="1394">
        <f t="shared" si="108"/>
        <v>546.61500000000001</v>
      </c>
      <c r="W21" s="1394">
        <f t="shared" si="108"/>
        <v>548.1</v>
      </c>
      <c r="X21" s="1394">
        <f t="shared" si="108"/>
        <v>548.1</v>
      </c>
      <c r="Y21" s="1394">
        <f t="shared" si="108"/>
        <v>1656</v>
      </c>
      <c r="Z21" s="1394">
        <f t="shared" si="108"/>
        <v>1679.3700000000001</v>
      </c>
      <c r="AA21" s="1394">
        <f t="shared" si="108"/>
        <v>1681.6799999999998</v>
      </c>
      <c r="AB21" s="1394">
        <f t="shared" si="108"/>
        <v>722.52</v>
      </c>
      <c r="AC21" s="1394">
        <f t="shared" si="108"/>
        <v>696.6</v>
      </c>
      <c r="AD21" s="1394">
        <f t="shared" si="108"/>
        <v>696.6</v>
      </c>
      <c r="AE21" s="1394">
        <f t="shared" si="108"/>
        <v>1813.5</v>
      </c>
      <c r="AF21" s="1394">
        <f t="shared" si="108"/>
        <v>1822.08</v>
      </c>
      <c r="AG21" s="1394">
        <f>AG20*AG19/10</f>
        <v>1813.5</v>
      </c>
      <c r="AH21" s="1394">
        <f t="shared" si="108"/>
        <v>693.5</v>
      </c>
      <c r="AI21" s="1394">
        <f t="shared" si="108"/>
        <v>700.8</v>
      </c>
      <c r="AJ21" s="1394">
        <f t="shared" si="108"/>
        <v>700.8</v>
      </c>
      <c r="AK21" s="1394">
        <f t="shared" si="108"/>
        <v>1664.95</v>
      </c>
      <c r="AL21" s="1394">
        <f t="shared" si="108"/>
        <v>1666.9599999999998</v>
      </c>
      <c r="AM21" s="1394">
        <f t="shared" si="108"/>
        <v>1641.5</v>
      </c>
      <c r="AN21" s="1394">
        <f t="shared" si="108"/>
        <v>1784.5100000000002</v>
      </c>
      <c r="AO21" s="1394">
        <f t="shared" si="108"/>
        <v>1812.7060000000001</v>
      </c>
      <c r="AP21" s="1394">
        <f t="shared" si="108"/>
        <v>1810.48</v>
      </c>
      <c r="AQ21" s="1394">
        <f t="shared" si="108"/>
        <v>404.8</v>
      </c>
      <c r="AR21" s="1394">
        <f t="shared" si="108"/>
        <v>422.4</v>
      </c>
      <c r="AS21" s="1394">
        <f t="shared" si="108"/>
        <v>419.76000000000005</v>
      </c>
      <c r="AT21" s="1394">
        <f t="shared" si="108"/>
        <v>1854.9600000000003</v>
      </c>
      <c r="AU21" s="1394">
        <f t="shared" si="108"/>
        <v>1856.925</v>
      </c>
      <c r="AV21" s="1394">
        <f t="shared" si="108"/>
        <v>1854.9600000000003</v>
      </c>
      <c r="AW21" s="1394">
        <f t="shared" si="108"/>
        <v>496.1</v>
      </c>
      <c r="AX21" s="1394">
        <f t="shared" si="108"/>
        <v>498.3</v>
      </c>
      <c r="AY21" s="1394">
        <f t="shared" si="108"/>
        <v>498.3</v>
      </c>
      <c r="AZ21" s="1394">
        <f t="shared" si="108"/>
        <v>728</v>
      </c>
      <c r="BA21" s="1394">
        <f t="shared" si="108"/>
        <v>729.6</v>
      </c>
      <c r="BB21" s="1394">
        <f t="shared" si="108"/>
        <v>729.6</v>
      </c>
      <c r="BC21" s="1394">
        <f t="shared" si="108"/>
        <v>787.65</v>
      </c>
      <c r="BD21" s="1394">
        <f t="shared" si="108"/>
        <v>790.12799999999993</v>
      </c>
      <c r="BE21" s="1394">
        <f t="shared" si="108"/>
        <v>789.42</v>
      </c>
      <c r="BF21" s="1394">
        <f t="shared" si="108"/>
        <v>859.32</v>
      </c>
      <c r="BG21" s="1394">
        <f t="shared" si="108"/>
        <v>863.14399999999989</v>
      </c>
      <c r="BH21" s="1394">
        <f>BH20*BH19/10</f>
        <v>874.2</v>
      </c>
      <c r="BI21" s="1394">
        <f t="shared" si="108"/>
        <v>1701</v>
      </c>
      <c r="BJ21" s="1394">
        <f t="shared" si="108"/>
        <v>1786.05</v>
      </c>
      <c r="BK21" s="1394">
        <f t="shared" si="108"/>
        <v>1776.6</v>
      </c>
      <c r="BL21" s="1133"/>
    </row>
    <row r="22" spans="1:64" ht="25.5" customHeight="1">
      <c r="A22" s="1390" t="s">
        <v>243</v>
      </c>
      <c r="B22" s="1385" t="s">
        <v>580</v>
      </c>
      <c r="C22" s="1386" t="s">
        <v>48</v>
      </c>
      <c r="D22" s="1644">
        <v>125</v>
      </c>
      <c r="E22" s="1644">
        <v>100</v>
      </c>
      <c r="F22" s="1644">
        <f>N22+Q22+T22+W22+Z22+AC22+AF22+AI22+AL22+AO22+AR22+AU22+AX22+BA22+BD22+BG22+BJ22</f>
        <v>125</v>
      </c>
      <c r="G22" s="1644">
        <f>O22+R22+U22+X22+AA22+AD22+AG22+AJ22+AM22+AP22+AS22+AV22+AY22+BB22+BE22+BH22+BK22</f>
        <v>97</v>
      </c>
      <c r="H22" s="1644">
        <v>52</v>
      </c>
      <c r="I22" s="1644">
        <v>99</v>
      </c>
      <c r="J22" s="1032">
        <f t="shared" si="17"/>
        <v>41.6</v>
      </c>
      <c r="K22" s="1032">
        <f t="shared" si="18"/>
        <v>53.608247422680414</v>
      </c>
      <c r="L22" s="1032">
        <f t="shared" si="19"/>
        <v>102.06185567010309</v>
      </c>
      <c r="M22" s="1392"/>
      <c r="N22" s="1392"/>
      <c r="O22" s="1392"/>
      <c r="P22" s="1392"/>
      <c r="Q22" s="1392"/>
      <c r="R22" s="1392"/>
      <c r="S22" s="1392"/>
      <c r="T22" s="1392"/>
      <c r="U22" s="1392"/>
      <c r="V22" s="1392">
        <v>10</v>
      </c>
      <c r="W22" s="1392">
        <v>10</v>
      </c>
      <c r="X22" s="1392">
        <v>10</v>
      </c>
      <c r="Y22" s="1392">
        <v>12</v>
      </c>
      <c r="Z22" s="1392">
        <v>12</v>
      </c>
      <c r="AA22" s="1392">
        <v>12</v>
      </c>
      <c r="AB22" s="1392">
        <v>10</v>
      </c>
      <c r="AC22" s="1392">
        <v>10</v>
      </c>
      <c r="AD22" s="1392">
        <v>10</v>
      </c>
      <c r="AE22" s="1392">
        <v>5</v>
      </c>
      <c r="AF22" s="1392">
        <v>2</v>
      </c>
      <c r="AG22" s="1392">
        <v>2</v>
      </c>
      <c r="AH22" s="1389">
        <v>10</v>
      </c>
      <c r="AI22" s="1389">
        <v>23</v>
      </c>
      <c r="AJ22" s="1389">
        <v>10</v>
      </c>
      <c r="AK22" s="1392"/>
      <c r="AL22" s="1392"/>
      <c r="AM22" s="1392"/>
      <c r="AN22" s="1392">
        <v>3</v>
      </c>
      <c r="AO22" s="1392">
        <v>3</v>
      </c>
      <c r="AP22" s="1392">
        <v>3</v>
      </c>
      <c r="AQ22" s="1392">
        <v>45</v>
      </c>
      <c r="AR22" s="1392">
        <v>60</v>
      </c>
      <c r="AS22" s="1392">
        <v>45</v>
      </c>
      <c r="AT22" s="1392">
        <v>5</v>
      </c>
      <c r="AU22" s="1392">
        <v>5</v>
      </c>
      <c r="AV22" s="1392">
        <v>5</v>
      </c>
      <c r="AW22" s="1392"/>
      <c r="AX22" s="1392"/>
      <c r="AY22" s="1392"/>
      <c r="AZ22" s="1392"/>
      <c r="BA22" s="1392"/>
      <c r="BB22" s="1392"/>
      <c r="BC22" s="1392"/>
      <c r="BD22" s="1392"/>
      <c r="BE22" s="1392"/>
      <c r="BF22" s="1392"/>
      <c r="BG22" s="1392"/>
      <c r="BH22" s="1392"/>
      <c r="BI22" s="1392"/>
      <c r="BJ22" s="1392"/>
      <c r="BK22" s="1392"/>
      <c r="BL22" s="1158"/>
    </row>
    <row r="23" spans="1:64" ht="20.25" customHeight="1">
      <c r="A23" s="1038"/>
      <c r="B23" s="1381" t="s">
        <v>575</v>
      </c>
      <c r="C23" s="1382" t="s">
        <v>576</v>
      </c>
      <c r="D23" s="1032"/>
      <c r="E23" s="1032">
        <v>12.004999999999999</v>
      </c>
      <c r="F23" s="1032">
        <f>F24/F22*10</f>
        <v>12.016</v>
      </c>
      <c r="G23" s="1032">
        <f>G24/G22*10</f>
        <v>12.372164948453609</v>
      </c>
      <c r="H23" s="1032"/>
      <c r="I23" s="1032">
        <v>12.372164948453609</v>
      </c>
      <c r="J23" s="1032"/>
      <c r="K23" s="1032">
        <f t="shared" si="18"/>
        <v>0</v>
      </c>
      <c r="L23" s="1032">
        <f t="shared" si="19"/>
        <v>100</v>
      </c>
      <c r="M23" s="1380"/>
      <c r="N23" s="1380"/>
      <c r="O23" s="1380"/>
      <c r="P23" s="1380"/>
      <c r="Q23" s="1380"/>
      <c r="R23" s="1380"/>
      <c r="S23" s="1380"/>
      <c r="T23" s="1380"/>
      <c r="U23" s="1380"/>
      <c r="V23" s="1380">
        <v>11.5</v>
      </c>
      <c r="W23" s="1380">
        <v>11.5</v>
      </c>
      <c r="X23" s="1380">
        <v>12.16</v>
      </c>
      <c r="Y23" s="1380">
        <v>11.5</v>
      </c>
      <c r="Z23" s="1380">
        <v>11.5</v>
      </c>
      <c r="AA23" s="1380">
        <v>12.5</v>
      </c>
      <c r="AB23" s="1380">
        <v>12</v>
      </c>
      <c r="AC23" s="1380">
        <v>12</v>
      </c>
      <c r="AD23" s="1380">
        <v>12</v>
      </c>
      <c r="AE23" s="1380">
        <v>12.5</v>
      </c>
      <c r="AF23" s="1380">
        <v>12.5</v>
      </c>
      <c r="AG23" s="1380">
        <v>12.5</v>
      </c>
      <c r="AH23" s="1383">
        <v>12</v>
      </c>
      <c r="AI23" s="1383">
        <v>12</v>
      </c>
      <c r="AJ23" s="1383">
        <v>12.5</v>
      </c>
      <c r="AK23" s="1380"/>
      <c r="AL23" s="1380"/>
      <c r="AM23" s="1380"/>
      <c r="AN23" s="1383">
        <v>12</v>
      </c>
      <c r="AO23" s="1383">
        <v>12</v>
      </c>
      <c r="AP23" s="1383">
        <v>12</v>
      </c>
      <c r="AQ23" s="1380">
        <v>12.2</v>
      </c>
      <c r="AR23" s="1380">
        <v>12.2</v>
      </c>
      <c r="AS23" s="1380">
        <v>12.5</v>
      </c>
      <c r="AT23" s="1380">
        <v>12</v>
      </c>
      <c r="AU23" s="1380">
        <v>12</v>
      </c>
      <c r="AV23" s="1380">
        <v>12</v>
      </c>
      <c r="AW23" s="1380"/>
      <c r="AX23" s="1380"/>
      <c r="AY23" s="1380"/>
      <c r="AZ23" s="1380"/>
      <c r="BA23" s="1380"/>
      <c r="BB23" s="1380"/>
      <c r="BC23" s="1380"/>
      <c r="BD23" s="1380"/>
      <c r="BE23" s="1380"/>
      <c r="BF23" s="1380"/>
      <c r="BG23" s="1380"/>
      <c r="BH23" s="1380"/>
      <c r="BI23" s="1380"/>
      <c r="BJ23" s="1380"/>
      <c r="BK23" s="1380"/>
      <c r="BL23" s="1158"/>
    </row>
    <row r="24" spans="1:64" ht="22.5" customHeight="1">
      <c r="A24" s="1038"/>
      <c r="B24" s="1381" t="s">
        <v>577</v>
      </c>
      <c r="C24" s="1382" t="s">
        <v>578</v>
      </c>
      <c r="D24" s="1032"/>
      <c r="E24" s="1032">
        <v>120.05</v>
      </c>
      <c r="F24" s="1032">
        <f>N24+Q24+T24+W24+Z24+AC24+AF24+AI24+AL24+AO24+AR24+AU24+AX24+BA24+BD24+BG24+BJ24</f>
        <v>150.19999999999999</v>
      </c>
      <c r="G24" s="1032">
        <f>O24+R24+U24+X24+AA24+AD24+AG24+AJ24+AM24+AP24+AS24+AV24+AY24+BB24+BE24+BH24+BK24</f>
        <v>120.00999999999999</v>
      </c>
      <c r="H24" s="1032"/>
      <c r="I24" s="1032">
        <v>122.48443298969073</v>
      </c>
      <c r="J24" s="1032"/>
      <c r="K24" s="1032">
        <f t="shared" si="18"/>
        <v>0</v>
      </c>
      <c r="L24" s="1032">
        <f t="shared" si="19"/>
        <v>102.06185567010311</v>
      </c>
      <c r="M24" s="1380">
        <v>0</v>
      </c>
      <c r="N24" s="1380"/>
      <c r="O24" s="1380"/>
      <c r="P24" s="1380">
        <v>0</v>
      </c>
      <c r="Q24" s="1380"/>
      <c r="R24" s="1380"/>
      <c r="S24" s="1380">
        <v>0</v>
      </c>
      <c r="T24" s="1380"/>
      <c r="U24" s="1380"/>
      <c r="V24" s="1380">
        <f>V23*V22/10</f>
        <v>11.5</v>
      </c>
      <c r="W24" s="1380">
        <f t="shared" ref="W24:BK24" si="109">W23*W22/10</f>
        <v>11.5</v>
      </c>
      <c r="X24" s="1380">
        <f t="shared" si="109"/>
        <v>12.16</v>
      </c>
      <c r="Y24" s="1380">
        <f t="shared" si="109"/>
        <v>13.8</v>
      </c>
      <c r="Z24" s="1380">
        <f t="shared" si="109"/>
        <v>13.8</v>
      </c>
      <c r="AA24" s="1380">
        <f t="shared" si="109"/>
        <v>15</v>
      </c>
      <c r="AB24" s="1380">
        <f t="shared" si="109"/>
        <v>12</v>
      </c>
      <c r="AC24" s="1380">
        <f t="shared" si="109"/>
        <v>12</v>
      </c>
      <c r="AD24" s="1380">
        <f t="shared" si="109"/>
        <v>12</v>
      </c>
      <c r="AE24" s="1380">
        <f t="shared" si="109"/>
        <v>6.25</v>
      </c>
      <c r="AF24" s="1380">
        <f t="shared" si="109"/>
        <v>2.5</v>
      </c>
      <c r="AG24" s="1380">
        <f t="shared" si="109"/>
        <v>2.5</v>
      </c>
      <c r="AH24" s="1380">
        <f t="shared" si="109"/>
        <v>12</v>
      </c>
      <c r="AI24" s="1380">
        <f t="shared" si="109"/>
        <v>27.6</v>
      </c>
      <c r="AJ24" s="1380">
        <f t="shared" si="109"/>
        <v>12.5</v>
      </c>
      <c r="AK24" s="1380">
        <f t="shared" si="109"/>
        <v>0</v>
      </c>
      <c r="AL24" s="1380">
        <f t="shared" si="109"/>
        <v>0</v>
      </c>
      <c r="AM24" s="1380">
        <f t="shared" si="109"/>
        <v>0</v>
      </c>
      <c r="AN24" s="1380">
        <f t="shared" si="109"/>
        <v>3.6</v>
      </c>
      <c r="AO24" s="1380">
        <f t="shared" si="109"/>
        <v>3.6</v>
      </c>
      <c r="AP24" s="1380">
        <f t="shared" si="109"/>
        <v>3.6</v>
      </c>
      <c r="AQ24" s="1380">
        <f t="shared" si="109"/>
        <v>54.9</v>
      </c>
      <c r="AR24" s="1380">
        <f t="shared" si="109"/>
        <v>73.2</v>
      </c>
      <c r="AS24" s="1380">
        <f t="shared" si="109"/>
        <v>56.25</v>
      </c>
      <c r="AT24" s="1380">
        <f t="shared" si="109"/>
        <v>6</v>
      </c>
      <c r="AU24" s="1380">
        <f t="shared" si="109"/>
        <v>6</v>
      </c>
      <c r="AV24" s="1380">
        <f t="shared" si="109"/>
        <v>6</v>
      </c>
      <c r="AW24" s="1380">
        <f t="shared" si="109"/>
        <v>0</v>
      </c>
      <c r="AX24" s="1380">
        <f t="shared" si="109"/>
        <v>0</v>
      </c>
      <c r="AY24" s="1380">
        <f t="shared" si="109"/>
        <v>0</v>
      </c>
      <c r="AZ24" s="1380">
        <f t="shared" si="109"/>
        <v>0</v>
      </c>
      <c r="BA24" s="1380">
        <f t="shared" si="109"/>
        <v>0</v>
      </c>
      <c r="BB24" s="1380">
        <f t="shared" si="109"/>
        <v>0</v>
      </c>
      <c r="BC24" s="1380">
        <f t="shared" si="109"/>
        <v>0</v>
      </c>
      <c r="BD24" s="1380">
        <f t="shared" si="109"/>
        <v>0</v>
      </c>
      <c r="BE24" s="1380">
        <f t="shared" si="109"/>
        <v>0</v>
      </c>
      <c r="BF24" s="1380">
        <f t="shared" si="109"/>
        <v>0</v>
      </c>
      <c r="BG24" s="1380">
        <f t="shared" si="109"/>
        <v>0</v>
      </c>
      <c r="BH24" s="1380">
        <f t="shared" si="109"/>
        <v>0</v>
      </c>
      <c r="BI24" s="1380">
        <f t="shared" si="109"/>
        <v>0</v>
      </c>
      <c r="BJ24" s="1380">
        <f t="shared" si="109"/>
        <v>0</v>
      </c>
      <c r="BK24" s="1380">
        <f t="shared" si="109"/>
        <v>0</v>
      </c>
      <c r="BL24" s="1133"/>
    </row>
    <row r="25" spans="1:64" ht="30" customHeight="1">
      <c r="A25" s="1390" t="s">
        <v>243</v>
      </c>
      <c r="B25" s="1385" t="s">
        <v>656</v>
      </c>
      <c r="C25" s="1386" t="s">
        <v>48</v>
      </c>
      <c r="D25" s="1644">
        <v>181</v>
      </c>
      <c r="E25" s="1644">
        <v>160</v>
      </c>
      <c r="F25" s="1644">
        <f>N25+Q25+T25+W25+Z25+AC25+AF25+AI25+AL25+AO25+AR25+AU25+AX25+BA25+BD25+BG25+BJ25</f>
        <v>177.25</v>
      </c>
      <c r="G25" s="1644">
        <v>170</v>
      </c>
      <c r="H25" s="1644">
        <v>71.7</v>
      </c>
      <c r="I25" s="1644">
        <v>170</v>
      </c>
      <c r="J25" s="1644">
        <f t="shared" si="17"/>
        <v>39.613259668508292</v>
      </c>
      <c r="K25" s="1644">
        <f t="shared" si="18"/>
        <v>42.17647058823529</v>
      </c>
      <c r="L25" s="1644">
        <f t="shared" si="19"/>
        <v>100</v>
      </c>
      <c r="M25" s="1405"/>
      <c r="N25" s="1405"/>
      <c r="O25" s="1405"/>
      <c r="P25" s="1405"/>
      <c r="Q25" s="1405"/>
      <c r="R25" s="1405"/>
      <c r="S25" s="1405"/>
      <c r="T25" s="1405"/>
      <c r="U25" s="1405"/>
      <c r="V25" s="1405"/>
      <c r="W25" s="1405"/>
      <c r="X25" s="1405"/>
      <c r="Y25" s="1405">
        <v>25</v>
      </c>
      <c r="Z25" s="1405"/>
      <c r="AA25" s="1405"/>
      <c r="AB25" s="1405"/>
      <c r="AC25" s="1405"/>
      <c r="AD25" s="1405"/>
      <c r="AE25" s="1392"/>
      <c r="AF25" s="1392"/>
      <c r="AG25" s="1392"/>
      <c r="AH25" s="1405"/>
      <c r="AI25" s="1405"/>
      <c r="AJ25" s="1405"/>
      <c r="AK25" s="1405"/>
      <c r="AL25" s="1405"/>
      <c r="AM25" s="1405"/>
      <c r="AN25" s="1405">
        <v>135</v>
      </c>
      <c r="AO25" s="1405">
        <f>29.95+147.3</f>
        <v>177.25</v>
      </c>
      <c r="AP25" s="1405">
        <v>170</v>
      </c>
      <c r="AQ25" s="1405"/>
      <c r="AR25" s="1405"/>
      <c r="AS25" s="1405"/>
      <c r="AT25" s="1405"/>
      <c r="AU25" s="1405"/>
      <c r="AV25" s="1405"/>
      <c r="AW25" s="1392"/>
      <c r="AX25" s="1392"/>
      <c r="AY25" s="1392"/>
      <c r="AZ25" s="1392"/>
      <c r="BA25" s="1392"/>
      <c r="BB25" s="1392"/>
      <c r="BC25" s="1405"/>
      <c r="BD25" s="1405"/>
      <c r="BE25" s="1405"/>
      <c r="BF25" s="1392"/>
      <c r="BG25" s="1392"/>
      <c r="BH25" s="1392"/>
      <c r="BI25" s="1392"/>
      <c r="BJ25" s="1392"/>
      <c r="BK25" s="1392"/>
      <c r="BL25" s="1158"/>
    </row>
    <row r="26" spans="1:64" ht="23.25" customHeight="1">
      <c r="A26" s="1038"/>
      <c r="B26" s="1381" t="s">
        <v>575</v>
      </c>
      <c r="C26" s="1382" t="s">
        <v>576</v>
      </c>
      <c r="D26" s="1032"/>
      <c r="E26" s="1032">
        <v>45.915625000000006</v>
      </c>
      <c r="F26" s="1032">
        <v>46.95</v>
      </c>
      <c r="G26" s="1032">
        <f>O26+R26+U26+X26+AA26+AD26+AG26+AJ26+AM26+AP26+AS26+AV26+AY26+BB26+BE26+BH26+BK26</f>
        <v>45.9</v>
      </c>
      <c r="H26" s="1032"/>
      <c r="I26" s="1032">
        <v>45.9</v>
      </c>
      <c r="J26" s="1032"/>
      <c r="K26" s="1032">
        <f t="shared" si="18"/>
        <v>0</v>
      </c>
      <c r="L26" s="1032">
        <f t="shared" si="19"/>
        <v>100</v>
      </c>
      <c r="M26" s="1384"/>
      <c r="N26" s="1384"/>
      <c r="O26" s="1384"/>
      <c r="P26" s="1384"/>
      <c r="Q26" s="1384"/>
      <c r="R26" s="1384"/>
      <c r="S26" s="1384"/>
      <c r="T26" s="1384"/>
      <c r="U26" s="1384"/>
      <c r="V26" s="1384"/>
      <c r="W26" s="1384"/>
      <c r="X26" s="1384"/>
      <c r="Y26" s="1384">
        <v>46</v>
      </c>
      <c r="Z26" s="1384"/>
      <c r="AA26" s="1384"/>
      <c r="AB26" s="1384"/>
      <c r="AC26" s="1384"/>
      <c r="AD26" s="1384"/>
      <c r="AE26" s="1380"/>
      <c r="AF26" s="1380"/>
      <c r="AG26" s="1380"/>
      <c r="AH26" s="1384"/>
      <c r="AI26" s="1384"/>
      <c r="AJ26" s="1384"/>
      <c r="AK26" s="1384"/>
      <c r="AL26" s="1384"/>
      <c r="AM26" s="1384"/>
      <c r="AN26" s="1384">
        <v>45.9</v>
      </c>
      <c r="AO26" s="1384">
        <v>46.95</v>
      </c>
      <c r="AP26" s="1384">
        <v>45.9</v>
      </c>
      <c r="AQ26" s="1384"/>
      <c r="AR26" s="1384"/>
      <c r="AS26" s="1384"/>
      <c r="AT26" s="1384"/>
      <c r="AU26" s="1384"/>
      <c r="AV26" s="1384"/>
      <c r="AW26" s="1380"/>
      <c r="AX26" s="1380"/>
      <c r="AY26" s="1380"/>
      <c r="AZ26" s="1380"/>
      <c r="BA26" s="1380"/>
      <c r="BB26" s="1380"/>
      <c r="BC26" s="1384"/>
      <c r="BD26" s="1384"/>
      <c r="BE26" s="1384"/>
      <c r="BF26" s="1380"/>
      <c r="BG26" s="1380"/>
      <c r="BH26" s="1380"/>
      <c r="BI26" s="1380"/>
      <c r="BJ26" s="1380"/>
      <c r="BK26" s="1380"/>
      <c r="BL26" s="1158"/>
    </row>
    <row r="27" spans="1:64" ht="21" customHeight="1">
      <c r="A27" s="1038"/>
      <c r="B27" s="1381" t="s">
        <v>577</v>
      </c>
      <c r="C27" s="1382" t="s">
        <v>578</v>
      </c>
      <c r="D27" s="1032"/>
      <c r="E27" s="1032">
        <v>734.65</v>
      </c>
      <c r="F27" s="1032">
        <v>832.23900000000003</v>
      </c>
      <c r="G27" s="1032">
        <f>O27+R27+U27+X27+AA27+AD27+AG27+AJ27+AM27+AP27+AS27+AV27+AY27+BB27+BE27+BH27+BK27</f>
        <v>780.3</v>
      </c>
      <c r="H27" s="1032"/>
      <c r="I27" s="1032">
        <v>780.3</v>
      </c>
      <c r="J27" s="1032"/>
      <c r="K27" s="1032">
        <f t="shared" si="18"/>
        <v>0</v>
      </c>
      <c r="L27" s="1032">
        <f t="shared" si="19"/>
        <v>100</v>
      </c>
      <c r="M27" s="1384">
        <v>0</v>
      </c>
      <c r="N27" s="1384"/>
      <c r="O27" s="1384"/>
      <c r="P27" s="1384">
        <v>0</v>
      </c>
      <c r="Q27" s="1384"/>
      <c r="R27" s="1384"/>
      <c r="S27" s="1384">
        <v>0</v>
      </c>
      <c r="T27" s="1384"/>
      <c r="U27" s="1384"/>
      <c r="V27" s="1384">
        <v>0</v>
      </c>
      <c r="W27" s="1384"/>
      <c r="X27" s="1384"/>
      <c r="Y27" s="1384">
        <v>115</v>
      </c>
      <c r="Z27" s="1384"/>
      <c r="AA27" s="1384"/>
      <c r="AB27" s="1384">
        <v>0</v>
      </c>
      <c r="AC27" s="1384"/>
      <c r="AD27" s="1384"/>
      <c r="AE27" s="1384">
        <v>0</v>
      </c>
      <c r="AF27" s="1384"/>
      <c r="AG27" s="1384"/>
      <c r="AH27" s="1384">
        <v>0</v>
      </c>
      <c r="AI27" s="1384"/>
      <c r="AJ27" s="1384"/>
      <c r="AK27" s="1384">
        <v>0</v>
      </c>
      <c r="AL27" s="1384"/>
      <c r="AM27" s="1384"/>
      <c r="AN27" s="1384">
        <v>619.65</v>
      </c>
      <c r="AO27" s="1384">
        <v>832.23900000000003</v>
      </c>
      <c r="AP27" s="1384">
        <f>AP26*AP25/10</f>
        <v>780.3</v>
      </c>
      <c r="AQ27" s="1384">
        <v>0</v>
      </c>
      <c r="AR27" s="1384"/>
      <c r="AS27" s="1384"/>
      <c r="AT27" s="1384">
        <v>0</v>
      </c>
      <c r="AU27" s="1384"/>
      <c r="AV27" s="1384"/>
      <c r="AW27" s="1384">
        <v>0</v>
      </c>
      <c r="AX27" s="1384"/>
      <c r="AY27" s="1384"/>
      <c r="AZ27" s="1384">
        <v>0</v>
      </c>
      <c r="BA27" s="1384"/>
      <c r="BB27" s="1384"/>
      <c r="BC27" s="1384">
        <v>0</v>
      </c>
      <c r="BD27" s="1384"/>
      <c r="BE27" s="1384"/>
      <c r="BF27" s="1384">
        <v>0</v>
      </c>
      <c r="BG27" s="1384"/>
      <c r="BH27" s="1384"/>
      <c r="BI27" s="1384">
        <v>0</v>
      </c>
      <c r="BJ27" s="1384"/>
      <c r="BK27" s="1384"/>
      <c r="BL27" s="1158"/>
    </row>
    <row r="28" spans="1:64" ht="27" customHeight="1">
      <c r="A28" s="1060">
        <v>2</v>
      </c>
      <c r="B28" s="1385" t="s">
        <v>581</v>
      </c>
      <c r="C28" s="1386" t="s">
        <v>48</v>
      </c>
      <c r="D28" s="1644">
        <v>3484</v>
      </c>
      <c r="E28" s="1644">
        <v>3770</v>
      </c>
      <c r="F28" s="1644">
        <f>F31+F34</f>
        <v>3773.2</v>
      </c>
      <c r="G28" s="1644">
        <f>G31+G34</f>
        <v>3606</v>
      </c>
      <c r="H28" s="1644">
        <v>3096</v>
      </c>
      <c r="I28" s="1644">
        <v>3306</v>
      </c>
      <c r="J28" s="1644">
        <f t="shared" si="17"/>
        <v>88.86337543053962</v>
      </c>
      <c r="K28" s="1644">
        <f t="shared" si="18"/>
        <v>85.856905158069878</v>
      </c>
      <c r="L28" s="1644">
        <f t="shared" si="19"/>
        <v>91.680532445923461</v>
      </c>
      <c r="M28" s="1389">
        <v>120</v>
      </c>
      <c r="N28" s="1389">
        <f t="shared" ref="N28:O28" si="110">N31+N34</f>
        <v>120</v>
      </c>
      <c r="O28" s="1389">
        <f t="shared" si="110"/>
        <v>112</v>
      </c>
      <c r="P28" s="1389">
        <v>85</v>
      </c>
      <c r="Q28" s="1389">
        <f t="shared" ref="Q28:R28" si="111">Q31+Q34</f>
        <v>85</v>
      </c>
      <c r="R28" s="1389">
        <f t="shared" si="111"/>
        <v>78</v>
      </c>
      <c r="S28" s="1389">
        <v>107</v>
      </c>
      <c r="T28" s="1389">
        <f t="shared" ref="T28:U28" si="112">T31+T34</f>
        <v>107</v>
      </c>
      <c r="U28" s="1389">
        <f t="shared" si="112"/>
        <v>90</v>
      </c>
      <c r="V28" s="1389">
        <v>89</v>
      </c>
      <c r="W28" s="1389">
        <f t="shared" ref="W28:X28" si="113">W31+W34</f>
        <v>89</v>
      </c>
      <c r="X28" s="1389">
        <f t="shared" si="113"/>
        <v>70</v>
      </c>
      <c r="Y28" s="1389">
        <v>260</v>
      </c>
      <c r="Z28" s="1389">
        <f t="shared" ref="Z28:AA28" si="114">Z31+Z34</f>
        <v>263.2</v>
      </c>
      <c r="AA28" s="1389">
        <f t="shared" si="114"/>
        <v>240</v>
      </c>
      <c r="AB28" s="1389">
        <v>360</v>
      </c>
      <c r="AC28" s="1389">
        <f t="shared" ref="AC28:AD28" si="115">AC31+AC34</f>
        <v>360</v>
      </c>
      <c r="AD28" s="1389">
        <f t="shared" si="115"/>
        <v>320</v>
      </c>
      <c r="AE28" s="1389">
        <v>241</v>
      </c>
      <c r="AF28" s="1389">
        <f t="shared" ref="AF28:AG28" si="116">AF31+AF34</f>
        <v>241</v>
      </c>
      <c r="AG28" s="1389">
        <f t="shared" si="116"/>
        <v>240</v>
      </c>
      <c r="AH28" s="1389">
        <v>170</v>
      </c>
      <c r="AI28" s="1389">
        <f t="shared" ref="AI28:AJ28" si="117">AI31+AI34</f>
        <v>170</v>
      </c>
      <c r="AJ28" s="1389">
        <f t="shared" si="117"/>
        <v>130</v>
      </c>
      <c r="AK28" s="1389">
        <v>735</v>
      </c>
      <c r="AL28" s="1389">
        <f t="shared" ref="AL28:AM28" si="118">AL31+AL34</f>
        <v>735</v>
      </c>
      <c r="AM28" s="1389">
        <f t="shared" si="118"/>
        <v>735</v>
      </c>
      <c r="AN28" s="1389">
        <v>152</v>
      </c>
      <c r="AO28" s="1389">
        <f t="shared" ref="AO28:AP28" si="119">AO31+AO34</f>
        <v>152</v>
      </c>
      <c r="AP28" s="1389">
        <f t="shared" si="119"/>
        <v>140</v>
      </c>
      <c r="AQ28" s="1389">
        <v>392</v>
      </c>
      <c r="AR28" s="1389">
        <f t="shared" ref="AR28:AS28" si="120">AR31+AR34</f>
        <v>392</v>
      </c>
      <c r="AS28" s="1389">
        <f t="shared" si="120"/>
        <v>392</v>
      </c>
      <c r="AT28" s="1389">
        <v>255</v>
      </c>
      <c r="AU28" s="1389">
        <f t="shared" ref="AU28:AV28" si="121">AU31+AU34</f>
        <v>255</v>
      </c>
      <c r="AV28" s="1389">
        <f t="shared" si="121"/>
        <v>255</v>
      </c>
      <c r="AW28" s="1389">
        <v>60</v>
      </c>
      <c r="AX28" s="1389">
        <f t="shared" ref="AX28:AY28" si="122">AX31+AX34</f>
        <v>60</v>
      </c>
      <c r="AY28" s="1389">
        <f t="shared" si="122"/>
        <v>60</v>
      </c>
      <c r="AZ28" s="1389">
        <v>100</v>
      </c>
      <c r="BA28" s="1389">
        <f t="shared" ref="BA28:BB28" si="123">BA31+BA34</f>
        <v>100</v>
      </c>
      <c r="BB28" s="1389">
        <f t="shared" si="123"/>
        <v>100</v>
      </c>
      <c r="BC28" s="1389">
        <v>143</v>
      </c>
      <c r="BD28" s="1389">
        <f t="shared" ref="BD28:BE28" si="124">BD31+BD34</f>
        <v>143</v>
      </c>
      <c r="BE28" s="1389">
        <f t="shared" si="124"/>
        <v>143</v>
      </c>
      <c r="BF28" s="1389">
        <v>150</v>
      </c>
      <c r="BG28" s="1389">
        <f t="shared" ref="BG28:BH28" si="125">BG31+BG34</f>
        <v>150</v>
      </c>
      <c r="BH28" s="1389">
        <f t="shared" si="125"/>
        <v>150</v>
      </c>
      <c r="BI28" s="1389">
        <v>351</v>
      </c>
      <c r="BJ28" s="1389">
        <f t="shared" ref="BJ28:BK28" si="126">BJ31+BJ34</f>
        <v>351</v>
      </c>
      <c r="BK28" s="1389">
        <f t="shared" si="126"/>
        <v>351</v>
      </c>
      <c r="BL28" s="1158"/>
    </row>
    <row r="29" spans="1:64" ht="19.5" customHeight="1">
      <c r="A29" s="1038"/>
      <c r="B29" s="1381" t="s">
        <v>575</v>
      </c>
      <c r="C29" s="1382" t="s">
        <v>576</v>
      </c>
      <c r="D29" s="1032"/>
      <c r="E29" s="1032">
        <v>38.832877984084881</v>
      </c>
      <c r="F29" s="1032">
        <f>F30/F28*10</f>
        <v>38.354704229831441</v>
      </c>
      <c r="G29" s="1032">
        <f>G30/G28*10</f>
        <v>39.101358846367162</v>
      </c>
      <c r="H29" s="1032">
        <v>0</v>
      </c>
      <c r="I29" s="1032">
        <v>39.052862391161256</v>
      </c>
      <c r="J29" s="1032"/>
      <c r="K29" s="1032">
        <f t="shared" si="18"/>
        <v>0</v>
      </c>
      <c r="L29" s="1032">
        <f t="shared" si="19"/>
        <v>99.875972455595587</v>
      </c>
      <c r="M29" s="1383">
        <v>38.293333333333329</v>
      </c>
      <c r="N29" s="1383">
        <f t="shared" ref="N29:O29" si="127">N30/N28*10</f>
        <v>32.924999999999997</v>
      </c>
      <c r="O29" s="1383">
        <f t="shared" si="127"/>
        <v>38.524553571428569</v>
      </c>
      <c r="P29" s="1383">
        <v>35.294117647058826</v>
      </c>
      <c r="Q29" s="1383">
        <f t="shared" ref="Q29:R29" si="128">Q30/Q28*10</f>
        <v>34.235294117647058</v>
      </c>
      <c r="R29" s="1383">
        <f t="shared" si="128"/>
        <v>35.128205128205124</v>
      </c>
      <c r="S29" s="1383">
        <v>35.214953271028037</v>
      </c>
      <c r="T29" s="1383">
        <f t="shared" ref="T29:U29" si="129">T30/T28*10</f>
        <v>35.214953271028037</v>
      </c>
      <c r="U29" s="1383">
        <f t="shared" si="129"/>
        <v>35.5</v>
      </c>
      <c r="V29" s="1383">
        <v>34.49438202247191</v>
      </c>
      <c r="W29" s="1383">
        <f t="shared" ref="W29:X29" si="130">W30/W28*10</f>
        <v>34.49438202247191</v>
      </c>
      <c r="X29" s="1383">
        <f t="shared" si="130"/>
        <v>36.057142857142857</v>
      </c>
      <c r="Y29" s="1383">
        <v>39.615384615384613</v>
      </c>
      <c r="Z29" s="1383">
        <f t="shared" ref="Z29:AA29" si="131">Z30/Z28*10</f>
        <v>39.545972644376896</v>
      </c>
      <c r="AA29" s="1383">
        <f t="shared" si="131"/>
        <v>39.583333333333336</v>
      </c>
      <c r="AB29" s="1383">
        <v>38.20000000000001</v>
      </c>
      <c r="AC29" s="1383">
        <f t="shared" ref="AC29:AD29" si="132">AC30/AC28*10</f>
        <v>37.1</v>
      </c>
      <c r="AD29" s="1383">
        <f t="shared" si="132"/>
        <v>38.299999999999997</v>
      </c>
      <c r="AE29" s="1383">
        <v>37.6</v>
      </c>
      <c r="AF29" s="1383">
        <f t="shared" ref="AF29:AG29" si="133">AF30/AF28*10</f>
        <v>37</v>
      </c>
      <c r="AG29" s="1383">
        <f t="shared" si="133"/>
        <v>37.599999999999994</v>
      </c>
      <c r="AH29" s="1383">
        <v>36.882352941176471</v>
      </c>
      <c r="AI29" s="1383">
        <f t="shared" ref="AI29:AJ29" si="134">AI30/AI28*10</f>
        <v>36.882352941176471</v>
      </c>
      <c r="AJ29" s="1383">
        <f t="shared" si="134"/>
        <v>39</v>
      </c>
      <c r="AK29" s="1383">
        <v>40.975442176870743</v>
      </c>
      <c r="AL29" s="1383">
        <f t="shared" ref="AL29:AM29" si="135">AL30/AL28*10</f>
        <v>40.948979591836732</v>
      </c>
      <c r="AM29" s="1383">
        <f t="shared" si="135"/>
        <v>40.978571428571435</v>
      </c>
      <c r="AN29" s="1383">
        <v>38.849999999999994</v>
      </c>
      <c r="AO29" s="1383">
        <f t="shared" ref="AO29:AP29" si="136">AO30/AO28*10</f>
        <v>38.126315789473686</v>
      </c>
      <c r="AP29" s="1383">
        <f t="shared" si="136"/>
        <v>39.428571428571431</v>
      </c>
      <c r="AQ29" s="1383">
        <v>37.5</v>
      </c>
      <c r="AR29" s="1383">
        <f t="shared" ref="AR29:AS29" si="137">AR30/AR28*10</f>
        <v>37.5</v>
      </c>
      <c r="AS29" s="1383">
        <f t="shared" si="137"/>
        <v>37.5</v>
      </c>
      <c r="AT29" s="1383">
        <v>38</v>
      </c>
      <c r="AU29" s="1383">
        <f t="shared" ref="AU29:AV29" si="138">AU30/AU28*10</f>
        <v>37</v>
      </c>
      <c r="AV29" s="1383">
        <f t="shared" si="138"/>
        <v>38</v>
      </c>
      <c r="AW29" s="1383">
        <v>37.5</v>
      </c>
      <c r="AX29" s="1383">
        <f t="shared" ref="AX29:AY29" si="139">AX30/AX28*10</f>
        <v>37</v>
      </c>
      <c r="AY29" s="1383">
        <f t="shared" si="139"/>
        <v>37.5</v>
      </c>
      <c r="AZ29" s="1383">
        <v>38.1</v>
      </c>
      <c r="BA29" s="1383">
        <f t="shared" ref="BA29:BB29" si="140">BA30/BA28*10</f>
        <v>38.15</v>
      </c>
      <c r="BB29" s="1383">
        <f t="shared" si="140"/>
        <v>38.1</v>
      </c>
      <c r="BC29" s="1383">
        <v>40</v>
      </c>
      <c r="BD29" s="1383">
        <f t="shared" ref="BD29:BE29" si="141">BD30/BD28*10</f>
        <v>39.200000000000003</v>
      </c>
      <c r="BE29" s="1383">
        <f t="shared" si="141"/>
        <v>40</v>
      </c>
      <c r="BF29" s="1383">
        <v>40</v>
      </c>
      <c r="BG29" s="1383">
        <f t="shared" ref="BG29:BH29" si="142">BG30/BG28*10</f>
        <v>38.5</v>
      </c>
      <c r="BH29" s="1383">
        <f t="shared" si="142"/>
        <v>40</v>
      </c>
      <c r="BI29" s="1383">
        <v>41</v>
      </c>
      <c r="BJ29" s="1383">
        <f t="shared" ref="BJ29:BK29" si="143">BJ30/BJ28*10</f>
        <v>41.67</v>
      </c>
      <c r="BK29" s="1383">
        <f t="shared" si="143"/>
        <v>41.5</v>
      </c>
      <c r="BL29" s="1158"/>
    </row>
    <row r="30" spans="1:64" ht="19.5" customHeight="1">
      <c r="A30" s="1038"/>
      <c r="B30" s="1381" t="s">
        <v>577</v>
      </c>
      <c r="C30" s="1382" t="s">
        <v>578</v>
      </c>
      <c r="D30" s="1032"/>
      <c r="E30" s="1032">
        <v>14639.995000000001</v>
      </c>
      <c r="F30" s="1032">
        <f t="shared" ref="F30:G30" si="144">F33+F36</f>
        <v>14471.996999999998</v>
      </c>
      <c r="G30" s="1032">
        <f t="shared" si="144"/>
        <v>14099.949999999999</v>
      </c>
      <c r="H30" s="1032">
        <v>0</v>
      </c>
      <c r="I30" s="1032">
        <v>12910.87630651791</v>
      </c>
      <c r="J30" s="1032"/>
      <c r="K30" s="1032">
        <f t="shared" si="18"/>
        <v>0</v>
      </c>
      <c r="L30" s="1032">
        <f t="shared" si="19"/>
        <v>91.566823332833877</v>
      </c>
      <c r="M30" s="1383">
        <v>459.52</v>
      </c>
      <c r="N30" s="1383">
        <f t="shared" ref="N30:O30" si="145">N33+N36</f>
        <v>395.1</v>
      </c>
      <c r="O30" s="1383">
        <f t="shared" si="145"/>
        <v>431.47499999999997</v>
      </c>
      <c r="P30" s="1383">
        <v>300</v>
      </c>
      <c r="Q30" s="1383">
        <f t="shared" ref="Q30:R30" si="146">Q33+Q36</f>
        <v>291</v>
      </c>
      <c r="R30" s="1383">
        <f t="shared" si="146"/>
        <v>274</v>
      </c>
      <c r="S30" s="1383">
        <v>376.8</v>
      </c>
      <c r="T30" s="1383">
        <f t="shared" ref="T30:U30" si="147">T33+T36</f>
        <v>376.8</v>
      </c>
      <c r="U30" s="1383">
        <f t="shared" si="147"/>
        <v>319.5</v>
      </c>
      <c r="V30" s="1383">
        <v>307</v>
      </c>
      <c r="W30" s="1383">
        <f t="shared" ref="W30:X30" si="148">W33+W36</f>
        <v>307</v>
      </c>
      <c r="X30" s="1383">
        <f t="shared" si="148"/>
        <v>252.39999999999998</v>
      </c>
      <c r="Y30" s="1383">
        <v>1030</v>
      </c>
      <c r="Z30" s="1383">
        <f t="shared" ref="Z30:AA30" si="149">Z33+Z36</f>
        <v>1040.8499999999999</v>
      </c>
      <c r="AA30" s="1383">
        <f t="shared" si="149"/>
        <v>950</v>
      </c>
      <c r="AB30" s="1383">
        <v>1375.2000000000003</v>
      </c>
      <c r="AC30" s="1383">
        <f t="shared" ref="AC30:AD30" si="150">AC33+AC36</f>
        <v>1335.6</v>
      </c>
      <c r="AD30" s="1383">
        <f t="shared" si="150"/>
        <v>1225.5999999999999</v>
      </c>
      <c r="AE30" s="1383">
        <v>906.16000000000008</v>
      </c>
      <c r="AF30" s="1383">
        <f t="shared" ref="AF30:AG30" si="151">AF33+AF36</f>
        <v>891.7</v>
      </c>
      <c r="AG30" s="1383">
        <f t="shared" si="151"/>
        <v>902.4</v>
      </c>
      <c r="AH30" s="1383">
        <v>627</v>
      </c>
      <c r="AI30" s="1383">
        <f t="shared" ref="AI30:AJ30" si="152">AI33+AI36</f>
        <v>627</v>
      </c>
      <c r="AJ30" s="1383">
        <f t="shared" si="152"/>
        <v>507</v>
      </c>
      <c r="AK30" s="1383">
        <v>3011.6950000000002</v>
      </c>
      <c r="AL30" s="1383">
        <f t="shared" ref="AL30:AM30" si="153">AL33+AL36</f>
        <v>3009.75</v>
      </c>
      <c r="AM30" s="1383">
        <f t="shared" si="153"/>
        <v>3011.9250000000002</v>
      </c>
      <c r="AN30" s="1383">
        <v>590.52</v>
      </c>
      <c r="AO30" s="1383">
        <f t="shared" ref="AO30:AP30" si="154">AO33+AO36</f>
        <v>579.52</v>
      </c>
      <c r="AP30" s="1383">
        <f t="shared" si="154"/>
        <v>552</v>
      </c>
      <c r="AQ30" s="1383">
        <v>1470</v>
      </c>
      <c r="AR30" s="1383">
        <f t="shared" ref="AR30:AS30" si="155">AR33+AR36</f>
        <v>1470</v>
      </c>
      <c r="AS30" s="1383">
        <f t="shared" si="155"/>
        <v>1470</v>
      </c>
      <c r="AT30" s="1383">
        <v>969</v>
      </c>
      <c r="AU30" s="1383">
        <f t="shared" ref="AU30:AV30" si="156">AU33+AU36</f>
        <v>943.5</v>
      </c>
      <c r="AV30" s="1383">
        <f t="shared" si="156"/>
        <v>969</v>
      </c>
      <c r="AW30" s="1383">
        <v>225</v>
      </c>
      <c r="AX30" s="1383">
        <f t="shared" ref="AX30:AY30" si="157">AX33+AX36</f>
        <v>222</v>
      </c>
      <c r="AY30" s="1383">
        <f t="shared" si="157"/>
        <v>225</v>
      </c>
      <c r="AZ30" s="1383">
        <v>381</v>
      </c>
      <c r="BA30" s="1383">
        <f t="shared" ref="BA30:BB30" si="158">BA33+BA36</f>
        <v>381.5</v>
      </c>
      <c r="BB30" s="1383">
        <f t="shared" si="158"/>
        <v>381</v>
      </c>
      <c r="BC30" s="1383">
        <v>572</v>
      </c>
      <c r="BD30" s="1383">
        <f t="shared" ref="BD30:BE30" si="159">BD33+BD36</f>
        <v>560.56000000000006</v>
      </c>
      <c r="BE30" s="1383">
        <f t="shared" si="159"/>
        <v>572</v>
      </c>
      <c r="BF30" s="1383">
        <v>600</v>
      </c>
      <c r="BG30" s="1383">
        <f t="shared" ref="BG30:BH30" si="160">BG33+BG36</f>
        <v>577.5</v>
      </c>
      <c r="BH30" s="1383">
        <f t="shared" si="160"/>
        <v>600</v>
      </c>
      <c r="BI30" s="1383">
        <v>1439.1</v>
      </c>
      <c r="BJ30" s="1383">
        <f t="shared" ref="BJ30:BK30" si="161">BJ33+BJ36</f>
        <v>1462.617</v>
      </c>
      <c r="BK30" s="1383">
        <f t="shared" si="161"/>
        <v>1456.65</v>
      </c>
      <c r="BL30" s="1158"/>
    </row>
    <row r="31" spans="1:64" ht="19.5" customHeight="1">
      <c r="A31" s="1060" t="s">
        <v>243</v>
      </c>
      <c r="B31" s="1385" t="s">
        <v>582</v>
      </c>
      <c r="C31" s="1386" t="s">
        <v>48</v>
      </c>
      <c r="D31" s="1644">
        <v>3484</v>
      </c>
      <c r="E31" s="1644">
        <v>3484</v>
      </c>
      <c r="F31" s="1644">
        <f>N31+Q31+T31+W31+Z31+AC31+AF31+AI31+AL31+AO31+AR31+AU31+AX31+BA31+BD31+BG31+BJ31</f>
        <v>3484</v>
      </c>
      <c r="G31" s="1644">
        <f>O31+R31+U31+X31+AA31+AD31+AG31+AJ31+AM31+AP31+AS31+AV31+AY31+BB31+BE31+BH31+BK31</f>
        <v>3406</v>
      </c>
      <c r="H31" s="1644">
        <v>3096</v>
      </c>
      <c r="I31" s="1644">
        <v>3106</v>
      </c>
      <c r="J31" s="1032">
        <f t="shared" si="17"/>
        <v>88.86337543053962</v>
      </c>
      <c r="K31" s="1032">
        <f t="shared" si="18"/>
        <v>90.898414562536701</v>
      </c>
      <c r="L31" s="1032">
        <f t="shared" si="19"/>
        <v>91.192014092777455</v>
      </c>
      <c r="M31" s="1399">
        <v>100</v>
      </c>
      <c r="N31" s="1399">
        <v>100</v>
      </c>
      <c r="O31" s="1399">
        <v>95</v>
      </c>
      <c r="P31" s="1392">
        <v>45</v>
      </c>
      <c r="Q31" s="1392">
        <v>45</v>
      </c>
      <c r="R31" s="1392">
        <v>40</v>
      </c>
      <c r="S31" s="1392">
        <v>62</v>
      </c>
      <c r="T31" s="1392">
        <v>62</v>
      </c>
      <c r="U31" s="1392">
        <v>55</v>
      </c>
      <c r="V31" s="1402">
        <v>50</v>
      </c>
      <c r="W31" s="1402">
        <v>50</v>
      </c>
      <c r="X31" s="1402">
        <v>50</v>
      </c>
      <c r="Y31" s="1392">
        <v>250</v>
      </c>
      <c r="Z31" s="1392">
        <v>250</v>
      </c>
      <c r="AA31" s="1392">
        <v>230</v>
      </c>
      <c r="AB31" s="1392">
        <v>360</v>
      </c>
      <c r="AC31" s="1392">
        <v>360</v>
      </c>
      <c r="AD31" s="1392">
        <v>320</v>
      </c>
      <c r="AE31" s="1392">
        <v>241</v>
      </c>
      <c r="AF31" s="1392">
        <v>241</v>
      </c>
      <c r="AG31" s="1392">
        <v>240</v>
      </c>
      <c r="AH31" s="1392">
        <v>90</v>
      </c>
      <c r="AI31" s="1392">
        <v>90</v>
      </c>
      <c r="AJ31" s="1392">
        <v>90</v>
      </c>
      <c r="AK31" s="1392">
        <v>725</v>
      </c>
      <c r="AL31" s="1392">
        <v>725</v>
      </c>
      <c r="AM31" s="1392">
        <v>725</v>
      </c>
      <c r="AN31" s="1400">
        <v>110</v>
      </c>
      <c r="AO31" s="1400">
        <v>110</v>
      </c>
      <c r="AP31" s="1400">
        <v>110</v>
      </c>
      <c r="AQ31" s="1392">
        <v>392</v>
      </c>
      <c r="AR31" s="1392">
        <v>392</v>
      </c>
      <c r="AS31" s="1392">
        <v>392</v>
      </c>
      <c r="AT31" s="1392">
        <v>255</v>
      </c>
      <c r="AU31" s="1392">
        <v>255</v>
      </c>
      <c r="AV31" s="1392">
        <v>255</v>
      </c>
      <c r="AW31" s="1401">
        <v>60</v>
      </c>
      <c r="AX31" s="1401">
        <v>60</v>
      </c>
      <c r="AY31" s="1401">
        <v>60</v>
      </c>
      <c r="AZ31" s="1400">
        <v>100</v>
      </c>
      <c r="BA31" s="1400">
        <v>100</v>
      </c>
      <c r="BB31" s="1400">
        <v>100</v>
      </c>
      <c r="BC31" s="1402">
        <v>143</v>
      </c>
      <c r="BD31" s="1402">
        <v>143</v>
      </c>
      <c r="BE31" s="1402">
        <v>143</v>
      </c>
      <c r="BF31" s="1392">
        <v>150</v>
      </c>
      <c r="BG31" s="1392">
        <v>150</v>
      </c>
      <c r="BH31" s="1392">
        <v>150</v>
      </c>
      <c r="BI31" s="1400">
        <v>351</v>
      </c>
      <c r="BJ31" s="1400">
        <v>351</v>
      </c>
      <c r="BK31" s="1400">
        <v>351</v>
      </c>
      <c r="BL31" s="1158"/>
    </row>
    <row r="32" spans="1:64" ht="19.5" customHeight="1">
      <c r="A32" s="1038"/>
      <c r="B32" s="1381" t="s">
        <v>575</v>
      </c>
      <c r="C32" s="1382" t="s">
        <v>576</v>
      </c>
      <c r="D32" s="1032"/>
      <c r="E32" s="1032">
        <v>39.552224454649831</v>
      </c>
      <c r="F32" s="1032">
        <f>F33/F31*10</f>
        <v>39.040691733639491</v>
      </c>
      <c r="G32" s="1032">
        <f t="shared" ref="G32" si="162">G33/G31*10</f>
        <v>39.635789782736346</v>
      </c>
      <c r="H32" s="1032"/>
      <c r="I32" s="1032">
        <v>39.635789782736346</v>
      </c>
      <c r="J32" s="1032"/>
      <c r="K32" s="1032">
        <f t="shared" si="18"/>
        <v>0</v>
      </c>
      <c r="L32" s="1032">
        <f t="shared" si="19"/>
        <v>100</v>
      </c>
      <c r="M32" s="1394">
        <v>40.003999999999998</v>
      </c>
      <c r="N32" s="1394">
        <v>33.5</v>
      </c>
      <c r="O32" s="1394">
        <v>40.049999999999997</v>
      </c>
      <c r="P32" s="1380">
        <v>40</v>
      </c>
      <c r="Q32" s="1380">
        <v>38</v>
      </c>
      <c r="R32" s="1380">
        <v>40</v>
      </c>
      <c r="S32" s="1380">
        <v>39</v>
      </c>
      <c r="T32" s="1380">
        <v>39</v>
      </c>
      <c r="U32" s="1380">
        <v>39</v>
      </c>
      <c r="V32" s="1374">
        <v>38</v>
      </c>
      <c r="W32" s="1374">
        <v>38</v>
      </c>
      <c r="X32" s="1374">
        <v>38.479999999999997</v>
      </c>
      <c r="Y32" s="1380">
        <v>40</v>
      </c>
      <c r="Z32" s="1380">
        <v>40.049999999999997</v>
      </c>
      <c r="AA32" s="1380">
        <v>40</v>
      </c>
      <c r="AB32" s="1380">
        <v>38.200000000000003</v>
      </c>
      <c r="AC32" s="1380">
        <v>37.1</v>
      </c>
      <c r="AD32" s="1380">
        <v>38.299999999999997</v>
      </c>
      <c r="AE32" s="1380">
        <v>37.6</v>
      </c>
      <c r="AF32" s="1380">
        <v>37</v>
      </c>
      <c r="AG32" s="1380">
        <v>37.6</v>
      </c>
      <c r="AH32" s="1380">
        <v>43</v>
      </c>
      <c r="AI32" s="1380">
        <v>43</v>
      </c>
      <c r="AJ32" s="1380">
        <v>43</v>
      </c>
      <c r="AK32" s="1380">
        <v>41.13</v>
      </c>
      <c r="AL32" s="1380">
        <v>41.1</v>
      </c>
      <c r="AM32" s="1380">
        <v>41.13</v>
      </c>
      <c r="AN32" s="1404">
        <v>42</v>
      </c>
      <c r="AO32" s="1404">
        <v>41</v>
      </c>
      <c r="AP32" s="1404">
        <v>42</v>
      </c>
      <c r="AQ32" s="1380">
        <v>37.5</v>
      </c>
      <c r="AR32" s="1380">
        <v>37.5</v>
      </c>
      <c r="AS32" s="1380">
        <v>37.5</v>
      </c>
      <c r="AT32" s="1380">
        <v>38</v>
      </c>
      <c r="AU32" s="1380">
        <v>37</v>
      </c>
      <c r="AV32" s="1380">
        <v>38</v>
      </c>
      <c r="AW32" s="1406">
        <v>37.5</v>
      </c>
      <c r="AX32" s="1406">
        <v>37</v>
      </c>
      <c r="AY32" s="1406">
        <v>37.5</v>
      </c>
      <c r="AZ32" s="1380">
        <v>38.1</v>
      </c>
      <c r="BA32" s="1380">
        <v>38.15</v>
      </c>
      <c r="BB32" s="1380">
        <v>38.1</v>
      </c>
      <c r="BC32" s="1374">
        <v>40</v>
      </c>
      <c r="BD32" s="1374">
        <v>39.200000000000003</v>
      </c>
      <c r="BE32" s="1374">
        <v>40</v>
      </c>
      <c r="BF32" s="1380">
        <v>40</v>
      </c>
      <c r="BG32" s="1380">
        <v>38.5</v>
      </c>
      <c r="BH32" s="1380">
        <v>40</v>
      </c>
      <c r="BI32" s="1404">
        <v>41</v>
      </c>
      <c r="BJ32" s="1404">
        <v>41.67</v>
      </c>
      <c r="BK32" s="1404">
        <v>41.5</v>
      </c>
      <c r="BL32" s="1158"/>
    </row>
    <row r="33" spans="1:64" ht="19.5" customHeight="1">
      <c r="A33" s="1038"/>
      <c r="B33" s="1381" t="s">
        <v>577</v>
      </c>
      <c r="C33" s="1382" t="s">
        <v>578</v>
      </c>
      <c r="D33" s="1032"/>
      <c r="E33" s="1032">
        <v>13779.995000000001</v>
      </c>
      <c r="F33" s="1032">
        <f>N33+Q33+T33+W33+Z33+AC33+AF33+AI33+AL33+AO33+AR33+AU33+AX33+BA33+BD33+BG33+BJ33</f>
        <v>13601.776999999998</v>
      </c>
      <c r="G33" s="1032">
        <f>O33+R33+U33+X33+AA33+AD33+AG33+AJ33+AM33+AP33+AS33+AV33+AY33+BB33+BE33+BH33+BK33</f>
        <v>13499.949999999999</v>
      </c>
      <c r="H33" s="1032"/>
      <c r="I33" s="1032">
        <v>12310.87630651791</v>
      </c>
      <c r="J33" s="1032"/>
      <c r="K33" s="1032">
        <f t="shared" si="18"/>
        <v>0</v>
      </c>
      <c r="L33" s="1032">
        <f t="shared" si="19"/>
        <v>91.19201409277747</v>
      </c>
      <c r="M33" s="1394">
        <f>M32*M31/10</f>
        <v>400.03999999999996</v>
      </c>
      <c r="N33" s="1394">
        <f t="shared" ref="N33:BK33" si="163">N32*N31/10</f>
        <v>335</v>
      </c>
      <c r="O33" s="1394">
        <f t="shared" si="163"/>
        <v>380.47499999999997</v>
      </c>
      <c r="P33" s="1394">
        <f t="shared" si="163"/>
        <v>180</v>
      </c>
      <c r="Q33" s="1394">
        <f t="shared" si="163"/>
        <v>171</v>
      </c>
      <c r="R33" s="1394">
        <f t="shared" si="163"/>
        <v>160</v>
      </c>
      <c r="S33" s="1394">
        <f t="shared" si="163"/>
        <v>241.8</v>
      </c>
      <c r="T33" s="1394">
        <f t="shared" si="163"/>
        <v>241.8</v>
      </c>
      <c r="U33" s="1394">
        <f t="shared" si="163"/>
        <v>214.5</v>
      </c>
      <c r="V33" s="1394">
        <f t="shared" si="163"/>
        <v>190</v>
      </c>
      <c r="W33" s="1394">
        <f t="shared" si="163"/>
        <v>190</v>
      </c>
      <c r="X33" s="1394">
        <f t="shared" si="163"/>
        <v>192.39999999999998</v>
      </c>
      <c r="Y33" s="1394">
        <f t="shared" si="163"/>
        <v>1000</v>
      </c>
      <c r="Z33" s="1394">
        <f t="shared" si="163"/>
        <v>1001.25</v>
      </c>
      <c r="AA33" s="1394">
        <f t="shared" si="163"/>
        <v>920</v>
      </c>
      <c r="AB33" s="1394">
        <f t="shared" si="163"/>
        <v>1375.2000000000003</v>
      </c>
      <c r="AC33" s="1394">
        <f t="shared" si="163"/>
        <v>1335.6</v>
      </c>
      <c r="AD33" s="1394">
        <f t="shared" si="163"/>
        <v>1225.5999999999999</v>
      </c>
      <c r="AE33" s="1394">
        <f t="shared" si="163"/>
        <v>906.16000000000008</v>
      </c>
      <c r="AF33" s="1394">
        <f t="shared" si="163"/>
        <v>891.7</v>
      </c>
      <c r="AG33" s="1394">
        <f t="shared" si="163"/>
        <v>902.4</v>
      </c>
      <c r="AH33" s="1394">
        <f t="shared" si="163"/>
        <v>387</v>
      </c>
      <c r="AI33" s="1394">
        <f t="shared" si="163"/>
        <v>387</v>
      </c>
      <c r="AJ33" s="1394">
        <f t="shared" si="163"/>
        <v>387</v>
      </c>
      <c r="AK33" s="1394">
        <f t="shared" si="163"/>
        <v>2981.9250000000002</v>
      </c>
      <c r="AL33" s="1394">
        <f t="shared" si="163"/>
        <v>2979.75</v>
      </c>
      <c r="AM33" s="1394">
        <f t="shared" si="163"/>
        <v>2981.9250000000002</v>
      </c>
      <c r="AN33" s="1394">
        <f t="shared" si="163"/>
        <v>462</v>
      </c>
      <c r="AO33" s="1394">
        <f t="shared" si="163"/>
        <v>451</v>
      </c>
      <c r="AP33" s="1394">
        <f t="shared" si="163"/>
        <v>462</v>
      </c>
      <c r="AQ33" s="1394">
        <f t="shared" si="163"/>
        <v>1470</v>
      </c>
      <c r="AR33" s="1394">
        <f t="shared" si="163"/>
        <v>1470</v>
      </c>
      <c r="AS33" s="1394">
        <f t="shared" si="163"/>
        <v>1470</v>
      </c>
      <c r="AT33" s="1394">
        <f t="shared" si="163"/>
        <v>969</v>
      </c>
      <c r="AU33" s="1394">
        <f t="shared" si="163"/>
        <v>943.5</v>
      </c>
      <c r="AV33" s="1394">
        <f t="shared" si="163"/>
        <v>969</v>
      </c>
      <c r="AW33" s="1394">
        <f t="shared" si="163"/>
        <v>225</v>
      </c>
      <c r="AX33" s="1394">
        <f t="shared" si="163"/>
        <v>222</v>
      </c>
      <c r="AY33" s="1394">
        <f t="shared" si="163"/>
        <v>225</v>
      </c>
      <c r="AZ33" s="1394">
        <f t="shared" si="163"/>
        <v>381</v>
      </c>
      <c r="BA33" s="1394">
        <f t="shared" si="163"/>
        <v>381.5</v>
      </c>
      <c r="BB33" s="1394">
        <f t="shared" si="163"/>
        <v>381</v>
      </c>
      <c r="BC33" s="1394">
        <f t="shared" si="163"/>
        <v>572</v>
      </c>
      <c r="BD33" s="1394">
        <f t="shared" si="163"/>
        <v>560.56000000000006</v>
      </c>
      <c r="BE33" s="1394">
        <f t="shared" si="163"/>
        <v>572</v>
      </c>
      <c r="BF33" s="1394">
        <f t="shared" si="163"/>
        <v>600</v>
      </c>
      <c r="BG33" s="1394">
        <f t="shared" si="163"/>
        <v>577.5</v>
      </c>
      <c r="BH33" s="1394">
        <f t="shared" si="163"/>
        <v>600</v>
      </c>
      <c r="BI33" s="1394">
        <f t="shared" si="163"/>
        <v>1439.1</v>
      </c>
      <c r="BJ33" s="1394">
        <f t="shared" si="163"/>
        <v>1462.617</v>
      </c>
      <c r="BK33" s="1394">
        <f t="shared" si="163"/>
        <v>1456.65</v>
      </c>
      <c r="BL33" s="1158"/>
    </row>
    <row r="34" spans="1:64" ht="19.5" customHeight="1">
      <c r="A34" s="1060" t="s">
        <v>243</v>
      </c>
      <c r="B34" s="1385" t="s">
        <v>583</v>
      </c>
      <c r="C34" s="1386" t="s">
        <v>48</v>
      </c>
      <c r="D34" s="1644"/>
      <c r="E34" s="1644">
        <v>286</v>
      </c>
      <c r="F34" s="1644">
        <f>N34+Q34+T34+W34+Z34+AC34+AF34+AI34+AL34+AO34+AR34+AU34+AX34+BA34+BD34+BG34+BJ34</f>
        <v>289.2</v>
      </c>
      <c r="G34" s="1644">
        <f>O34+R34+U34+X34+AA34+AD34+AG34+AJ34+AM34+AP34+AS34+AV34+AY34+BB34+BE34+BH34+BK34</f>
        <v>200</v>
      </c>
      <c r="H34" s="1644"/>
      <c r="I34" s="1644">
        <v>200</v>
      </c>
      <c r="J34" s="1032"/>
      <c r="K34" s="1032">
        <f t="shared" si="18"/>
        <v>0</v>
      </c>
      <c r="L34" s="1032">
        <f t="shared" si="19"/>
        <v>100</v>
      </c>
      <c r="M34" s="1399">
        <v>20</v>
      </c>
      <c r="N34" s="1399">
        <v>20</v>
      </c>
      <c r="O34" s="1399">
        <v>17</v>
      </c>
      <c r="P34" s="1392">
        <v>40</v>
      </c>
      <c r="Q34" s="1392">
        <v>40</v>
      </c>
      <c r="R34" s="1392">
        <v>38</v>
      </c>
      <c r="S34" s="1392">
        <v>45</v>
      </c>
      <c r="T34" s="1392">
        <v>45</v>
      </c>
      <c r="U34" s="1392">
        <v>35</v>
      </c>
      <c r="V34" s="1392">
        <v>39</v>
      </c>
      <c r="W34" s="1392">
        <v>39</v>
      </c>
      <c r="X34" s="1392">
        <v>20</v>
      </c>
      <c r="Y34" s="1392">
        <v>10</v>
      </c>
      <c r="Z34" s="1392">
        <v>13.2</v>
      </c>
      <c r="AA34" s="1392">
        <v>10</v>
      </c>
      <c r="AB34" s="1392"/>
      <c r="AC34" s="1392"/>
      <c r="AD34" s="1392"/>
      <c r="AE34" s="1392"/>
      <c r="AF34" s="1392"/>
      <c r="AG34" s="1392"/>
      <c r="AH34" s="1392">
        <v>80</v>
      </c>
      <c r="AI34" s="1392">
        <v>80</v>
      </c>
      <c r="AJ34" s="1392">
        <v>40</v>
      </c>
      <c r="AK34" s="1392">
        <v>10</v>
      </c>
      <c r="AL34" s="1392">
        <v>10</v>
      </c>
      <c r="AM34" s="1392">
        <v>10</v>
      </c>
      <c r="AN34" s="1392">
        <v>42</v>
      </c>
      <c r="AO34" s="1392">
        <v>42</v>
      </c>
      <c r="AP34" s="1392">
        <v>30</v>
      </c>
      <c r="AQ34" s="1392"/>
      <c r="AR34" s="1392"/>
      <c r="AS34" s="1392"/>
      <c r="AT34" s="1392"/>
      <c r="AU34" s="1392"/>
      <c r="AV34" s="1392"/>
      <c r="AW34" s="1392"/>
      <c r="AX34" s="1392"/>
      <c r="AY34" s="1392"/>
      <c r="AZ34" s="1392"/>
      <c r="BA34" s="1392"/>
      <c r="BB34" s="1392"/>
      <c r="BC34" s="1392"/>
      <c r="BD34" s="1392"/>
      <c r="BE34" s="1392"/>
      <c r="BF34" s="1392"/>
      <c r="BG34" s="1392"/>
      <c r="BH34" s="1392"/>
      <c r="BI34" s="1392"/>
      <c r="BJ34" s="1392"/>
      <c r="BK34" s="1392"/>
      <c r="BL34" s="1158"/>
    </row>
    <row r="35" spans="1:64" ht="19.5" customHeight="1">
      <c r="A35" s="1038"/>
      <c r="B35" s="1381" t="s">
        <v>575</v>
      </c>
      <c r="C35" s="1382" t="s">
        <v>576</v>
      </c>
      <c r="D35" s="1032"/>
      <c r="E35" s="1032">
        <v>30.06993006993007</v>
      </c>
      <c r="F35" s="1032">
        <f t="shared" ref="F35" si="164">F36/F34*10</f>
        <v>30.09059474412172</v>
      </c>
      <c r="G35" s="1032">
        <f t="shared" ref="G35" si="165">G36/G34*10</f>
        <v>30</v>
      </c>
      <c r="H35" s="1032"/>
      <c r="I35" s="1032">
        <v>30</v>
      </c>
      <c r="J35" s="1032"/>
      <c r="K35" s="1032">
        <f t="shared" si="18"/>
        <v>0</v>
      </c>
      <c r="L35" s="1032">
        <f t="shared" si="19"/>
        <v>100</v>
      </c>
      <c r="M35" s="1394">
        <v>30.05</v>
      </c>
      <c r="N35" s="1394">
        <v>30.05</v>
      </c>
      <c r="O35" s="1394">
        <v>30</v>
      </c>
      <c r="P35" s="1380">
        <v>30</v>
      </c>
      <c r="Q35" s="1380">
        <v>30</v>
      </c>
      <c r="R35" s="1380">
        <v>30</v>
      </c>
      <c r="S35" s="1380">
        <v>30</v>
      </c>
      <c r="T35" s="1380">
        <v>30</v>
      </c>
      <c r="U35" s="1380">
        <v>30</v>
      </c>
      <c r="V35" s="1374">
        <v>30</v>
      </c>
      <c r="W35" s="1374">
        <v>30</v>
      </c>
      <c r="X35" s="1374">
        <v>30</v>
      </c>
      <c r="Y35" s="1380">
        <v>30</v>
      </c>
      <c r="Z35" s="1380">
        <v>30</v>
      </c>
      <c r="AA35" s="1380">
        <v>30</v>
      </c>
      <c r="AB35" s="1380"/>
      <c r="AC35" s="1380"/>
      <c r="AD35" s="1380"/>
      <c r="AE35" s="1380"/>
      <c r="AF35" s="1380"/>
      <c r="AG35" s="1380"/>
      <c r="AH35" s="1383">
        <v>30</v>
      </c>
      <c r="AI35" s="1383">
        <v>30</v>
      </c>
      <c r="AJ35" s="1383">
        <v>30</v>
      </c>
      <c r="AK35" s="1380">
        <v>30</v>
      </c>
      <c r="AL35" s="1380">
        <v>30</v>
      </c>
      <c r="AM35" s="1380">
        <v>30</v>
      </c>
      <c r="AN35" s="1404">
        <v>30.6</v>
      </c>
      <c r="AO35" s="1404">
        <v>30.6</v>
      </c>
      <c r="AP35" s="1404">
        <v>30</v>
      </c>
      <c r="AQ35" s="1380"/>
      <c r="AR35" s="1380"/>
      <c r="AS35" s="1380"/>
      <c r="AT35" s="1380"/>
      <c r="AU35" s="1380"/>
      <c r="AV35" s="1380"/>
      <c r="AW35" s="1380"/>
      <c r="AX35" s="1380"/>
      <c r="AY35" s="1380"/>
      <c r="AZ35" s="1380"/>
      <c r="BA35" s="1380"/>
      <c r="BB35" s="1380"/>
      <c r="BC35" s="1380"/>
      <c r="BD35" s="1380"/>
      <c r="BE35" s="1380"/>
      <c r="BF35" s="1380"/>
      <c r="BG35" s="1380"/>
      <c r="BH35" s="1380"/>
      <c r="BI35" s="1380"/>
      <c r="BJ35" s="1380"/>
      <c r="BK35" s="1380"/>
      <c r="BL35" s="1158"/>
    </row>
    <row r="36" spans="1:64" ht="19.5" customHeight="1">
      <c r="A36" s="1038"/>
      <c r="B36" s="1381" t="s">
        <v>577</v>
      </c>
      <c r="C36" s="1382" t="s">
        <v>578</v>
      </c>
      <c r="D36" s="1032"/>
      <c r="E36" s="1032">
        <v>860</v>
      </c>
      <c r="F36" s="1032">
        <f>N36+Q36+T36+W36+Z36+AC36+AF36+AI36+AL36+AO36+AR36+AU36+AX36+BA36+BD36+BG36+BJ36</f>
        <v>870.22</v>
      </c>
      <c r="G36" s="1032">
        <f>O36+R36+U36+X36+AA36+AD36+AG36+AJ36+AM36+AP36+AS36+AV36+AY36+BB36+BE36+BH36+BK36</f>
        <v>600</v>
      </c>
      <c r="H36" s="1032"/>
      <c r="I36" s="1032">
        <v>600</v>
      </c>
      <c r="J36" s="1032"/>
      <c r="K36" s="1032">
        <f t="shared" si="18"/>
        <v>0</v>
      </c>
      <c r="L36" s="1032">
        <f t="shared" si="19"/>
        <v>100</v>
      </c>
      <c r="M36" s="1394">
        <f>M35*M34/10</f>
        <v>60.1</v>
      </c>
      <c r="N36" s="1394">
        <f t="shared" ref="N36:BK36" si="166">N35*N34/10</f>
        <v>60.1</v>
      </c>
      <c r="O36" s="1394">
        <f t="shared" si="166"/>
        <v>51</v>
      </c>
      <c r="P36" s="1394">
        <f t="shared" si="166"/>
        <v>120</v>
      </c>
      <c r="Q36" s="1394">
        <f t="shared" si="166"/>
        <v>120</v>
      </c>
      <c r="R36" s="1394">
        <f t="shared" si="166"/>
        <v>114</v>
      </c>
      <c r="S36" s="1394">
        <f t="shared" si="166"/>
        <v>135</v>
      </c>
      <c r="T36" s="1394">
        <f t="shared" si="166"/>
        <v>135</v>
      </c>
      <c r="U36" s="1394">
        <f t="shared" si="166"/>
        <v>105</v>
      </c>
      <c r="V36" s="1394">
        <f t="shared" si="166"/>
        <v>117</v>
      </c>
      <c r="W36" s="1394">
        <f t="shared" si="166"/>
        <v>117</v>
      </c>
      <c r="X36" s="1394">
        <f t="shared" si="166"/>
        <v>60</v>
      </c>
      <c r="Y36" s="1394">
        <f t="shared" si="166"/>
        <v>30</v>
      </c>
      <c r="Z36" s="1394">
        <f t="shared" si="166"/>
        <v>39.6</v>
      </c>
      <c r="AA36" s="1394">
        <f t="shared" si="166"/>
        <v>30</v>
      </c>
      <c r="AB36" s="1394">
        <f t="shared" si="166"/>
        <v>0</v>
      </c>
      <c r="AC36" s="1394">
        <f t="shared" si="166"/>
        <v>0</v>
      </c>
      <c r="AD36" s="1394">
        <f t="shared" si="166"/>
        <v>0</v>
      </c>
      <c r="AE36" s="1394">
        <f t="shared" si="166"/>
        <v>0</v>
      </c>
      <c r="AF36" s="1394">
        <f t="shared" si="166"/>
        <v>0</v>
      </c>
      <c r="AG36" s="1394">
        <f t="shared" si="166"/>
        <v>0</v>
      </c>
      <c r="AH36" s="1394">
        <f t="shared" si="166"/>
        <v>240</v>
      </c>
      <c r="AI36" s="1394">
        <f t="shared" si="166"/>
        <v>240</v>
      </c>
      <c r="AJ36" s="1394">
        <f t="shared" si="166"/>
        <v>120</v>
      </c>
      <c r="AK36" s="1394">
        <f t="shared" si="166"/>
        <v>30</v>
      </c>
      <c r="AL36" s="1394">
        <f t="shared" si="166"/>
        <v>30</v>
      </c>
      <c r="AM36" s="1394">
        <f t="shared" si="166"/>
        <v>30</v>
      </c>
      <c r="AN36" s="1394">
        <f t="shared" si="166"/>
        <v>128.52000000000001</v>
      </c>
      <c r="AO36" s="1394">
        <f t="shared" si="166"/>
        <v>128.52000000000001</v>
      </c>
      <c r="AP36" s="1394">
        <f t="shared" si="166"/>
        <v>90</v>
      </c>
      <c r="AQ36" s="1394">
        <f t="shared" si="166"/>
        <v>0</v>
      </c>
      <c r="AR36" s="1394">
        <f t="shared" si="166"/>
        <v>0</v>
      </c>
      <c r="AS36" s="1394">
        <f t="shared" si="166"/>
        <v>0</v>
      </c>
      <c r="AT36" s="1394">
        <f t="shared" si="166"/>
        <v>0</v>
      </c>
      <c r="AU36" s="1394">
        <f t="shared" si="166"/>
        <v>0</v>
      </c>
      <c r="AV36" s="1394">
        <f t="shared" si="166"/>
        <v>0</v>
      </c>
      <c r="AW36" s="1394">
        <f t="shared" si="166"/>
        <v>0</v>
      </c>
      <c r="AX36" s="1394">
        <f t="shared" si="166"/>
        <v>0</v>
      </c>
      <c r="AY36" s="1394">
        <f t="shared" si="166"/>
        <v>0</v>
      </c>
      <c r="AZ36" s="1394">
        <f t="shared" si="166"/>
        <v>0</v>
      </c>
      <c r="BA36" s="1394">
        <f t="shared" si="166"/>
        <v>0</v>
      </c>
      <c r="BB36" s="1394">
        <f t="shared" si="166"/>
        <v>0</v>
      </c>
      <c r="BC36" s="1394">
        <f t="shared" si="166"/>
        <v>0</v>
      </c>
      <c r="BD36" s="1394">
        <f t="shared" si="166"/>
        <v>0</v>
      </c>
      <c r="BE36" s="1394">
        <f t="shared" si="166"/>
        <v>0</v>
      </c>
      <c r="BF36" s="1394">
        <f t="shared" si="166"/>
        <v>0</v>
      </c>
      <c r="BG36" s="1394">
        <f t="shared" si="166"/>
        <v>0</v>
      </c>
      <c r="BH36" s="1394">
        <f t="shared" si="166"/>
        <v>0</v>
      </c>
      <c r="BI36" s="1394">
        <f t="shared" si="166"/>
        <v>0</v>
      </c>
      <c r="BJ36" s="1394">
        <f t="shared" si="166"/>
        <v>0</v>
      </c>
      <c r="BK36" s="1394">
        <f t="shared" si="166"/>
        <v>0</v>
      </c>
      <c r="BL36" s="1158"/>
    </row>
    <row r="37" spans="1:64" ht="19.5" customHeight="1">
      <c r="A37" s="1060">
        <v>3</v>
      </c>
      <c r="B37" s="1407" t="s">
        <v>252</v>
      </c>
      <c r="C37" s="1408"/>
      <c r="D37" s="1644"/>
      <c r="E37" s="1644"/>
      <c r="F37" s="1644"/>
      <c r="G37" s="1539"/>
      <c r="H37" s="1539"/>
      <c r="I37" s="1539"/>
      <c r="J37" s="1032"/>
      <c r="K37" s="1032"/>
      <c r="L37" s="1032"/>
      <c r="M37" s="1391"/>
      <c r="N37" s="1391"/>
      <c r="O37" s="1391"/>
      <c r="P37" s="1392"/>
      <c r="Q37" s="1392"/>
      <c r="R37" s="1392"/>
      <c r="S37" s="1405"/>
      <c r="T37" s="1405"/>
      <c r="U37" s="1405"/>
      <c r="V37" s="1409"/>
      <c r="W37" s="1409"/>
      <c r="X37" s="1409"/>
      <c r="Y37" s="1405"/>
      <c r="Z37" s="1405"/>
      <c r="AA37" s="1405"/>
      <c r="AB37" s="1405"/>
      <c r="AC37" s="1405"/>
      <c r="AD37" s="1405"/>
      <c r="AE37" s="1392"/>
      <c r="AF37" s="1392"/>
      <c r="AG37" s="1392"/>
      <c r="AH37" s="1392"/>
      <c r="AI37" s="1392"/>
      <c r="AJ37" s="1392"/>
      <c r="AK37" s="1405"/>
      <c r="AL37" s="1405"/>
      <c r="AM37" s="1405"/>
      <c r="AN37" s="1405"/>
      <c r="AO37" s="1405"/>
      <c r="AP37" s="1405"/>
      <c r="AQ37" s="1405"/>
      <c r="AR37" s="1405"/>
      <c r="AS37" s="1405"/>
      <c r="AT37" s="1405"/>
      <c r="AU37" s="1405"/>
      <c r="AV37" s="1405"/>
      <c r="AW37" s="1401"/>
      <c r="AX37" s="1401"/>
      <c r="AY37" s="1401"/>
      <c r="AZ37" s="1392"/>
      <c r="BA37" s="1392"/>
      <c r="BB37" s="1392"/>
      <c r="BC37" s="1400"/>
      <c r="BD37" s="1400"/>
      <c r="BE37" s="1400"/>
      <c r="BF37" s="1392"/>
      <c r="BG37" s="1392"/>
      <c r="BH37" s="1392"/>
      <c r="BI37" s="1410"/>
      <c r="BJ37" s="1410"/>
      <c r="BK37" s="1410"/>
      <c r="BL37" s="1158"/>
    </row>
    <row r="38" spans="1:64" ht="19.5" customHeight="1">
      <c r="A38" s="1411" t="s">
        <v>243</v>
      </c>
      <c r="B38" s="1412" t="s">
        <v>588</v>
      </c>
      <c r="C38" s="1413" t="s">
        <v>48</v>
      </c>
      <c r="D38" s="1545">
        <v>3898</v>
      </c>
      <c r="E38" s="1032">
        <v>3927.9900000000007</v>
      </c>
      <c r="F38" s="1032">
        <f>N38+Q38+T38+W38+Z38+AC38+AF38+AI38+AL38+AO38+AR38+AU38+AX38+BA38+BD38+BG38+BJ38</f>
        <v>3928.0000000000005</v>
      </c>
      <c r="G38" s="1032">
        <f t="shared" ref="G38:G40" si="167">O38+R38+U38+X38+AA38+AD38+AG38+AJ38+AM38+AP38+AS38+AV38+AY38+BB38+BE38+BH38+BK38</f>
        <v>3866.0100000000007</v>
      </c>
      <c r="H38" s="1032">
        <v>2736.9870000000001</v>
      </c>
      <c r="I38" s="1032">
        <v>2821.2370000000001</v>
      </c>
      <c r="J38" s="1032">
        <f t="shared" si="17"/>
        <v>70.215161621344279</v>
      </c>
      <c r="K38" s="1032">
        <f t="shared" si="18"/>
        <v>70.796169694336015</v>
      </c>
      <c r="L38" s="1032">
        <f t="shared" si="19"/>
        <v>72.97541910134737</v>
      </c>
      <c r="M38" s="1380">
        <v>196.41</v>
      </c>
      <c r="N38" s="1380">
        <v>146.5</v>
      </c>
      <c r="O38" s="1380">
        <v>146.5</v>
      </c>
      <c r="P38" s="1380">
        <v>108</v>
      </c>
      <c r="Q38" s="1380">
        <f>P38</f>
        <v>108</v>
      </c>
      <c r="R38" s="1380">
        <f>Q38+R40</f>
        <v>113</v>
      </c>
      <c r="S38" s="1380">
        <v>100.73</v>
      </c>
      <c r="T38" s="1380">
        <f>S38-S40+0.01</f>
        <v>95.740000000000009</v>
      </c>
      <c r="U38" s="1380">
        <f>T38+U40</f>
        <v>100.74000000000001</v>
      </c>
      <c r="V38" s="1380">
        <v>398.22</v>
      </c>
      <c r="W38" s="1380">
        <f>V38-V40+W40</f>
        <v>414.22</v>
      </c>
      <c r="X38" s="1380">
        <f>W38+X40</f>
        <v>419.22</v>
      </c>
      <c r="Y38" s="1380">
        <v>613.79</v>
      </c>
      <c r="Z38" s="1380">
        <f>Y38-Y40+Z40</f>
        <v>690.79</v>
      </c>
      <c r="AA38" s="1380">
        <f>Z38+AA40</f>
        <v>710.79</v>
      </c>
      <c r="AB38" s="1380">
        <v>78.3</v>
      </c>
      <c r="AC38" s="1380">
        <f>AB38+0.042</f>
        <v>78.341999999999999</v>
      </c>
      <c r="AD38" s="1380">
        <f>AC38</f>
        <v>78.341999999999999</v>
      </c>
      <c r="AE38" s="1380">
        <v>111</v>
      </c>
      <c r="AF38" s="1380">
        <f>AE38+AF40</f>
        <v>135</v>
      </c>
      <c r="AG38" s="1380">
        <f>AF38+AG40</f>
        <v>145</v>
      </c>
      <c r="AH38" s="1380">
        <v>438.94</v>
      </c>
      <c r="AI38" s="1380">
        <f>333.5+24</f>
        <v>357.5</v>
      </c>
      <c r="AJ38" s="1380">
        <f>AI38-24</f>
        <v>333.5</v>
      </c>
      <c r="AK38" s="1380">
        <v>632</v>
      </c>
      <c r="AL38" s="1380">
        <f>AK38-AK40</f>
        <v>627</v>
      </c>
      <c r="AM38" s="1380">
        <f>AL38+AM40</f>
        <v>647</v>
      </c>
      <c r="AN38" s="1380">
        <v>779.1</v>
      </c>
      <c r="AO38" s="1380">
        <f>AN38+AO40</f>
        <v>802.1</v>
      </c>
      <c r="AP38" s="1380">
        <f>AO38-176.1+AP40+78.11</f>
        <v>714.11</v>
      </c>
      <c r="AQ38" s="1380">
        <v>118.4</v>
      </c>
      <c r="AR38" s="1380">
        <v>91.707999999999998</v>
      </c>
      <c r="AS38" s="1380">
        <f>AR38+AS40</f>
        <v>101.708</v>
      </c>
      <c r="AT38" s="1380">
        <v>142.80000000000001</v>
      </c>
      <c r="AU38" s="1380">
        <f>AT38+AU40</f>
        <v>170.8</v>
      </c>
      <c r="AV38" s="1380">
        <f>AU38+AV40</f>
        <v>190.8</v>
      </c>
      <c r="AW38" s="1380">
        <v>21</v>
      </c>
      <c r="AX38" s="1380">
        <v>21</v>
      </c>
      <c r="AY38" s="1380">
        <v>21</v>
      </c>
      <c r="AZ38" s="1380">
        <v>30.2</v>
      </c>
      <c r="BA38" s="1380">
        <f>AZ38</f>
        <v>30.2</v>
      </c>
      <c r="BB38" s="1380">
        <f>BA38</f>
        <v>30.2</v>
      </c>
      <c r="BC38" s="1380" t="s">
        <v>751</v>
      </c>
      <c r="BD38" s="1380" t="str">
        <f>BC38</f>
        <v>34,15</v>
      </c>
      <c r="BE38" s="1380" t="str">
        <f>BD38</f>
        <v>34,15</v>
      </c>
      <c r="BF38" s="1380">
        <v>62.65</v>
      </c>
      <c r="BG38" s="1380">
        <f>BF38</f>
        <v>62.65</v>
      </c>
      <c r="BH38" s="1380">
        <v>17.649999999999999</v>
      </c>
      <c r="BI38" s="1380">
        <v>62.3</v>
      </c>
      <c r="BJ38" s="1380">
        <f>BI38</f>
        <v>62.3</v>
      </c>
      <c r="BK38" s="1380">
        <f>BJ38</f>
        <v>62.3</v>
      </c>
      <c r="BL38" s="1133"/>
    </row>
    <row r="39" spans="1:64" ht="19.5" customHeight="1">
      <c r="A39" s="1038"/>
      <c r="B39" s="1414" t="s">
        <v>336</v>
      </c>
      <c r="C39" s="1413" t="s">
        <v>22</v>
      </c>
      <c r="D39" s="1545">
        <v>17100</v>
      </c>
      <c r="E39" s="1032">
        <v>30800.039300000004</v>
      </c>
      <c r="F39" s="1032">
        <f>N39+Q39+T39+W39+Z39+AC39+AF39+AI39+AL39+AO39+AR39+AU39+AX39+BA39+BD39+BG39+BJ39</f>
        <v>30800</v>
      </c>
      <c r="G39" s="1032">
        <f t="shared" si="167"/>
        <v>30000</v>
      </c>
      <c r="H39" s="1032"/>
      <c r="I39" s="1032"/>
      <c r="J39" s="1032">
        <f t="shared" si="17"/>
        <v>0</v>
      </c>
      <c r="K39" s="1032">
        <f t="shared" si="18"/>
        <v>0</v>
      </c>
      <c r="L39" s="1032">
        <f t="shared" si="19"/>
        <v>0</v>
      </c>
      <c r="M39" s="1380">
        <v>1728</v>
      </c>
      <c r="N39" s="1380">
        <v>1728</v>
      </c>
      <c r="O39" s="1380">
        <f>1325+300</f>
        <v>1625</v>
      </c>
      <c r="P39" s="1380">
        <v>891</v>
      </c>
      <c r="Q39" s="1380">
        <v>891</v>
      </c>
      <c r="R39" s="1380">
        <v>891</v>
      </c>
      <c r="S39" s="1380">
        <v>636.79999999999995</v>
      </c>
      <c r="T39" s="1380">
        <f>636+0.03</f>
        <v>636.03</v>
      </c>
      <c r="U39" s="1380">
        <f>607.4</f>
        <v>607.4</v>
      </c>
      <c r="V39" s="1380">
        <v>2198.16</v>
      </c>
      <c r="W39" s="1380">
        <v>2198</v>
      </c>
      <c r="X39" s="1380">
        <v>2198</v>
      </c>
      <c r="Y39" s="1380">
        <v>5952.7379999999994</v>
      </c>
      <c r="Z39" s="1380">
        <v>5952</v>
      </c>
      <c r="AA39" s="1380">
        <v>5952</v>
      </c>
      <c r="AB39" s="1380">
        <v>641.29999999999995</v>
      </c>
      <c r="AC39" s="1380">
        <v>641.29999999999995</v>
      </c>
      <c r="AD39" s="1380">
        <f>AC39</f>
        <v>641.29999999999995</v>
      </c>
      <c r="AE39" s="1380">
        <v>273</v>
      </c>
      <c r="AF39" s="1380">
        <v>273</v>
      </c>
      <c r="AG39" s="1380">
        <v>280</v>
      </c>
      <c r="AH39" s="1380">
        <v>3814.7385999999997</v>
      </c>
      <c r="AI39" s="1380">
        <v>3822.87</v>
      </c>
      <c r="AJ39" s="1380">
        <v>3668</v>
      </c>
      <c r="AK39" s="1380">
        <v>5771.7</v>
      </c>
      <c r="AL39" s="1380">
        <v>5729.9</v>
      </c>
      <c r="AM39" s="1380">
        <v>5729.9</v>
      </c>
      <c r="AN39" s="1380">
        <v>6947.9812000000002</v>
      </c>
      <c r="AO39" s="1380">
        <v>6948</v>
      </c>
      <c r="AP39" s="1380">
        <v>6800</v>
      </c>
      <c r="AQ39" s="1380">
        <v>488.13599999999991</v>
      </c>
      <c r="AR39" s="1380">
        <v>523.5</v>
      </c>
      <c r="AS39" s="1380">
        <v>525</v>
      </c>
      <c r="AT39" s="1380">
        <v>276.73699999999997</v>
      </c>
      <c r="AU39" s="1380">
        <v>276.7</v>
      </c>
      <c r="AV39" s="1380">
        <v>285</v>
      </c>
      <c r="AW39" s="1380">
        <v>9.9</v>
      </c>
      <c r="AX39" s="1380">
        <v>9.9</v>
      </c>
      <c r="AY39" s="1380">
        <v>9.9</v>
      </c>
      <c r="AZ39" s="1380">
        <v>15.2</v>
      </c>
      <c r="BA39" s="1380">
        <f>AZ39</f>
        <v>15.2</v>
      </c>
      <c r="BB39" s="1380">
        <v>16.5</v>
      </c>
      <c r="BC39" s="1380">
        <v>169.64849999999998</v>
      </c>
      <c r="BD39" s="1380">
        <v>169.6</v>
      </c>
      <c r="BE39" s="1380">
        <v>170</v>
      </c>
      <c r="BF39" s="1380">
        <v>535</v>
      </c>
      <c r="BG39" s="1380">
        <f>BF39</f>
        <v>535</v>
      </c>
      <c r="BH39" s="1380">
        <f>BG39-384</f>
        <v>151</v>
      </c>
      <c r="BI39" s="1380">
        <v>450</v>
      </c>
      <c r="BJ39" s="1380">
        <f>BI39</f>
        <v>450</v>
      </c>
      <c r="BK39" s="1380">
        <f>BJ39</f>
        <v>450</v>
      </c>
      <c r="BL39" s="1133"/>
    </row>
    <row r="40" spans="1:64" ht="19.5" customHeight="1">
      <c r="A40" s="1038"/>
      <c r="B40" s="1414" t="s">
        <v>337</v>
      </c>
      <c r="C40" s="1413" t="s">
        <v>48</v>
      </c>
      <c r="D40" s="1545"/>
      <c r="E40" s="1032">
        <v>30</v>
      </c>
      <c r="F40" s="1032">
        <f>N40+Q40+T40+W40+Z40+AC40+AF40+AI40+AL40+AO40+AR40+AU40+AX40+BA40+BD40+BG40+BJ40</f>
        <v>183</v>
      </c>
      <c r="G40" s="1032">
        <f t="shared" si="167"/>
        <v>105</v>
      </c>
      <c r="H40" s="1032">
        <v>20.75</v>
      </c>
      <c r="I40" s="1032">
        <v>105</v>
      </c>
      <c r="J40" s="1032"/>
      <c r="K40" s="1032">
        <f t="shared" si="18"/>
        <v>19.761904761904763</v>
      </c>
      <c r="L40" s="1032">
        <f t="shared" si="19"/>
        <v>100</v>
      </c>
      <c r="M40" s="1380"/>
      <c r="N40" s="1380"/>
      <c r="O40" s="1380"/>
      <c r="P40" s="1380">
        <v>0</v>
      </c>
      <c r="Q40" s="1380"/>
      <c r="R40" s="1380">
        <v>5</v>
      </c>
      <c r="S40" s="1380">
        <v>5</v>
      </c>
      <c r="T40" s="1380"/>
      <c r="U40" s="1380">
        <v>5</v>
      </c>
      <c r="V40" s="1380">
        <v>7</v>
      </c>
      <c r="W40" s="1380">
        <v>23</v>
      </c>
      <c r="X40" s="1380">
        <v>5</v>
      </c>
      <c r="Y40" s="1380">
        <v>8</v>
      </c>
      <c r="Z40" s="1380">
        <f>60+25</f>
        <v>85</v>
      </c>
      <c r="AA40" s="1380">
        <v>20</v>
      </c>
      <c r="AB40" s="1380"/>
      <c r="AC40" s="1380"/>
      <c r="AD40" s="1380"/>
      <c r="AE40" s="1380"/>
      <c r="AF40" s="1380">
        <v>24</v>
      </c>
      <c r="AG40" s="1380">
        <v>10</v>
      </c>
      <c r="AH40" s="1380">
        <v>5</v>
      </c>
      <c r="AI40" s="1380"/>
      <c r="AJ40" s="1380"/>
      <c r="AK40" s="1380">
        <v>5</v>
      </c>
      <c r="AL40" s="1380"/>
      <c r="AM40" s="1380">
        <v>20</v>
      </c>
      <c r="AN40" s="1380"/>
      <c r="AO40" s="1380">
        <v>23</v>
      </c>
      <c r="AP40" s="1380">
        <v>10</v>
      </c>
      <c r="AQ40" s="1380"/>
      <c r="AR40" s="1380"/>
      <c r="AS40" s="1380">
        <v>10</v>
      </c>
      <c r="AT40" s="1380"/>
      <c r="AU40" s="1380">
        <v>28</v>
      </c>
      <c r="AV40" s="1380">
        <v>20</v>
      </c>
      <c r="AW40" s="1380"/>
      <c r="AX40" s="1380"/>
      <c r="AY40" s="1380"/>
      <c r="AZ40" s="1380"/>
      <c r="BA40" s="1380"/>
      <c r="BB40" s="1380"/>
      <c r="BC40" s="1380"/>
      <c r="BD40" s="1380"/>
      <c r="BE40" s="1380"/>
      <c r="BF40" s="1380"/>
      <c r="BG40" s="1380"/>
      <c r="BH40" s="1380"/>
      <c r="BI40" s="1380"/>
      <c r="BJ40" s="1380"/>
      <c r="BK40" s="1380"/>
      <c r="BL40" s="1133"/>
    </row>
    <row r="41" spans="1:64" ht="21" customHeight="1">
      <c r="A41" s="1060" t="s">
        <v>47</v>
      </c>
      <c r="B41" s="1385" t="s">
        <v>173</v>
      </c>
      <c r="C41" s="1382"/>
      <c r="D41" s="1032"/>
      <c r="E41" s="1032"/>
      <c r="F41" s="1032"/>
      <c r="G41" s="1032"/>
      <c r="H41" s="1032"/>
      <c r="I41" s="1032"/>
      <c r="J41" s="1032"/>
      <c r="K41" s="1032"/>
      <c r="L41" s="1032"/>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c r="AH41" s="1383"/>
      <c r="AI41" s="1383"/>
      <c r="AJ41" s="1383"/>
      <c r="AK41" s="1383"/>
      <c r="AL41" s="1383"/>
      <c r="AM41" s="1383"/>
      <c r="AN41" s="1383"/>
      <c r="AO41" s="1383"/>
      <c r="AP41" s="1383"/>
      <c r="AQ41" s="1383"/>
      <c r="AR41" s="1383"/>
      <c r="AS41" s="1383"/>
      <c r="AT41" s="1383"/>
      <c r="AU41" s="1383"/>
      <c r="AV41" s="1383"/>
      <c r="AW41" s="1383"/>
      <c r="AX41" s="1383"/>
      <c r="AY41" s="1383"/>
      <c r="AZ41" s="1383"/>
      <c r="BA41" s="1383"/>
      <c r="BB41" s="1383"/>
      <c r="BC41" s="1383"/>
      <c r="BD41" s="1383"/>
      <c r="BE41" s="1383"/>
      <c r="BF41" s="1383"/>
      <c r="BG41" s="1383"/>
      <c r="BH41" s="1383"/>
      <c r="BI41" s="1383"/>
      <c r="BJ41" s="1383"/>
      <c r="BK41" s="1383"/>
      <c r="BL41" s="1158"/>
    </row>
    <row r="42" spans="1:64" ht="17.25" customHeight="1">
      <c r="A42" s="1060">
        <v>1</v>
      </c>
      <c r="B42" s="1385" t="s">
        <v>658</v>
      </c>
      <c r="C42" s="1386" t="s">
        <v>48</v>
      </c>
      <c r="D42" s="1644">
        <v>688.7</v>
      </c>
      <c r="E42" s="1644">
        <v>738.79</v>
      </c>
      <c r="F42" s="1644">
        <f>N42+Q42+T42+W42+Z42+AC42+AF42+AI42+AL42+AO42+AR42+AU42+AX42+BA42+BD42+BG42+BJ42</f>
        <v>754.19999999999993</v>
      </c>
      <c r="G42" s="1644">
        <f>O42+R42+U42+X42+AA42+AD42+AG42+AJ42+AM42+AP42+AS42+AV42+AY42+BB42+BE42+BH42+BK42</f>
        <v>804.19999999999993</v>
      </c>
      <c r="H42" s="1644">
        <v>754.19999999999993</v>
      </c>
      <c r="I42" s="1644">
        <v>804.19999999999993</v>
      </c>
      <c r="J42" s="1644">
        <f t="shared" si="17"/>
        <v>109.51067228110931</v>
      </c>
      <c r="K42" s="1644">
        <f t="shared" si="18"/>
        <v>93.782641134046258</v>
      </c>
      <c r="L42" s="1644">
        <f t="shared" si="19"/>
        <v>100</v>
      </c>
      <c r="M42" s="1392"/>
      <c r="N42" s="1392"/>
      <c r="O42" s="1392"/>
      <c r="P42" s="1392"/>
      <c r="Q42" s="1392"/>
      <c r="R42" s="1392"/>
      <c r="S42" s="1392">
        <v>33.32</v>
      </c>
      <c r="T42" s="1392">
        <f>35.05-4.43-0.6</f>
        <v>30.019999999999996</v>
      </c>
      <c r="U42" s="1392">
        <f>U43+T42</f>
        <v>35.019999999999996</v>
      </c>
      <c r="V42" s="1402">
        <v>67.95</v>
      </c>
      <c r="W42" s="1402">
        <f>9.14+23.81+W43</f>
        <v>48.49</v>
      </c>
      <c r="X42" s="1402">
        <f>W42+X43</f>
        <v>58.49</v>
      </c>
      <c r="Y42" s="1392">
        <v>248.99</v>
      </c>
      <c r="Z42" s="1392">
        <f>Y42+Z43</f>
        <v>256.07</v>
      </c>
      <c r="AA42" s="1392">
        <f>AA43+Z42</f>
        <v>261.07</v>
      </c>
      <c r="AB42" s="1392">
        <v>156.16999999999999</v>
      </c>
      <c r="AC42" s="1392">
        <f>AB42+AC43</f>
        <v>178.04999999999998</v>
      </c>
      <c r="AD42" s="1392">
        <f>AD43+AC42</f>
        <v>188.04999999999998</v>
      </c>
      <c r="AE42" s="1400">
        <v>187.65</v>
      </c>
      <c r="AF42" s="1400">
        <f>AE42</f>
        <v>187.65</v>
      </c>
      <c r="AG42" s="1400">
        <f>AF42</f>
        <v>187.65</v>
      </c>
      <c r="AH42" s="1392"/>
      <c r="AI42" s="1392"/>
      <c r="AJ42" s="1392"/>
      <c r="AK42" s="1392"/>
      <c r="AL42" s="1392"/>
      <c r="AM42" s="1392">
        <v>10</v>
      </c>
      <c r="AN42" s="1392">
        <v>42.52</v>
      </c>
      <c r="AO42" s="1392">
        <v>46.7</v>
      </c>
      <c r="AP42" s="1392">
        <f>AO42+AP43</f>
        <v>56.7</v>
      </c>
      <c r="AQ42" s="1392"/>
      <c r="AR42" s="1392"/>
      <c r="AS42" s="1392"/>
      <c r="AT42" s="1392"/>
      <c r="AU42" s="1392"/>
      <c r="AV42" s="1392"/>
      <c r="AW42" s="1392"/>
      <c r="AX42" s="1392"/>
      <c r="AY42" s="1392"/>
      <c r="AZ42" s="1392"/>
      <c r="BA42" s="1392"/>
      <c r="BB42" s="1392"/>
      <c r="BC42" s="1410">
        <v>2.19</v>
      </c>
      <c r="BD42" s="1410">
        <f>BC42+0.6</f>
        <v>2.79</v>
      </c>
      <c r="BE42" s="1410">
        <f>BD42</f>
        <v>2.79</v>
      </c>
      <c r="BF42" s="1392"/>
      <c r="BG42" s="1392"/>
      <c r="BH42" s="1392"/>
      <c r="BI42" s="1392"/>
      <c r="BJ42" s="1392">
        <v>4.43</v>
      </c>
      <c r="BK42" s="1392">
        <v>4.43</v>
      </c>
      <c r="BL42" s="1158"/>
    </row>
    <row r="43" spans="1:64" ht="17.25" customHeight="1">
      <c r="A43" s="1038"/>
      <c r="B43" s="1381" t="s">
        <v>113</v>
      </c>
      <c r="C43" s="1382" t="s">
        <v>48</v>
      </c>
      <c r="D43" s="1032"/>
      <c r="E43" s="1032">
        <v>50</v>
      </c>
      <c r="F43" s="1032">
        <f>N43+Q43+T43+W43+Z43+AC43+AF43+AI43+AL43+AO43+AR43+AU43+AX43+BA43+BD43+BG43+BJ43</f>
        <v>65.41</v>
      </c>
      <c r="G43" s="1032">
        <f t="shared" ref="G43:G44" si="168">O43+R43+U43+X43+AA43+AD43+AG43+AJ43+AM43+AP43+AS43+AV43+AY43+BB43+BE43+BH43+BK43</f>
        <v>50</v>
      </c>
      <c r="H43" s="1032"/>
      <c r="I43" s="1032">
        <v>91.59</v>
      </c>
      <c r="J43" s="1032"/>
      <c r="K43" s="1032">
        <f t="shared" si="18"/>
        <v>0</v>
      </c>
      <c r="L43" s="1032">
        <f t="shared" si="19"/>
        <v>183.18</v>
      </c>
      <c r="M43" s="1380"/>
      <c r="N43" s="1380"/>
      <c r="O43" s="1380"/>
      <c r="P43" s="1380"/>
      <c r="Q43" s="1380"/>
      <c r="R43" s="1380"/>
      <c r="S43" s="1380">
        <v>5</v>
      </c>
      <c r="T43" s="1380">
        <f>6.73+4.18</f>
        <v>10.91</v>
      </c>
      <c r="U43" s="1380">
        <v>5</v>
      </c>
      <c r="V43" s="1374">
        <v>35</v>
      </c>
      <c r="W43" s="1374">
        <v>15.54</v>
      </c>
      <c r="X43" s="1374">
        <v>10</v>
      </c>
      <c r="Y43" s="1380"/>
      <c r="Z43" s="1380">
        <v>7.08</v>
      </c>
      <c r="AA43" s="1380">
        <v>5</v>
      </c>
      <c r="AB43" s="1380"/>
      <c r="AC43" s="1380">
        <v>21.88</v>
      </c>
      <c r="AD43" s="1380">
        <v>10</v>
      </c>
      <c r="AE43" s="1380">
        <v>0</v>
      </c>
      <c r="AF43" s="1380"/>
      <c r="AG43" s="1380"/>
      <c r="AH43" s="1380"/>
      <c r="AI43" s="1380"/>
      <c r="AJ43" s="1380"/>
      <c r="AK43" s="1380"/>
      <c r="AL43" s="1380"/>
      <c r="AM43" s="1380">
        <v>10</v>
      </c>
      <c r="AN43" s="1380">
        <v>10</v>
      </c>
      <c r="AO43" s="1380">
        <v>10</v>
      </c>
      <c r="AP43" s="1380">
        <v>10</v>
      </c>
      <c r="AQ43" s="1380"/>
      <c r="AR43" s="1380"/>
      <c r="AS43" s="1380"/>
      <c r="AT43" s="1380"/>
      <c r="AU43" s="1380"/>
      <c r="AV43" s="1380"/>
      <c r="AW43" s="1380"/>
      <c r="AX43" s="1380"/>
      <c r="AY43" s="1380"/>
      <c r="AZ43" s="1380"/>
      <c r="BA43" s="1380"/>
      <c r="BB43" s="1380"/>
      <c r="BC43" s="1374"/>
      <c r="BD43" s="1374"/>
      <c r="BE43" s="1374"/>
      <c r="BF43" s="1380"/>
      <c r="BG43" s="1380"/>
      <c r="BH43" s="1380"/>
      <c r="BI43" s="1380"/>
      <c r="BJ43" s="1380"/>
      <c r="BK43" s="1380"/>
      <c r="BL43" s="1158"/>
    </row>
    <row r="44" spans="1:64" ht="17.25" customHeight="1">
      <c r="A44" s="1038" t="s">
        <v>243</v>
      </c>
      <c r="B44" s="1381" t="s">
        <v>587</v>
      </c>
      <c r="C44" s="1382" t="s">
        <v>48</v>
      </c>
      <c r="D44" s="1032">
        <v>189</v>
      </c>
      <c r="E44" s="1032">
        <v>189</v>
      </c>
      <c r="F44" s="1032">
        <f>N44+Q44+T44+W44+Z44+AC44+AF44+AI44+AL44+AO44+AR44+AU44+AX44+BA44+BD44+BG44+BJ44</f>
        <v>189</v>
      </c>
      <c r="G44" s="1032">
        <f t="shared" si="168"/>
        <v>256</v>
      </c>
      <c r="H44" s="1032">
        <v>256</v>
      </c>
      <c r="I44" s="1032">
        <v>256</v>
      </c>
      <c r="J44" s="1032">
        <f t="shared" si="17"/>
        <v>135.44973544973544</v>
      </c>
      <c r="K44" s="1032">
        <f t="shared" si="18"/>
        <v>100</v>
      </c>
      <c r="L44" s="1032">
        <f t="shared" si="19"/>
        <v>100</v>
      </c>
      <c r="M44" s="1380"/>
      <c r="N44" s="1380"/>
      <c r="O44" s="1380"/>
      <c r="P44" s="1380"/>
      <c r="Q44" s="1380"/>
      <c r="R44" s="1380"/>
      <c r="S44" s="1380"/>
      <c r="T44" s="1380"/>
      <c r="U44" s="1402"/>
      <c r="V44" s="1380"/>
      <c r="W44" s="1380"/>
      <c r="X44" s="1380"/>
      <c r="Y44" s="1380">
        <v>23</v>
      </c>
      <c r="Z44" s="1380">
        <v>23</v>
      </c>
      <c r="AA44" s="1380">
        <v>50</v>
      </c>
      <c r="AB44" s="1380">
        <v>70</v>
      </c>
      <c r="AC44" s="1380">
        <v>70</v>
      </c>
      <c r="AD44" s="1380">
        <v>105</v>
      </c>
      <c r="AE44" s="1380">
        <v>95</v>
      </c>
      <c r="AF44" s="1380">
        <v>95</v>
      </c>
      <c r="AG44" s="1380">
        <v>100</v>
      </c>
      <c r="AH44" s="1380"/>
      <c r="AI44" s="1380"/>
      <c r="AJ44" s="1380"/>
      <c r="AK44" s="1380"/>
      <c r="AL44" s="1380"/>
      <c r="AM44" s="1380"/>
      <c r="AN44" s="1380"/>
      <c r="AO44" s="1380"/>
      <c r="AP44" s="1380"/>
      <c r="AQ44" s="1380"/>
      <c r="AR44" s="1380"/>
      <c r="AS44" s="1380"/>
      <c r="AT44" s="1380"/>
      <c r="AU44" s="1380"/>
      <c r="AV44" s="1380"/>
      <c r="AW44" s="1380"/>
      <c r="AX44" s="1380"/>
      <c r="AY44" s="1380"/>
      <c r="AZ44" s="1380"/>
      <c r="BA44" s="1380"/>
      <c r="BB44" s="1380"/>
      <c r="BC44" s="1374">
        <v>1</v>
      </c>
      <c r="BD44" s="1374">
        <v>1</v>
      </c>
      <c r="BE44" s="1374">
        <f>BD44</f>
        <v>1</v>
      </c>
      <c r="BF44" s="1380"/>
      <c r="BG44" s="1380"/>
      <c r="BH44" s="1380"/>
      <c r="BI44" s="1380"/>
      <c r="BJ44" s="1380"/>
      <c r="BK44" s="1380"/>
      <c r="BL44" s="1158"/>
    </row>
    <row r="45" spans="1:64" ht="17.25" customHeight="1">
      <c r="A45" s="1038" t="s">
        <v>243</v>
      </c>
      <c r="B45" s="1415" t="s">
        <v>335</v>
      </c>
      <c r="C45" s="1416" t="s">
        <v>170</v>
      </c>
      <c r="D45" s="1545"/>
      <c r="E45" s="1032">
        <v>26.455026455026456</v>
      </c>
      <c r="F45" s="1032">
        <f>F46/F44*10</f>
        <v>26.455026455026456</v>
      </c>
      <c r="G45" s="1032">
        <v>31.3</v>
      </c>
      <c r="H45" s="1032">
        <v>7.6171875</v>
      </c>
      <c r="I45" s="1032">
        <v>31.3</v>
      </c>
      <c r="J45" s="1032"/>
      <c r="K45" s="1032">
        <f t="shared" si="18"/>
        <v>24.33606230031949</v>
      </c>
      <c r="L45" s="1032">
        <f t="shared" si="19"/>
        <v>100</v>
      </c>
      <c r="M45" s="1383"/>
      <c r="N45" s="1383"/>
      <c r="O45" s="1383"/>
      <c r="P45" s="1383"/>
      <c r="Q45" s="1383"/>
      <c r="R45" s="1383"/>
      <c r="S45" s="1383"/>
      <c r="T45" s="1383"/>
      <c r="U45" s="1383"/>
      <c r="V45" s="1383"/>
      <c r="W45" s="1383"/>
      <c r="X45" s="1383"/>
      <c r="Y45" s="1383"/>
      <c r="Z45" s="1383"/>
      <c r="AA45" s="1383">
        <v>24</v>
      </c>
      <c r="AB45" s="1383">
        <v>47.3</v>
      </c>
      <c r="AC45" s="1383">
        <f>AB45</f>
        <v>47.3</v>
      </c>
      <c r="AD45" s="1383">
        <v>39</v>
      </c>
      <c r="AE45" s="1383">
        <v>25</v>
      </c>
      <c r="AF45" s="1383">
        <f>AE45</f>
        <v>25</v>
      </c>
      <c r="AG45" s="1383">
        <v>25</v>
      </c>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v>25</v>
      </c>
      <c r="BD45" s="1383">
        <v>25</v>
      </c>
      <c r="BE45" s="1383">
        <f>BD45</f>
        <v>25</v>
      </c>
      <c r="BF45" s="1383"/>
      <c r="BG45" s="1383"/>
      <c r="BH45" s="1383"/>
      <c r="BI45" s="1383"/>
      <c r="BJ45" s="1383"/>
      <c r="BK45" s="1383"/>
      <c r="BL45" s="1158"/>
    </row>
    <row r="46" spans="1:64" ht="17.25" customHeight="1">
      <c r="A46" s="1038" t="s">
        <v>243</v>
      </c>
      <c r="B46" s="1381" t="s">
        <v>338</v>
      </c>
      <c r="C46" s="1382" t="s">
        <v>22</v>
      </c>
      <c r="D46" s="1032">
        <v>165</v>
      </c>
      <c r="E46" s="1032">
        <v>500</v>
      </c>
      <c r="F46" s="1032">
        <f>N46+Q46+T46+W46+Z46+AC46+AF46+AI46+AL46+AO46+AR46+AU46+AX46+BA46+BD46+BG46+BJ46</f>
        <v>500</v>
      </c>
      <c r="G46" s="1032">
        <v>800</v>
      </c>
      <c r="H46" s="1032">
        <v>195</v>
      </c>
      <c r="I46" s="1032">
        <v>800</v>
      </c>
      <c r="J46" s="1032">
        <f t="shared" si="17"/>
        <v>118.18181818181819</v>
      </c>
      <c r="K46" s="1032">
        <f t="shared" si="18"/>
        <v>24.375</v>
      </c>
      <c r="L46" s="1032">
        <f t="shared" si="19"/>
        <v>100</v>
      </c>
      <c r="M46" s="1380"/>
      <c r="N46" s="1380"/>
      <c r="O46" s="1380"/>
      <c r="P46" s="1380"/>
      <c r="Q46" s="1380"/>
      <c r="R46" s="1380"/>
      <c r="S46" s="1380"/>
      <c r="T46" s="1380"/>
      <c r="U46" s="1380"/>
      <c r="V46" s="1380"/>
      <c r="W46" s="1380"/>
      <c r="X46" s="1380"/>
      <c r="Y46" s="1380">
        <v>60.95</v>
      </c>
      <c r="Z46" s="1380">
        <f>Y46</f>
        <v>60.95</v>
      </c>
      <c r="AA46" s="1380">
        <f>AA45*AA44/10</f>
        <v>120</v>
      </c>
      <c r="AB46" s="1380">
        <v>184.8</v>
      </c>
      <c r="AC46" s="1380">
        <f>AB46</f>
        <v>184.8</v>
      </c>
      <c r="AD46" s="1380">
        <f>AD45*AD44/10</f>
        <v>409.5</v>
      </c>
      <c r="AE46" s="1380">
        <v>251.75</v>
      </c>
      <c r="AF46" s="1380">
        <f>AE46</f>
        <v>251.75</v>
      </c>
      <c r="AG46" s="1380">
        <f>AG45*AG44/10</f>
        <v>250</v>
      </c>
      <c r="AH46" s="1380"/>
      <c r="AI46" s="1380"/>
      <c r="AJ46" s="1380"/>
      <c r="AK46" s="1380"/>
      <c r="AL46" s="1380"/>
      <c r="AM46" s="1380"/>
      <c r="AN46" s="1380"/>
      <c r="AO46" s="1380"/>
      <c r="AP46" s="1380"/>
      <c r="AQ46" s="1380"/>
      <c r="AR46" s="1380"/>
      <c r="AS46" s="1380"/>
      <c r="AT46" s="1380"/>
      <c r="AU46" s="1380"/>
      <c r="AV46" s="1380"/>
      <c r="AW46" s="1380"/>
      <c r="AX46" s="1380"/>
      <c r="AY46" s="1380"/>
      <c r="AZ46" s="1380"/>
      <c r="BA46" s="1380"/>
      <c r="BB46" s="1380"/>
      <c r="BC46" s="1417">
        <v>2.5</v>
      </c>
      <c r="BD46" s="1417">
        <f>BC46</f>
        <v>2.5</v>
      </c>
      <c r="BE46" s="1417">
        <f>BD46</f>
        <v>2.5</v>
      </c>
      <c r="BF46" s="1380"/>
      <c r="BG46" s="1380"/>
      <c r="BH46" s="1380"/>
      <c r="BI46" s="1380"/>
      <c r="BJ46" s="1380"/>
      <c r="BK46" s="1380"/>
      <c r="BL46" s="1158"/>
    </row>
    <row r="47" spans="1:64" ht="17.25" customHeight="1">
      <c r="A47" s="1060">
        <v>2</v>
      </c>
      <c r="B47" s="1385" t="s">
        <v>424</v>
      </c>
      <c r="C47" s="1386" t="s">
        <v>48</v>
      </c>
      <c r="D47" s="1644">
        <v>1365.41</v>
      </c>
      <c r="E47" s="1644">
        <v>1365.41</v>
      </c>
      <c r="F47" s="1644">
        <f>N47+Q47+T47+W47+Z47+AC47+AF47+AI47+AL47+AO47+AR47+AU47+AX47+BA47+BD47+BG47+BJ47</f>
        <v>1360.1</v>
      </c>
      <c r="G47" s="1644">
        <f>O47+R47+U47+X47+AA47+AD47+AG47+AJ47+AM47+AP47+AS47+AV47+AY47+BB47+BE47+BH47+BK47</f>
        <v>1360.1</v>
      </c>
      <c r="H47" s="1644">
        <v>1356.1</v>
      </c>
      <c r="I47" s="1644">
        <v>1356.1</v>
      </c>
      <c r="J47" s="1644">
        <f t="shared" si="17"/>
        <v>99.318153521652818</v>
      </c>
      <c r="K47" s="1644">
        <f t="shared" si="18"/>
        <v>99.705903977648703</v>
      </c>
      <c r="L47" s="1644">
        <f t="shared" si="19"/>
        <v>99.705903977648703</v>
      </c>
      <c r="M47" s="1392">
        <v>11.56</v>
      </c>
      <c r="N47" s="1392">
        <f>M47</f>
        <v>11.56</v>
      </c>
      <c r="O47" s="1392">
        <f>N47</f>
        <v>11.56</v>
      </c>
      <c r="P47" s="1392">
        <v>324.86</v>
      </c>
      <c r="Q47" s="1392">
        <f>324.86-2.17</f>
        <v>322.69</v>
      </c>
      <c r="R47" s="1392">
        <f>Q47</f>
        <v>322.69</v>
      </c>
      <c r="S47" s="1392">
        <v>426.6</v>
      </c>
      <c r="T47" s="1392">
        <f>S47-0.8-1.37</f>
        <v>424.43</v>
      </c>
      <c r="U47" s="1392">
        <f>T47</f>
        <v>424.43</v>
      </c>
      <c r="V47" s="1392">
        <v>235.9</v>
      </c>
      <c r="W47" s="1392">
        <f>V47-0.16</f>
        <v>235.74</v>
      </c>
      <c r="X47" s="1392">
        <f>W47</f>
        <v>235.74</v>
      </c>
      <c r="Y47" s="1392">
        <v>172.54</v>
      </c>
      <c r="Z47" s="1392">
        <f>Y47</f>
        <v>172.54</v>
      </c>
      <c r="AA47" s="1392">
        <f>Z47</f>
        <v>172.54</v>
      </c>
      <c r="AB47" s="1392"/>
      <c r="AC47" s="1392"/>
      <c r="AD47" s="1392"/>
      <c r="AE47" s="1392"/>
      <c r="AF47" s="1392"/>
      <c r="AG47" s="1392"/>
      <c r="AH47" s="1392">
        <v>88.27</v>
      </c>
      <c r="AI47" s="1392">
        <f>AH47-0.42</f>
        <v>87.85</v>
      </c>
      <c r="AJ47" s="1392">
        <f>AI47</f>
        <v>87.85</v>
      </c>
      <c r="AK47" s="1392">
        <v>105.19</v>
      </c>
      <c r="AL47" s="1392">
        <f>AK47-0.39</f>
        <v>104.8</v>
      </c>
      <c r="AM47" s="1392">
        <f>AL47</f>
        <v>104.8</v>
      </c>
      <c r="AN47" s="1392">
        <v>0.49</v>
      </c>
      <c r="AO47" s="1392">
        <f>AN47</f>
        <v>0.49</v>
      </c>
      <c r="AP47" s="1392">
        <f>AO47</f>
        <v>0.49</v>
      </c>
      <c r="AQ47" s="1392"/>
      <c r="AR47" s="1392"/>
      <c r="AS47" s="1392"/>
      <c r="AT47" s="1392"/>
      <c r="AU47" s="1392"/>
      <c r="AV47" s="1392"/>
      <c r="AW47" s="1392"/>
      <c r="AX47" s="1392"/>
      <c r="AY47" s="1392"/>
      <c r="AZ47" s="1392"/>
      <c r="BA47" s="1392"/>
      <c r="BB47" s="1392"/>
      <c r="BC47" s="1392"/>
      <c r="BD47" s="1392"/>
      <c r="BE47" s="1392"/>
      <c r="BF47" s="1392"/>
      <c r="BG47" s="1392"/>
      <c r="BH47" s="1392"/>
      <c r="BI47" s="1392"/>
      <c r="BJ47" s="1392"/>
      <c r="BK47" s="1392"/>
      <c r="BL47" s="1158"/>
    </row>
    <row r="48" spans="1:64" ht="17.25" customHeight="1">
      <c r="A48" s="1060" t="s">
        <v>52</v>
      </c>
      <c r="B48" s="1385" t="s">
        <v>174</v>
      </c>
      <c r="C48" s="1386"/>
      <c r="D48" s="1644"/>
      <c r="E48" s="1032"/>
      <c r="F48" s="1032"/>
      <c r="G48" s="1032"/>
      <c r="H48" s="1032"/>
      <c r="I48" s="1032"/>
      <c r="J48" s="1032"/>
      <c r="K48" s="1032"/>
      <c r="L48" s="1032"/>
      <c r="M48" s="1380"/>
      <c r="N48" s="1380"/>
      <c r="O48" s="1380"/>
      <c r="P48" s="1380"/>
      <c r="Q48" s="1380"/>
      <c r="R48" s="1380"/>
      <c r="S48" s="1380"/>
      <c r="T48" s="1380"/>
      <c r="U48" s="1380"/>
      <c r="V48" s="1380"/>
      <c r="W48" s="1380"/>
      <c r="X48" s="1380"/>
      <c r="Y48" s="1380"/>
      <c r="Z48" s="1380"/>
      <c r="AA48" s="1380"/>
      <c r="AB48" s="1380"/>
      <c r="AC48" s="1380"/>
      <c r="AD48" s="1380"/>
      <c r="AE48" s="1380"/>
      <c r="AF48" s="1380"/>
      <c r="AG48" s="1380"/>
      <c r="AH48" s="1380"/>
      <c r="AI48" s="1380"/>
      <c r="AJ48" s="1380"/>
      <c r="AK48" s="1380"/>
      <c r="AL48" s="1380"/>
      <c r="AM48" s="1380"/>
      <c r="AN48" s="1380"/>
      <c r="AO48" s="1380"/>
      <c r="AP48" s="1380"/>
      <c r="AQ48" s="1380"/>
      <c r="AR48" s="1380"/>
      <c r="AS48" s="1380"/>
      <c r="AT48" s="1380"/>
      <c r="AU48" s="1380"/>
      <c r="AV48" s="1380"/>
      <c r="AW48" s="1380"/>
      <c r="AX48" s="1380"/>
      <c r="AY48" s="1380"/>
      <c r="AZ48" s="1380"/>
      <c r="BA48" s="1380"/>
      <c r="BB48" s="1380"/>
      <c r="BC48" s="1380"/>
      <c r="BD48" s="1380"/>
      <c r="BE48" s="1380"/>
      <c r="BF48" s="1380"/>
      <c r="BG48" s="1380"/>
      <c r="BH48" s="1380"/>
      <c r="BI48" s="1380"/>
      <c r="BJ48" s="1380"/>
      <c r="BK48" s="1380"/>
      <c r="BL48" s="1158"/>
    </row>
    <row r="49" spans="1:66" ht="17.25" customHeight="1">
      <c r="A49" s="1060">
        <v>1</v>
      </c>
      <c r="B49" s="1385" t="s">
        <v>589</v>
      </c>
      <c r="C49" s="1386" t="s">
        <v>175</v>
      </c>
      <c r="D49" s="1644">
        <v>35915</v>
      </c>
      <c r="E49" s="1644">
        <f>+E50+E51+E52</f>
        <v>45140</v>
      </c>
      <c r="F49" s="1644">
        <f>+F50+F51+F52</f>
        <v>46102</v>
      </c>
      <c r="G49" s="1644">
        <f>+G50+G51+G52</f>
        <v>48416</v>
      </c>
      <c r="H49" s="1766">
        <v>41803</v>
      </c>
      <c r="I49" s="1766">
        <v>48416</v>
      </c>
      <c r="J49" s="1644">
        <f t="shared" si="17"/>
        <v>116.3942642349993</v>
      </c>
      <c r="K49" s="1644">
        <f t="shared" si="18"/>
        <v>86.341292134831463</v>
      </c>
      <c r="L49" s="1644">
        <f t="shared" si="19"/>
        <v>100</v>
      </c>
      <c r="M49" s="1405">
        <f t="shared" ref="M49:AM49" si="169">SUM(M50:M52)</f>
        <v>1532</v>
      </c>
      <c r="N49" s="1405">
        <f t="shared" si="169"/>
        <v>1536</v>
      </c>
      <c r="O49" s="1405">
        <f t="shared" si="169"/>
        <v>1559</v>
      </c>
      <c r="P49" s="1405">
        <f t="shared" si="169"/>
        <v>2508</v>
      </c>
      <c r="Q49" s="1405">
        <f t="shared" si="169"/>
        <v>2297</v>
      </c>
      <c r="R49" s="1405">
        <f t="shared" si="169"/>
        <v>2625</v>
      </c>
      <c r="S49" s="1405">
        <f t="shared" si="169"/>
        <v>691</v>
      </c>
      <c r="T49" s="1405">
        <f t="shared" si="169"/>
        <v>895</v>
      </c>
      <c r="U49" s="1405">
        <f t="shared" si="169"/>
        <v>1006</v>
      </c>
      <c r="V49" s="1405">
        <f t="shared" si="169"/>
        <v>1813</v>
      </c>
      <c r="W49" s="1405">
        <f t="shared" si="169"/>
        <v>1813</v>
      </c>
      <c r="X49" s="1405">
        <f t="shared" si="169"/>
        <v>1900</v>
      </c>
      <c r="Y49" s="1405">
        <f t="shared" si="169"/>
        <v>2510</v>
      </c>
      <c r="Z49" s="1405">
        <f t="shared" si="169"/>
        <v>2546</v>
      </c>
      <c r="AA49" s="1405">
        <f t="shared" si="169"/>
        <v>2736</v>
      </c>
      <c r="AB49" s="1405">
        <f t="shared" si="169"/>
        <v>2340</v>
      </c>
      <c r="AC49" s="1405">
        <f t="shared" si="169"/>
        <v>2390</v>
      </c>
      <c r="AD49" s="1405">
        <f t="shared" si="169"/>
        <v>2390</v>
      </c>
      <c r="AE49" s="1405">
        <f t="shared" si="169"/>
        <v>2505</v>
      </c>
      <c r="AF49" s="1405">
        <f t="shared" si="169"/>
        <v>2544</v>
      </c>
      <c r="AG49" s="1405">
        <f t="shared" si="169"/>
        <v>3470</v>
      </c>
      <c r="AH49" s="1405">
        <f t="shared" si="169"/>
        <v>1888</v>
      </c>
      <c r="AI49" s="1405">
        <f t="shared" si="169"/>
        <v>1874</v>
      </c>
      <c r="AJ49" s="1405">
        <f t="shared" si="169"/>
        <v>2279</v>
      </c>
      <c r="AK49" s="1405">
        <f t="shared" si="169"/>
        <v>4448</v>
      </c>
      <c r="AL49" s="1405">
        <f t="shared" si="169"/>
        <v>4448</v>
      </c>
      <c r="AM49" s="1405">
        <f t="shared" si="169"/>
        <v>4667</v>
      </c>
      <c r="AN49" s="1405">
        <f>SUM(AN50:AN52)</f>
        <v>3160</v>
      </c>
      <c r="AO49" s="1405">
        <f t="shared" ref="AO49:BK49" si="170">SUM(AO50:AO52)</f>
        <v>3461</v>
      </c>
      <c r="AP49" s="1405">
        <f t="shared" si="170"/>
        <v>3566</v>
      </c>
      <c r="AQ49" s="1405">
        <f t="shared" si="170"/>
        <v>2261</v>
      </c>
      <c r="AR49" s="1405">
        <f t="shared" si="170"/>
        <v>2343</v>
      </c>
      <c r="AS49" s="1405">
        <f t="shared" si="170"/>
        <v>2448</v>
      </c>
      <c r="AT49" s="1405">
        <f t="shared" si="170"/>
        <v>5590</v>
      </c>
      <c r="AU49" s="1405">
        <f t="shared" si="170"/>
        <v>5610</v>
      </c>
      <c r="AV49" s="1405">
        <f t="shared" si="170"/>
        <v>5180</v>
      </c>
      <c r="AW49" s="1405">
        <f t="shared" si="170"/>
        <v>1076</v>
      </c>
      <c r="AX49" s="1405">
        <f t="shared" si="170"/>
        <v>1167</v>
      </c>
      <c r="AY49" s="1405">
        <f t="shared" si="170"/>
        <v>1044</v>
      </c>
      <c r="AZ49" s="1405">
        <f t="shared" si="170"/>
        <v>2015</v>
      </c>
      <c r="BA49" s="1405">
        <f t="shared" si="170"/>
        <v>2013</v>
      </c>
      <c r="BB49" s="1405">
        <f t="shared" si="170"/>
        <v>2022</v>
      </c>
      <c r="BC49" s="1405">
        <f t="shared" si="170"/>
        <v>2054</v>
      </c>
      <c r="BD49" s="1405">
        <f t="shared" si="170"/>
        <v>2101</v>
      </c>
      <c r="BE49" s="1405">
        <f t="shared" si="170"/>
        <v>2150</v>
      </c>
      <c r="BF49" s="1405">
        <f t="shared" si="170"/>
        <v>4127</v>
      </c>
      <c r="BG49" s="1405">
        <f t="shared" si="170"/>
        <v>4146</v>
      </c>
      <c r="BH49" s="1405">
        <f t="shared" si="170"/>
        <v>4146</v>
      </c>
      <c r="BI49" s="1405">
        <f t="shared" si="170"/>
        <v>4622</v>
      </c>
      <c r="BJ49" s="1405">
        <f t="shared" si="170"/>
        <v>4348</v>
      </c>
      <c r="BK49" s="1405">
        <f t="shared" si="170"/>
        <v>4621</v>
      </c>
      <c r="BL49" s="1158"/>
    </row>
    <row r="50" spans="1:66" ht="17.25" customHeight="1">
      <c r="A50" s="1038" t="s">
        <v>243</v>
      </c>
      <c r="B50" s="1381" t="s">
        <v>590</v>
      </c>
      <c r="C50" s="1382" t="s">
        <v>175</v>
      </c>
      <c r="D50" s="1032">
        <v>9906</v>
      </c>
      <c r="E50" s="1032">
        <f>M50+P50+S50+V50+Y50+AB50+AE50+AH50+AK50+AN50+AQ50+AT50+AW50+AZ50+BC50+BF50+BI50</f>
        <v>10200</v>
      </c>
      <c r="F50" s="1032">
        <f>N50+Q50+T50+W50+Z50+AC50+AF50+AI50+AL50+AO50+AR50+AU50+AX50+BA50+BD50+BG50+BJ50</f>
        <v>10260</v>
      </c>
      <c r="G50" s="1032">
        <v>10250</v>
      </c>
      <c r="H50" s="1041">
        <v>10335</v>
      </c>
      <c r="I50" s="1041">
        <v>10335</v>
      </c>
      <c r="J50" s="1032">
        <f t="shared" si="17"/>
        <v>104.33070866141732</v>
      </c>
      <c r="K50" s="1032">
        <f t="shared" si="18"/>
        <v>100.82926829268293</v>
      </c>
      <c r="L50" s="1032">
        <f t="shared" si="19"/>
        <v>100.82926829268293</v>
      </c>
      <c r="M50" s="1383">
        <v>122</v>
      </c>
      <c r="N50" s="1383">
        <v>128</v>
      </c>
      <c r="O50" s="1383">
        <v>130</v>
      </c>
      <c r="P50" s="1418">
        <v>350</v>
      </c>
      <c r="Q50" s="1418">
        <v>365</v>
      </c>
      <c r="R50" s="1418">
        <v>365</v>
      </c>
      <c r="S50" s="1383">
        <v>75</v>
      </c>
      <c r="T50" s="1383">
        <v>87</v>
      </c>
      <c r="U50" s="1383">
        <v>89</v>
      </c>
      <c r="V50" s="1380">
        <v>260</v>
      </c>
      <c r="W50" s="1380">
        <v>260</v>
      </c>
      <c r="X50" s="1380">
        <v>250</v>
      </c>
      <c r="Y50" s="1419">
        <v>610</v>
      </c>
      <c r="Z50" s="1419">
        <v>646</v>
      </c>
      <c r="AA50" s="1419">
        <v>646</v>
      </c>
      <c r="AB50" s="1380">
        <v>1080</v>
      </c>
      <c r="AC50" s="1380">
        <v>890</v>
      </c>
      <c r="AD50" s="1380">
        <v>890</v>
      </c>
      <c r="AE50" s="1384">
        <v>960</v>
      </c>
      <c r="AF50" s="1384">
        <v>960</v>
      </c>
      <c r="AG50" s="1384">
        <v>965</v>
      </c>
      <c r="AH50" s="1383">
        <v>28</v>
      </c>
      <c r="AI50" s="1383">
        <v>39</v>
      </c>
      <c r="AJ50" s="1383">
        <v>39</v>
      </c>
      <c r="AK50" s="1383">
        <v>680</v>
      </c>
      <c r="AL50" s="1383">
        <v>680</v>
      </c>
      <c r="AM50" s="1383">
        <v>692</v>
      </c>
      <c r="AN50" s="1420">
        <v>550</v>
      </c>
      <c r="AO50" s="1420">
        <v>553</v>
      </c>
      <c r="AP50" s="1420">
        <v>554</v>
      </c>
      <c r="AQ50" s="1380">
        <v>715</v>
      </c>
      <c r="AR50" s="1380">
        <v>764</v>
      </c>
      <c r="AS50" s="1380">
        <v>802</v>
      </c>
      <c r="AT50" s="1380">
        <v>1350</v>
      </c>
      <c r="AU50" s="1380">
        <v>1350</v>
      </c>
      <c r="AV50" s="1380">
        <v>1350</v>
      </c>
      <c r="AW50" s="1383">
        <v>390</v>
      </c>
      <c r="AX50" s="1383">
        <v>471</v>
      </c>
      <c r="AY50" s="1383">
        <v>430</v>
      </c>
      <c r="AZ50" s="1383">
        <v>520</v>
      </c>
      <c r="BA50" s="1383">
        <v>525</v>
      </c>
      <c r="BB50" s="1383">
        <v>527</v>
      </c>
      <c r="BC50" s="1383">
        <v>399</v>
      </c>
      <c r="BD50" s="1383">
        <v>431</v>
      </c>
      <c r="BE50" s="1383">
        <v>440</v>
      </c>
      <c r="BF50" s="1418">
        <v>805</v>
      </c>
      <c r="BG50" s="1418">
        <v>805</v>
      </c>
      <c r="BH50" s="1418">
        <v>805</v>
      </c>
      <c r="BI50" s="1380">
        <v>1306</v>
      </c>
      <c r="BJ50" s="1380">
        <v>1306</v>
      </c>
      <c r="BK50" s="1380">
        <v>1310</v>
      </c>
      <c r="BL50" s="1158"/>
      <c r="BN50" s="1643"/>
    </row>
    <row r="51" spans="1:66" ht="17.25" customHeight="1">
      <c r="A51" s="1038" t="s">
        <v>243</v>
      </c>
      <c r="B51" s="1381" t="s">
        <v>591</v>
      </c>
      <c r="C51" s="1382" t="s">
        <v>175</v>
      </c>
      <c r="D51" s="1032">
        <v>1300</v>
      </c>
      <c r="E51" s="1032">
        <f t="shared" ref="E51:F52" si="171">M51+P51+S51+V51+Y51+AB51+AE51+AH51+AK51+AN51+AQ51+AT51+AW51+AZ51+BC51+BF51+BI51</f>
        <v>1040</v>
      </c>
      <c r="F51" s="1032">
        <f t="shared" si="171"/>
        <v>1372</v>
      </c>
      <c r="G51" s="1032">
        <v>1236</v>
      </c>
      <c r="H51" s="1041">
        <v>1204</v>
      </c>
      <c r="I51" s="1041">
        <v>1236</v>
      </c>
      <c r="J51" s="1032">
        <f t="shared" si="17"/>
        <v>92.615384615384613</v>
      </c>
      <c r="K51" s="1032">
        <f t="shared" si="18"/>
        <v>97.411003236245946</v>
      </c>
      <c r="L51" s="1032">
        <f t="shared" si="19"/>
        <v>100</v>
      </c>
      <c r="M51" s="1380">
        <v>10</v>
      </c>
      <c r="N51" s="1380">
        <v>29</v>
      </c>
      <c r="O51" s="1380">
        <v>29</v>
      </c>
      <c r="P51" s="1418">
        <v>58</v>
      </c>
      <c r="Q51" s="1418">
        <v>60</v>
      </c>
      <c r="R51" s="1418">
        <v>60</v>
      </c>
      <c r="S51" s="1380">
        <v>16</v>
      </c>
      <c r="T51" s="1380">
        <v>17</v>
      </c>
      <c r="U51" s="1380">
        <v>17</v>
      </c>
      <c r="V51" s="1380">
        <v>153</v>
      </c>
      <c r="W51" s="1380">
        <v>153</v>
      </c>
      <c r="X51" s="1380">
        <v>150</v>
      </c>
      <c r="Y51" s="1421"/>
      <c r="Z51" s="1422"/>
      <c r="AA51" s="1422"/>
      <c r="AB51" s="1380">
        <v>60</v>
      </c>
      <c r="AC51" s="1380">
        <v>300</v>
      </c>
      <c r="AD51" s="1380">
        <v>300</v>
      </c>
      <c r="AE51" s="1383">
        <v>45</v>
      </c>
      <c r="AF51" s="1383">
        <v>45</v>
      </c>
      <c r="AG51" s="1383">
        <v>45</v>
      </c>
      <c r="AH51" s="1383">
        <v>60</v>
      </c>
      <c r="AI51" s="1383">
        <v>35</v>
      </c>
      <c r="AJ51" s="1383">
        <v>40</v>
      </c>
      <c r="AK51" s="1380">
        <v>168</v>
      </c>
      <c r="AL51" s="1380">
        <v>168</v>
      </c>
      <c r="AM51" s="1380">
        <v>175</v>
      </c>
      <c r="AN51" s="1420">
        <v>10</v>
      </c>
      <c r="AO51" s="1420">
        <v>10</v>
      </c>
      <c r="AP51" s="1420">
        <v>12</v>
      </c>
      <c r="AQ51" s="1380">
        <v>166</v>
      </c>
      <c r="AR51" s="1380">
        <v>199</v>
      </c>
      <c r="AS51" s="1380">
        <v>197</v>
      </c>
      <c r="AT51" s="1380">
        <v>10</v>
      </c>
      <c r="AU51" s="1380">
        <v>30</v>
      </c>
      <c r="AV51" s="1380">
        <v>30</v>
      </c>
      <c r="AW51" s="1380">
        <v>6</v>
      </c>
      <c r="AX51" s="1380">
        <v>16</v>
      </c>
      <c r="AY51" s="1380">
        <v>14</v>
      </c>
      <c r="AZ51" s="1380">
        <v>195</v>
      </c>
      <c r="BA51" s="1380">
        <v>188</v>
      </c>
      <c r="BB51" s="1380">
        <v>195</v>
      </c>
      <c r="BC51" s="1380">
        <v>55</v>
      </c>
      <c r="BD51" s="1380">
        <v>70</v>
      </c>
      <c r="BE51" s="1380">
        <v>70</v>
      </c>
      <c r="BF51" s="1418">
        <v>22</v>
      </c>
      <c r="BG51" s="1418">
        <v>41</v>
      </c>
      <c r="BH51" s="1418">
        <v>41</v>
      </c>
      <c r="BI51" s="1380">
        <v>6</v>
      </c>
      <c r="BJ51" s="1380">
        <v>11</v>
      </c>
      <c r="BK51" s="1380">
        <v>11</v>
      </c>
      <c r="BL51" s="1158"/>
    </row>
    <row r="52" spans="1:66" ht="17.25" customHeight="1">
      <c r="A52" s="1038" t="s">
        <v>243</v>
      </c>
      <c r="B52" s="1381" t="s">
        <v>592</v>
      </c>
      <c r="C52" s="1382" t="s">
        <v>175</v>
      </c>
      <c r="D52" s="1032">
        <v>24709</v>
      </c>
      <c r="E52" s="1032">
        <f t="shared" si="171"/>
        <v>33900</v>
      </c>
      <c r="F52" s="1032">
        <v>34470</v>
      </c>
      <c r="G52" s="1032">
        <v>36930</v>
      </c>
      <c r="H52" s="1041">
        <v>30264</v>
      </c>
      <c r="I52" s="1041">
        <v>36930</v>
      </c>
      <c r="J52" s="1032">
        <f t="shared" si="17"/>
        <v>122.48168683475657</v>
      </c>
      <c r="K52" s="1032">
        <f t="shared" si="18"/>
        <v>81.949634443541839</v>
      </c>
      <c r="L52" s="1032">
        <f t="shared" si="19"/>
        <v>100</v>
      </c>
      <c r="M52" s="1380">
        <v>1400</v>
      </c>
      <c r="N52" s="1369">
        <f>1254+125</f>
        <v>1379</v>
      </c>
      <c r="O52" s="1369">
        <v>1400</v>
      </c>
      <c r="P52" s="1418">
        <v>2100</v>
      </c>
      <c r="Q52" s="1418">
        <f>1702+170</f>
        <v>1872</v>
      </c>
      <c r="R52" s="1418">
        <v>2200</v>
      </c>
      <c r="S52" s="1380">
        <v>600</v>
      </c>
      <c r="T52" s="1380">
        <v>791</v>
      </c>
      <c r="U52" s="1380">
        <v>900</v>
      </c>
      <c r="V52" s="1380">
        <v>1400</v>
      </c>
      <c r="W52" s="1380">
        <v>1400</v>
      </c>
      <c r="X52" s="1380">
        <v>1500</v>
      </c>
      <c r="Y52" s="1380">
        <v>1900</v>
      </c>
      <c r="Z52" s="1380">
        <v>1900</v>
      </c>
      <c r="AA52" s="1380">
        <v>2090</v>
      </c>
      <c r="AB52" s="1380">
        <v>1200</v>
      </c>
      <c r="AC52" s="1380">
        <v>1200</v>
      </c>
      <c r="AD52" s="1380">
        <v>1200</v>
      </c>
      <c r="AE52" s="1383">
        <v>1500</v>
      </c>
      <c r="AF52" s="1383">
        <v>1539</v>
      </c>
      <c r="AG52" s="1383">
        <v>2460</v>
      </c>
      <c r="AH52" s="1383">
        <v>1800</v>
      </c>
      <c r="AI52" s="1383">
        <v>1800</v>
      </c>
      <c r="AJ52" s="1383">
        <v>2200</v>
      </c>
      <c r="AK52" s="1380">
        <v>3600</v>
      </c>
      <c r="AL52" s="1380">
        <v>3600</v>
      </c>
      <c r="AM52" s="1380">
        <v>3800</v>
      </c>
      <c r="AN52" s="1421">
        <v>2600</v>
      </c>
      <c r="AO52" s="1421">
        <v>2898</v>
      </c>
      <c r="AP52" s="1421">
        <v>3000</v>
      </c>
      <c r="AQ52" s="1380">
        <v>1380</v>
      </c>
      <c r="AR52" s="1380">
        <v>1380</v>
      </c>
      <c r="AS52" s="1380">
        <v>1449</v>
      </c>
      <c r="AT52" s="1380">
        <v>4230</v>
      </c>
      <c r="AU52" s="1380">
        <v>4230</v>
      </c>
      <c r="AV52" s="1380">
        <v>3800</v>
      </c>
      <c r="AW52" s="1380">
        <v>680</v>
      </c>
      <c r="AX52" s="1380">
        <v>680</v>
      </c>
      <c r="AY52" s="1380">
        <v>600</v>
      </c>
      <c r="AZ52" s="1380">
        <v>1300</v>
      </c>
      <c r="BA52" s="1380">
        <v>1300</v>
      </c>
      <c r="BB52" s="1380">
        <v>1300</v>
      </c>
      <c r="BC52" s="1380">
        <v>1600</v>
      </c>
      <c r="BD52" s="1380">
        <v>1600</v>
      </c>
      <c r="BE52" s="1380">
        <v>1640</v>
      </c>
      <c r="BF52" s="1418">
        <v>3300</v>
      </c>
      <c r="BG52" s="1418">
        <v>3300</v>
      </c>
      <c r="BH52" s="1418">
        <v>3300</v>
      </c>
      <c r="BI52" s="1380">
        <v>3310</v>
      </c>
      <c r="BJ52" s="1380">
        <f>2434+240+357</f>
        <v>3031</v>
      </c>
      <c r="BK52" s="1380">
        <v>3300</v>
      </c>
      <c r="BL52" s="1158"/>
    </row>
    <row r="53" spans="1:66" ht="24" customHeight="1">
      <c r="A53" s="1423" t="s">
        <v>498</v>
      </c>
      <c r="B53" s="1424" t="s">
        <v>659</v>
      </c>
      <c r="C53" s="1425" t="s">
        <v>43</v>
      </c>
      <c r="D53" s="1644">
        <v>2.41</v>
      </c>
      <c r="E53" s="1768">
        <v>5</v>
      </c>
      <c r="F53" s="1768">
        <f>+F49/D49*100-100</f>
        <v>28.364193234024782</v>
      </c>
      <c r="G53" s="1539">
        <v>5</v>
      </c>
      <c r="H53" s="1769">
        <v>2.42</v>
      </c>
      <c r="I53" s="1769">
        <v>5</v>
      </c>
      <c r="J53" s="1644">
        <f>+H53-D53</f>
        <v>9.9999999999997868E-3</v>
      </c>
      <c r="K53" s="1644">
        <f>+H53-G53</f>
        <v>-2.58</v>
      </c>
      <c r="L53" s="1644">
        <f>+I53-G53</f>
        <v>0</v>
      </c>
      <c r="M53" s="1426">
        <v>6.7</v>
      </c>
      <c r="N53" s="1426">
        <f>((N49-M49)/M49)*100</f>
        <v>0.26109660574412535</v>
      </c>
      <c r="O53" s="1426">
        <f>((O49-N49)/N49)*100</f>
        <v>1.4973958333333335</v>
      </c>
      <c r="P53" s="1427">
        <v>9.8000000000000007</v>
      </c>
      <c r="Q53" s="1427">
        <f>((Q49-P49)/P49)*100</f>
        <v>-8.4130781499202563</v>
      </c>
      <c r="R53" s="1427">
        <f>((R49-Q49)/Q49)*100</f>
        <v>14.279494993469743</v>
      </c>
      <c r="S53" s="1426">
        <v>7.8</v>
      </c>
      <c r="T53" s="1427">
        <f>((T49-S49)/S49)*100</f>
        <v>29.522431259044861</v>
      </c>
      <c r="U53" s="1427">
        <f>((U49-T49)/T49)*100</f>
        <v>12.402234636871508</v>
      </c>
      <c r="V53" s="1426">
        <v>3.7</v>
      </c>
      <c r="W53" s="1427">
        <f>((W49-V49)/V49)*100</f>
        <v>0</v>
      </c>
      <c r="X53" s="1427">
        <f>((X49-W49)/W49)*100</f>
        <v>4.7986762272476557</v>
      </c>
      <c r="Y53" s="1428">
        <v>3.6</v>
      </c>
      <c r="Z53" s="1427">
        <f>((Z49-Y49)/Y49)*100</f>
        <v>1.4342629482071714</v>
      </c>
      <c r="AA53" s="1427">
        <f>((AA49-Z49)/Z49)*100</f>
        <v>7.4626865671641784</v>
      </c>
      <c r="AB53" s="1426">
        <v>4.5</v>
      </c>
      <c r="AC53" s="1427">
        <f>((AC49-AB49)/AB49)*100</f>
        <v>2.1367521367521367</v>
      </c>
      <c r="AD53" s="1427">
        <f>((AD49-AC49)/AC49)*100</f>
        <v>0</v>
      </c>
      <c r="AE53" s="1429">
        <v>4.3700921816319562</v>
      </c>
      <c r="AF53" s="1427">
        <f>((AF49-AE49)/AE49)*100</f>
        <v>1.5568862275449102</v>
      </c>
      <c r="AG53" s="1427">
        <f>((AG49-AF49)/AF49)*100</f>
        <v>36.399371069182394</v>
      </c>
      <c r="AH53" s="1429">
        <v>5.7</v>
      </c>
      <c r="AI53" s="1427">
        <f>((AI49-AH49)/AH49)*100</f>
        <v>-0.74152542372881358</v>
      </c>
      <c r="AJ53" s="1427">
        <f>((AJ49-AI49)/AI49)*100</f>
        <v>21.611526147278546</v>
      </c>
      <c r="AK53" s="1426">
        <v>3.6</v>
      </c>
      <c r="AL53" s="1427">
        <f>((AL49-AK49)/AK49)*100</f>
        <v>0</v>
      </c>
      <c r="AM53" s="1427">
        <f>((AM49-AL49)/AL49)*100</f>
        <v>4.9235611510791362</v>
      </c>
      <c r="AN53" s="1430">
        <v>4.5</v>
      </c>
      <c r="AO53" s="1427">
        <f>((AO49-AN49)/AN49)*100</f>
        <v>9.5253164556962027</v>
      </c>
      <c r="AP53" s="1427">
        <f>((AP49-AO49)/AO49)*100</f>
        <v>3.0338052585957813</v>
      </c>
      <c r="AQ53" s="1426">
        <v>5.0999999999999996</v>
      </c>
      <c r="AR53" s="1427">
        <f>((AR49-AQ49)/AQ49)*100</f>
        <v>3.6267138434321096</v>
      </c>
      <c r="AS53" s="1427">
        <f>((AS49-AR49)/AR49)*100</f>
        <v>4.4814340588988477</v>
      </c>
      <c r="AT53" s="1426">
        <v>6.2</v>
      </c>
      <c r="AU53" s="1427">
        <f>((AU49-AT49)/AT49)*100</f>
        <v>0.35778175313059035</v>
      </c>
      <c r="AV53" s="1427">
        <f>((AV49-AU49)/AU49)*100</f>
        <v>-7.66488413547237</v>
      </c>
      <c r="AW53" s="1426">
        <v>5.3</v>
      </c>
      <c r="AX53" s="1427">
        <f>((AX49-AW49)/AW49)*100</f>
        <v>8.4572490706319705</v>
      </c>
      <c r="AY53" s="1427">
        <f>((AY49-AX49)/AX49)*100</f>
        <v>-10.539845758354756</v>
      </c>
      <c r="AZ53" s="1426">
        <v>6.3</v>
      </c>
      <c r="BA53" s="1427">
        <f>((BA49-AZ49)/AZ49)*100</f>
        <v>-9.9255583126550861E-2</v>
      </c>
      <c r="BB53" s="1427">
        <f>((BB49-BA49)/BA49)*100</f>
        <v>0.44709388971684055</v>
      </c>
      <c r="BC53" s="1426">
        <v>5.9</v>
      </c>
      <c r="BD53" s="1427">
        <f>((BD49-BC49)/BC49)*100</f>
        <v>2.2882181110029212</v>
      </c>
      <c r="BE53" s="1427">
        <f>((BE49-BD49)/BD49)*100</f>
        <v>2.3322227510709186</v>
      </c>
      <c r="BF53" s="1426">
        <v>5.2</v>
      </c>
      <c r="BG53" s="1427">
        <f>((BG49-BF49)/BF49)*100</f>
        <v>0.46038284468136659</v>
      </c>
      <c r="BH53" s="1427">
        <f>((BH49-BG49)/BG49)*100</f>
        <v>0</v>
      </c>
      <c r="BI53" s="1426">
        <v>5.2</v>
      </c>
      <c r="BJ53" s="1427">
        <f>((BJ49-BI49)/BI49)*100</f>
        <v>-5.9281696235395938</v>
      </c>
      <c r="BK53" s="1427">
        <f>((BK49-BJ49)/BJ49)*100</f>
        <v>6.2787488500459983</v>
      </c>
      <c r="BL53" s="1109"/>
    </row>
    <row r="54" spans="1:66" ht="24" customHeight="1">
      <c r="A54" s="1060">
        <v>3</v>
      </c>
      <c r="B54" s="1385" t="s">
        <v>176</v>
      </c>
      <c r="C54" s="1386" t="s">
        <v>817</v>
      </c>
      <c r="D54" s="1644">
        <v>167.5</v>
      </c>
      <c r="E54" s="1644">
        <f>M54+P54+S54+V54+Y54+AB54+AE54+AH54+AK54+AN54+AQ54+AT54+AW54+AZ54+BC54+BF54+BI54</f>
        <v>201.04499999999996</v>
      </c>
      <c r="F54" s="1644">
        <f>N54+Q54+T54+W54+Z54+AC54+AF54+AI54+AL54+AO54+AR54+AU54+AX54+BA54+BD54+BG54+BJ54</f>
        <v>201.04499999999996</v>
      </c>
      <c r="G54" s="1644">
        <f>O54+R54+U54+X54+AA54+AD54+AG54+AJ54+AM54+AP54+AS54+AV54+AY54+BB54+BE54+BH54+BK54</f>
        <v>201.99499999999998</v>
      </c>
      <c r="H54" s="1767">
        <v>164.83699999999999</v>
      </c>
      <c r="I54" s="1644">
        <v>202</v>
      </c>
      <c r="J54" s="1644">
        <f t="shared" si="17"/>
        <v>98.410149253731333</v>
      </c>
      <c r="K54" s="1644">
        <f t="shared" si="18"/>
        <v>81.604495160771307</v>
      </c>
      <c r="L54" s="1644">
        <f t="shared" si="19"/>
        <v>100.00247530879479</v>
      </c>
      <c r="M54" s="1392">
        <v>11</v>
      </c>
      <c r="N54" s="1392">
        <v>11</v>
      </c>
      <c r="O54" s="1392">
        <v>11</v>
      </c>
      <c r="P54" s="1392">
        <v>41</v>
      </c>
      <c r="Q54" s="1392">
        <v>41</v>
      </c>
      <c r="R54" s="1392">
        <v>41</v>
      </c>
      <c r="S54" s="1392">
        <v>15.3</v>
      </c>
      <c r="T54" s="1392">
        <v>15.3</v>
      </c>
      <c r="U54" s="1392">
        <v>15.3</v>
      </c>
      <c r="V54" s="1392">
        <v>8</v>
      </c>
      <c r="W54" s="1392">
        <v>8</v>
      </c>
      <c r="X54" s="1392">
        <v>8</v>
      </c>
      <c r="Y54" s="1392">
        <v>7.2</v>
      </c>
      <c r="Z54" s="1392">
        <v>7.2</v>
      </c>
      <c r="AA54" s="1392">
        <v>7.2</v>
      </c>
      <c r="AB54" s="1392">
        <v>5.4</v>
      </c>
      <c r="AC54" s="1392">
        <v>5.4</v>
      </c>
      <c r="AD54" s="1392">
        <v>5.4</v>
      </c>
      <c r="AE54" s="1392">
        <v>5.0999999999999996</v>
      </c>
      <c r="AF54" s="1392">
        <v>5.0999999999999996</v>
      </c>
      <c r="AG54" s="1392">
        <v>5.0999999999999996</v>
      </c>
      <c r="AH54" s="1392">
        <v>12</v>
      </c>
      <c r="AI54" s="1392">
        <v>12</v>
      </c>
      <c r="AJ54" s="1392">
        <v>12</v>
      </c>
      <c r="AK54" s="1392">
        <v>21</v>
      </c>
      <c r="AL54" s="1392">
        <v>21</v>
      </c>
      <c r="AM54" s="1392">
        <v>21</v>
      </c>
      <c r="AN54" s="1392">
        <v>16</v>
      </c>
      <c r="AO54" s="1392">
        <v>16</v>
      </c>
      <c r="AP54" s="1392">
        <v>16</v>
      </c>
      <c r="AQ54" s="1392">
        <v>6.5449999999999999</v>
      </c>
      <c r="AR54" s="1392">
        <v>6.5449999999999999</v>
      </c>
      <c r="AS54" s="1392">
        <v>6.5449999999999999</v>
      </c>
      <c r="AT54" s="1392">
        <v>13.7</v>
      </c>
      <c r="AU54" s="1392">
        <v>15.7</v>
      </c>
      <c r="AV54" s="1392">
        <v>16</v>
      </c>
      <c r="AW54" s="1392">
        <v>3.5</v>
      </c>
      <c r="AX54" s="1392">
        <v>3.5</v>
      </c>
      <c r="AY54" s="1392">
        <v>3.5</v>
      </c>
      <c r="AZ54" s="1392">
        <v>4.0999999999999996</v>
      </c>
      <c r="BA54" s="1392">
        <v>4.0999999999999996</v>
      </c>
      <c r="BB54" s="1392">
        <v>4.0999999999999996</v>
      </c>
      <c r="BC54" s="1392">
        <v>2.5</v>
      </c>
      <c r="BD54" s="1392">
        <v>2.5</v>
      </c>
      <c r="BE54" s="1392">
        <v>2.5</v>
      </c>
      <c r="BF54" s="1392">
        <v>9.6999999999999993</v>
      </c>
      <c r="BG54" s="1392">
        <v>9.6999999999999993</v>
      </c>
      <c r="BH54" s="1392">
        <v>9.6999999999999993</v>
      </c>
      <c r="BI54" s="1392">
        <v>19</v>
      </c>
      <c r="BJ54" s="1392">
        <v>17</v>
      </c>
      <c r="BK54" s="1392">
        <v>17.649999999999999</v>
      </c>
      <c r="BL54" s="1158"/>
    </row>
    <row r="55" spans="1:66" ht="23.25" customHeight="1">
      <c r="A55" s="1060">
        <v>4</v>
      </c>
      <c r="B55" s="1385" t="s">
        <v>177</v>
      </c>
      <c r="C55" s="1386" t="s">
        <v>22</v>
      </c>
      <c r="D55" s="1644">
        <v>1255</v>
      </c>
      <c r="E55" s="1644">
        <f t="shared" ref="E55:F56" si="172">M55+P55+S55+V55+Y55+AB55+AE55+AH55+AK55+AN55+AQ55+AT55+AW55+AZ55+BC55+BF55+BI55</f>
        <v>2188.5595148499997</v>
      </c>
      <c r="F55" s="1644">
        <v>2188.56</v>
      </c>
      <c r="G55" s="1644">
        <f t="shared" ref="G55" si="173">O55+R55+U55+X55+AA55+AD55+AG55+AJ55+AM55+AP55+AS55+AV55+AY55+BB55+BE55+BH55+BK55</f>
        <v>2339.9997563058464</v>
      </c>
      <c r="H55" s="1644">
        <v>1521.38</v>
      </c>
      <c r="I55" s="1644">
        <v>2340</v>
      </c>
      <c r="J55" s="1644">
        <f t="shared" si="17"/>
        <v>121.22549800796814</v>
      </c>
      <c r="K55" s="1644">
        <f t="shared" si="18"/>
        <v>65.016246087213275</v>
      </c>
      <c r="L55" s="1644">
        <f t="shared" si="19"/>
        <v>100.00001041428115</v>
      </c>
      <c r="M55" s="1370" t="s">
        <v>796</v>
      </c>
      <c r="N55" s="1371">
        <f>(N49+N54)*0.04833</f>
        <v>74.766509999999997</v>
      </c>
      <c r="O55" s="1371">
        <f>(O49+O54)*(2340/(47809+202))</f>
        <v>76.519964174876591</v>
      </c>
      <c r="P55" s="1371">
        <f>(P49+P54)*0.04833</f>
        <v>123.19316999999999</v>
      </c>
      <c r="Q55" s="1371">
        <f>(Q49+Q54)*0.04833</f>
        <v>112.99553999999999</v>
      </c>
      <c r="R55" s="1371">
        <f>(R49+R54)*(2340/(47809+202))</f>
        <v>129.9377226052363</v>
      </c>
      <c r="S55" s="1371">
        <f>(S49+S54)*0.04833</f>
        <v>34.135478999999997</v>
      </c>
      <c r="T55" s="1371">
        <f>(T49+T54)*0.04833</f>
        <v>43.994798999999993</v>
      </c>
      <c r="U55" s="1371">
        <f>(U49+U54)*(2340/(47809+202))</f>
        <v>49.77696777821749</v>
      </c>
      <c r="V55" s="1371">
        <f>(V49+V54)*0.04833</f>
        <v>88.008929999999992</v>
      </c>
      <c r="W55" s="1371">
        <f>(W49+W54)*0.04833</f>
        <v>88.008929999999992</v>
      </c>
      <c r="X55" s="1371">
        <f>(X49+X54)*(2340/(47809+202))</f>
        <v>92.993688946283143</v>
      </c>
      <c r="Y55" s="1371">
        <f>(Y49+Y54)*0.04833</f>
        <v>121.65627599999999</v>
      </c>
      <c r="Z55" s="1371">
        <f>(Z49+Z54)*0.04833</f>
        <v>123.39615599999999</v>
      </c>
      <c r="AA55" s="1371">
        <f>(AA49+AA54)*(2340/(47809+202))</f>
        <v>133.70036033409008</v>
      </c>
      <c r="AB55" s="1371">
        <f>(AB49+AB54)*0.04833</f>
        <v>113.353182</v>
      </c>
      <c r="AC55" s="1371">
        <f>(AC49+AC54)*0.04833</f>
        <v>115.769682</v>
      </c>
      <c r="AD55" s="1371">
        <f>(AD49+AD54)*(2340/(47809+202))</f>
        <v>116.74899502197412</v>
      </c>
      <c r="AE55" s="1371">
        <f>(AE49+AE54)*0.04833</f>
        <v>121.31313299999999</v>
      </c>
      <c r="AF55" s="1371">
        <f>(AF49+AF54)*0.04833</f>
        <v>123.19800299999999</v>
      </c>
      <c r="AG55" s="1371">
        <f>(AG49+AG54)*(2340/(47809+202))</f>
        <v>169.37231051217429</v>
      </c>
      <c r="AH55" s="1371">
        <f>(AH49+AH54)*0.04833</f>
        <v>91.826999999999998</v>
      </c>
      <c r="AI55" s="1371">
        <f>(AI49+AI54)*0.04833</f>
        <v>91.150379999999998</v>
      </c>
      <c r="AJ55" s="1371">
        <f>(AJ49+AJ54)*(2340/(47809+202))</f>
        <v>111.66066109849825</v>
      </c>
      <c r="AK55" s="1371">
        <f>(AK49+AK54)*0.04833</f>
        <v>215.98676999999998</v>
      </c>
      <c r="AL55" s="1371">
        <f>(AL49+AL54)*0.04833</f>
        <v>215.98676999999998</v>
      </c>
      <c r="AM55" s="1371">
        <f>(AM49+AM54)*(2340/(47809+202))</f>
        <v>228.48763824956779</v>
      </c>
      <c r="AN55" s="1371">
        <f>(AN49+AN54)*0.04833</f>
        <v>153.49608000000001</v>
      </c>
      <c r="AO55" s="1371">
        <f>(AO49+AO54)*0.04833</f>
        <v>168.04340999999999</v>
      </c>
      <c r="AP55" s="1371">
        <f>(AP49+AP54)*(2340/(47809+202))</f>
        <v>174.58249151236174</v>
      </c>
      <c r="AQ55" s="1371">
        <f>(AQ49+AQ54)*0.04833</f>
        <v>109.59044985</v>
      </c>
      <c r="AR55" s="1371">
        <f>(AR49+AR54)*0.04833</f>
        <v>113.55350985</v>
      </c>
      <c r="AS55" s="1371">
        <f>(AS49+AS54)*(2340/(47809+202))</f>
        <v>119.63165316281686</v>
      </c>
      <c r="AT55" s="1371">
        <f>(AT49+AT54)*0.04833</f>
        <v>270.826821</v>
      </c>
      <c r="AU55" s="1371">
        <f>(AU49+AU54)*0.04833</f>
        <v>271.89008099999995</v>
      </c>
      <c r="AV55" s="1371">
        <f>(AV49+AV54)*(2340/(47809+202))</f>
        <v>253.24696423736225</v>
      </c>
      <c r="AW55" s="1371">
        <f>(AW49+AW54)*0.04833</f>
        <v>52.172235000000001</v>
      </c>
      <c r="AX55" s="1371">
        <f>(AX49+AX54)*0.04833</f>
        <v>56.570264999999999</v>
      </c>
      <c r="AY55" s="1371">
        <f>(AY49+AY54)*(2340/(47809+202))</f>
        <v>51.053925142154924</v>
      </c>
      <c r="AZ55" s="1371">
        <f>(AZ49+AZ54)*0.04833</f>
        <v>97.583102999999994</v>
      </c>
      <c r="BA55" s="1371">
        <f>(BA49+BA54)*0.04833</f>
        <v>97.486442999999994</v>
      </c>
      <c r="BB55" s="1371">
        <f>(BB49+BB54)*(2340/(47809+202))</f>
        <v>98.749744850138498</v>
      </c>
      <c r="BC55" s="1371">
        <f>(BC49+BC54)*0.04833</f>
        <v>99.390644999999992</v>
      </c>
      <c r="BD55" s="1371">
        <f>(BD49+BD54)*0.04833</f>
        <v>101.662155</v>
      </c>
      <c r="BE55" s="1371">
        <f>(BE49+BE54)*(2340/(47809+202))</f>
        <v>104.91033304867634</v>
      </c>
      <c r="BF55" s="1371">
        <f>(BF49+BF54)*0.04833</f>
        <v>199.92671099999998</v>
      </c>
      <c r="BG55" s="1371">
        <f>(BG49+BG54)*0.04833</f>
        <v>200.84498099999999</v>
      </c>
      <c r="BH55" s="1371">
        <f>(BH49+BH54)*(2340/(47809+202))</f>
        <v>202.5439586761367</v>
      </c>
      <c r="BI55" s="1371">
        <f>(BI49+BI54)*0.04833</f>
        <v>224.29953</v>
      </c>
      <c r="BJ55" s="1371">
        <f>(BJ49+BJ54)*0.04833</f>
        <v>210.96044999999998</v>
      </c>
      <c r="BK55" s="1371">
        <f>(BK49+BK54)*(2340/(47809+202))</f>
        <v>226.08237695528106</v>
      </c>
      <c r="BL55" s="1158"/>
      <c r="BN55" s="1645"/>
    </row>
    <row r="56" spans="1:66" ht="17.25" customHeight="1">
      <c r="A56" s="1431"/>
      <c r="B56" s="1432" t="s">
        <v>593</v>
      </c>
      <c r="C56" s="1433" t="s">
        <v>22</v>
      </c>
      <c r="D56" s="1750">
        <v>956</v>
      </c>
      <c r="E56" s="1750">
        <f t="shared" si="172"/>
        <v>1596.6884955752214</v>
      </c>
      <c r="F56" s="1750">
        <f t="shared" si="172"/>
        <v>1589.9999999999998</v>
      </c>
      <c r="G56" s="1750">
        <v>1596.5</v>
      </c>
      <c r="H56" s="1750">
        <v>1001.48</v>
      </c>
      <c r="I56" s="1750">
        <v>1596.5</v>
      </c>
      <c r="J56" s="1032">
        <f t="shared" si="17"/>
        <v>104.75732217573221</v>
      </c>
      <c r="K56" s="1032">
        <f t="shared" si="18"/>
        <v>62.729721265267777</v>
      </c>
      <c r="L56" s="1032">
        <f t="shared" si="19"/>
        <v>100</v>
      </c>
      <c r="M56" s="1372" t="s">
        <v>797</v>
      </c>
      <c r="N56" s="1372">
        <f>1590/3390*N52/10</f>
        <v>64.678761061946915</v>
      </c>
      <c r="O56" s="1373">
        <f>O52*0.044</f>
        <v>61.599999999999994</v>
      </c>
      <c r="P56" s="1372">
        <f>1596/3390*P52/10</f>
        <v>98.86725663716814</v>
      </c>
      <c r="Q56" s="1372">
        <f>1590/3390*Q52/10</f>
        <v>87.801769911504422</v>
      </c>
      <c r="R56" s="1372">
        <f>R52*0.044</f>
        <v>96.8</v>
      </c>
      <c r="S56" s="1372">
        <f>1596/3390*S52/10</f>
        <v>28.247787610619469</v>
      </c>
      <c r="T56" s="1372">
        <f>1590/3390*T52/10</f>
        <v>37.1</v>
      </c>
      <c r="U56" s="1372">
        <f>U52*0.044</f>
        <v>39.599999999999994</v>
      </c>
      <c r="V56" s="1372">
        <f>1596/3390*V52/10</f>
        <v>65.911504424778769</v>
      </c>
      <c r="W56" s="1372">
        <f>1590/3390*W52/10</f>
        <v>65.663716814159301</v>
      </c>
      <c r="X56" s="1372">
        <f>X52*0.044</f>
        <v>66</v>
      </c>
      <c r="Y56" s="1372">
        <f>1596/3390*Y52/10</f>
        <v>89.451327433628322</v>
      </c>
      <c r="Z56" s="1372">
        <f>1590/3390*Z52/10</f>
        <v>89.115044247787608</v>
      </c>
      <c r="AA56" s="1372">
        <f>AA52*0.044-0.116</f>
        <v>91.843999999999994</v>
      </c>
      <c r="AB56" s="1372">
        <f>1596/3390*AB52/10</f>
        <v>56.495575221238937</v>
      </c>
      <c r="AC56" s="1372">
        <f>1590/3390*AC52/10</f>
        <v>56.283185840707958</v>
      </c>
      <c r="AD56" s="1372">
        <f>AD52*0.044</f>
        <v>52.8</v>
      </c>
      <c r="AE56" s="1372">
        <f>1596/3390*AE52/10</f>
        <v>70.619469026548671</v>
      </c>
      <c r="AF56" s="1372">
        <f>1590/3390*AF52/10</f>
        <v>72.183185840707964</v>
      </c>
      <c r="AG56" s="1372">
        <f>AG52*0.044</f>
        <v>108.24</v>
      </c>
      <c r="AH56" s="1372">
        <f>1596/3390*AH52/10</f>
        <v>84.743362831858406</v>
      </c>
      <c r="AI56" s="1372">
        <f>1590/3390*AI52/10</f>
        <v>84.424778761061958</v>
      </c>
      <c r="AJ56" s="1372">
        <f>AJ52*0.044</f>
        <v>96.8</v>
      </c>
      <c r="AK56" s="1372">
        <f>1596/3390*AK52/10</f>
        <v>169.48672566371681</v>
      </c>
      <c r="AL56" s="1372">
        <f>1590/3390*AL52/10</f>
        <v>168.84955752212392</v>
      </c>
      <c r="AM56" s="1372">
        <f>AM52*0.044</f>
        <v>167.2</v>
      </c>
      <c r="AN56" s="1372">
        <f>1596/3390*AN52/10</f>
        <v>122.40707964601771</v>
      </c>
      <c r="AO56" s="1372">
        <f>1590/3390*AO52/10</f>
        <v>135.92389380530975</v>
      </c>
      <c r="AP56" s="1372">
        <f>AP52*0.044</f>
        <v>132</v>
      </c>
      <c r="AQ56" s="1372">
        <f>1596/3390*AQ52/10</f>
        <v>64.969911504424786</v>
      </c>
      <c r="AR56" s="1372">
        <f>1590/3390*AR52/10</f>
        <v>64.725663716814168</v>
      </c>
      <c r="AS56" s="1372">
        <f>AS52*0.044</f>
        <v>63.755999999999993</v>
      </c>
      <c r="AT56" s="1372">
        <f>1596/3390*AT52/10</f>
        <v>199.14690265486726</v>
      </c>
      <c r="AU56" s="1372">
        <f>1590/3390*AU52/10</f>
        <v>198.39823008849558</v>
      </c>
      <c r="AV56" s="1372">
        <f>AV52*0.044</f>
        <v>167.2</v>
      </c>
      <c r="AW56" s="1372">
        <f>1596/3390*AW52/10</f>
        <v>32.014159292035401</v>
      </c>
      <c r="AX56" s="1372">
        <f>1590/3390*AX52/10</f>
        <v>31.89380530973451</v>
      </c>
      <c r="AY56" s="1372">
        <f>AY52*0.044</f>
        <v>26.4</v>
      </c>
      <c r="AZ56" s="1372">
        <f>1596/3390*AZ52/10</f>
        <v>61.203539823008853</v>
      </c>
      <c r="BA56" s="1372">
        <f>1590/3390*BA52/10</f>
        <v>60.973451327433636</v>
      </c>
      <c r="BB56" s="1372">
        <f>BB52*0.044</f>
        <v>57.199999999999996</v>
      </c>
      <c r="BC56" s="1372">
        <f>1596/3390*BC52/10</f>
        <v>75.327433628318587</v>
      </c>
      <c r="BD56" s="1372">
        <f>1590/3390*BD52/10</f>
        <v>75.044247787610615</v>
      </c>
      <c r="BE56" s="1372">
        <f>BE52*0.044</f>
        <v>72.16</v>
      </c>
      <c r="BF56" s="1372">
        <f>1596/3390*BF52/10</f>
        <v>155.36283185840711</v>
      </c>
      <c r="BG56" s="1372">
        <f>1590/3390*BG52/10</f>
        <v>154.77876106194691</v>
      </c>
      <c r="BH56" s="1372">
        <f>BH52*0.044</f>
        <v>145.19999999999999</v>
      </c>
      <c r="BI56" s="1372">
        <f>1596/3390*BI52/10</f>
        <v>155.83362831858409</v>
      </c>
      <c r="BJ56" s="1372">
        <f>1590/3390*BJ52/10</f>
        <v>142.16194690265485</v>
      </c>
      <c r="BK56" s="1372">
        <f>BK52*0.044</f>
        <v>145.19999999999999</v>
      </c>
      <c r="BL56" s="1434"/>
    </row>
    <row r="57" spans="1:66" ht="16.5" customHeight="1">
      <c r="A57" s="1060" t="s">
        <v>57</v>
      </c>
      <c r="B57" s="1385" t="s">
        <v>594</v>
      </c>
      <c r="C57" s="1386"/>
      <c r="D57" s="1644"/>
      <c r="E57" s="1644"/>
      <c r="F57" s="1644"/>
      <c r="G57" s="1644"/>
      <c r="H57" s="1644"/>
      <c r="I57" s="1644"/>
      <c r="J57" s="1032"/>
      <c r="K57" s="1032"/>
      <c r="L57" s="1032"/>
      <c r="M57" s="1389"/>
      <c r="N57" s="1389"/>
      <c r="O57" s="1389"/>
      <c r="P57" s="1389"/>
      <c r="Q57" s="1389"/>
      <c r="R57" s="1389"/>
      <c r="S57" s="1389"/>
      <c r="T57" s="1389"/>
      <c r="U57" s="1389"/>
      <c r="V57" s="1389"/>
      <c r="W57" s="1389"/>
      <c r="X57" s="1389"/>
      <c r="Y57" s="1389"/>
      <c r="Z57" s="1389"/>
      <c r="AA57" s="1389"/>
      <c r="AB57" s="1389"/>
      <c r="AC57" s="1389"/>
      <c r="AD57" s="1389"/>
      <c r="AE57" s="1389"/>
      <c r="AF57" s="1389"/>
      <c r="AG57" s="1389"/>
      <c r="AH57" s="1389"/>
      <c r="AI57" s="1389"/>
      <c r="AJ57" s="1389"/>
      <c r="AK57" s="1389"/>
      <c r="AL57" s="1389"/>
      <c r="AM57" s="1389"/>
      <c r="AN57" s="1389"/>
      <c r="AO57" s="1389"/>
      <c r="AP57" s="1389"/>
      <c r="AQ57" s="1389"/>
      <c r="AR57" s="1389"/>
      <c r="AS57" s="1389"/>
      <c r="AT57" s="1389"/>
      <c r="AU57" s="1389"/>
      <c r="AV57" s="1389"/>
      <c r="AW57" s="1389"/>
      <c r="AX57" s="1389"/>
      <c r="AY57" s="1389"/>
      <c r="AZ57" s="1389"/>
      <c r="BA57" s="1389"/>
      <c r="BB57" s="1389"/>
      <c r="BC57" s="1389"/>
      <c r="BD57" s="1389"/>
      <c r="BE57" s="1389"/>
      <c r="BF57" s="1389"/>
      <c r="BG57" s="1389"/>
      <c r="BH57" s="1389"/>
      <c r="BI57" s="1389"/>
      <c r="BJ57" s="1389"/>
      <c r="BK57" s="1389"/>
      <c r="BL57" s="1158"/>
    </row>
    <row r="58" spans="1:66" ht="17.25" customHeight="1">
      <c r="A58" s="1036">
        <v>1</v>
      </c>
      <c r="B58" s="1435" t="s">
        <v>661</v>
      </c>
      <c r="C58" s="1436" t="s">
        <v>595</v>
      </c>
      <c r="D58" s="1644">
        <v>43.3</v>
      </c>
      <c r="E58" s="1644">
        <f>M58+P58+S58+V58+Y58+AB58+AE58+AH58+AK58+AN58+AQ58+AT58+AW58+AZ58+BC58+BF58+BI58</f>
        <v>43.000000000000007</v>
      </c>
      <c r="F58" s="1644">
        <v>43.46</v>
      </c>
      <c r="G58" s="1644">
        <f>O58+R58+U58+X58+AA58+AD58+AG58+AJ58+AM58+AP58+AS58+AV58+AY58+BB58+BE58+BH58+BK58</f>
        <v>43.46</v>
      </c>
      <c r="H58" s="1644">
        <v>43.77</v>
      </c>
      <c r="I58" s="1644">
        <v>43.77</v>
      </c>
      <c r="J58" s="1644">
        <f t="shared" si="17"/>
        <v>101.08545034642033</v>
      </c>
      <c r="K58" s="1644">
        <f t="shared" si="18"/>
        <v>100.71329958582605</v>
      </c>
      <c r="L58" s="1644">
        <f t="shared" si="19"/>
        <v>100.71329958582605</v>
      </c>
      <c r="M58" s="1437">
        <v>5.3</v>
      </c>
      <c r="N58" s="1437">
        <v>5.3</v>
      </c>
      <c r="O58" s="1437">
        <v>5.0999999999999996</v>
      </c>
      <c r="P58" s="1392">
        <v>8.0500000000000007</v>
      </c>
      <c r="Q58" s="1392">
        <v>9.5</v>
      </c>
      <c r="R58" s="1392">
        <v>9.5</v>
      </c>
      <c r="S58" s="1392">
        <v>4.22</v>
      </c>
      <c r="T58" s="1392">
        <v>4.22</v>
      </c>
      <c r="U58" s="1392">
        <v>4.22</v>
      </c>
      <c r="V58" s="1438">
        <v>1.5</v>
      </c>
      <c r="W58" s="1438">
        <v>1.5</v>
      </c>
      <c r="X58" s="1438">
        <v>1.5</v>
      </c>
      <c r="Y58" s="1392">
        <v>6.57</v>
      </c>
      <c r="Z58" s="1392">
        <v>6.57</v>
      </c>
      <c r="AA58" s="1392">
        <v>6.57</v>
      </c>
      <c r="AB58" s="1392">
        <v>0.81</v>
      </c>
      <c r="AC58" s="1392"/>
      <c r="AD58" s="1392"/>
      <c r="AE58" s="1392">
        <v>2.2999999999999998</v>
      </c>
      <c r="AF58" s="1392">
        <v>2.48</v>
      </c>
      <c r="AG58" s="1392">
        <v>2.48</v>
      </c>
      <c r="AH58" s="1437">
        <v>1.1000000000000001</v>
      </c>
      <c r="AI58" s="1437">
        <v>1.1000000000000001</v>
      </c>
      <c r="AJ58" s="1437">
        <v>1.1000000000000001</v>
      </c>
      <c r="AK58" s="1437">
        <v>0.3</v>
      </c>
      <c r="AL58" s="1439"/>
      <c r="AM58" s="1439"/>
      <c r="AN58" s="1440">
        <v>12.5</v>
      </c>
      <c r="AO58" s="1440">
        <v>12.5</v>
      </c>
      <c r="AP58" s="1440">
        <v>12.5</v>
      </c>
      <c r="AQ58" s="1392"/>
      <c r="AR58" s="1392"/>
      <c r="AS58" s="1392"/>
      <c r="AT58" s="1392"/>
      <c r="AU58" s="1392"/>
      <c r="AV58" s="1392"/>
      <c r="AW58" s="1441">
        <v>0.15</v>
      </c>
      <c r="AX58" s="1441">
        <v>0.19</v>
      </c>
      <c r="AY58" s="1441">
        <v>0.35</v>
      </c>
      <c r="AZ58" s="1441">
        <v>0.2</v>
      </c>
      <c r="BA58" s="1441">
        <v>0.14000000000000001</v>
      </c>
      <c r="BB58" s="1441">
        <v>0.14000000000000001</v>
      </c>
      <c r="BC58" s="1392"/>
      <c r="BD58" s="1392"/>
      <c r="BE58" s="1392"/>
      <c r="BF58" s="1392"/>
      <c r="BG58" s="1392"/>
      <c r="BH58" s="1392"/>
      <c r="BI58" s="1392"/>
      <c r="BJ58" s="1392"/>
      <c r="BK58" s="1392"/>
      <c r="BL58" s="1442"/>
    </row>
    <row r="59" spans="1:66" ht="31.5" customHeight="1">
      <c r="A59" s="1036">
        <v>2</v>
      </c>
      <c r="B59" s="1435" t="s">
        <v>596</v>
      </c>
      <c r="C59" s="1436" t="s">
        <v>22</v>
      </c>
      <c r="D59" s="1644">
        <v>70.760000000000005</v>
      </c>
      <c r="E59" s="1644">
        <f>SUM(E60:E62)</f>
        <v>112</v>
      </c>
      <c r="F59" s="1644">
        <f t="shared" ref="F59" si="174">SUM(F60:F62)</f>
        <v>121.99</v>
      </c>
      <c r="G59" s="1644">
        <f>+G60+G61</f>
        <v>123.8</v>
      </c>
      <c r="H59" s="1644">
        <v>80.599999999999994</v>
      </c>
      <c r="I59" s="1644">
        <v>144.80000000000001</v>
      </c>
      <c r="J59" s="1644">
        <f t="shared" si="17"/>
        <v>113.90616167326171</v>
      </c>
      <c r="K59" s="1644">
        <f t="shared" si="18"/>
        <v>65.105008077544426</v>
      </c>
      <c r="L59" s="1644">
        <f t="shared" si="19"/>
        <v>116.96284329563812</v>
      </c>
      <c r="M59" s="1392">
        <f>M60+M61+M62</f>
        <v>14</v>
      </c>
      <c r="N59" s="1392">
        <f t="shared" ref="N59:BA59" si="175">N60+N61+N62</f>
        <v>14</v>
      </c>
      <c r="O59" s="1392">
        <f>O60+O61+O62</f>
        <v>13</v>
      </c>
      <c r="P59" s="1392">
        <v>10.5</v>
      </c>
      <c r="Q59" s="1392">
        <f t="shared" si="175"/>
        <v>12.25</v>
      </c>
      <c r="R59" s="1392">
        <f t="shared" si="175"/>
        <v>12.25</v>
      </c>
      <c r="S59" s="1392">
        <f t="shared" si="175"/>
        <v>8.4</v>
      </c>
      <c r="T59" s="1392">
        <f t="shared" si="175"/>
        <v>8.4</v>
      </c>
      <c r="U59" s="1392">
        <f t="shared" si="175"/>
        <v>8.4</v>
      </c>
      <c r="V59" s="1392">
        <f t="shared" si="175"/>
        <v>1</v>
      </c>
      <c r="W59" s="1392">
        <f t="shared" si="175"/>
        <v>1</v>
      </c>
      <c r="X59" s="1392">
        <f t="shared" si="175"/>
        <v>1</v>
      </c>
      <c r="Y59" s="1392">
        <v>18.66</v>
      </c>
      <c r="Z59" s="1392">
        <v>18.66</v>
      </c>
      <c r="AA59" s="1392">
        <v>18.66</v>
      </c>
      <c r="AB59" s="1392">
        <v>2.0499999999999998</v>
      </c>
      <c r="AC59" s="1392"/>
      <c r="AD59" s="1392"/>
      <c r="AE59" s="1392">
        <f t="shared" si="175"/>
        <v>0.51</v>
      </c>
      <c r="AF59" s="1392">
        <f t="shared" si="175"/>
        <v>15.51</v>
      </c>
      <c r="AG59" s="1392">
        <f t="shared" si="175"/>
        <v>16.510000000000002</v>
      </c>
      <c r="AH59" s="1392">
        <f t="shared" si="175"/>
        <v>2.37</v>
      </c>
      <c r="AI59" s="1392">
        <f t="shared" si="175"/>
        <v>2.37</v>
      </c>
      <c r="AJ59" s="1392">
        <f t="shared" si="175"/>
        <v>2.37</v>
      </c>
      <c r="AK59" s="1392">
        <f t="shared" si="175"/>
        <v>0.71</v>
      </c>
      <c r="AL59" s="1392"/>
      <c r="AM59" s="1392"/>
      <c r="AN59" s="1440">
        <v>21.85</v>
      </c>
      <c r="AO59" s="1440">
        <v>21.85</v>
      </c>
      <c r="AP59" s="1440">
        <v>21.85</v>
      </c>
      <c r="AQ59" s="1392"/>
      <c r="AR59" s="1392"/>
      <c r="AS59" s="1392"/>
      <c r="AT59" s="1392"/>
      <c r="AU59" s="1392"/>
      <c r="AV59" s="1392"/>
      <c r="AW59" s="1392">
        <f t="shared" si="175"/>
        <v>19</v>
      </c>
      <c r="AX59" s="1392">
        <f t="shared" si="175"/>
        <v>15</v>
      </c>
      <c r="AY59" s="1392">
        <f t="shared" si="175"/>
        <v>22</v>
      </c>
      <c r="AZ59" s="1392">
        <f t="shared" si="175"/>
        <v>13</v>
      </c>
      <c r="BA59" s="1392">
        <f t="shared" si="175"/>
        <v>13</v>
      </c>
      <c r="BB59" s="1392">
        <f>BB60+BB61+BB62</f>
        <v>13</v>
      </c>
      <c r="BC59" s="1392"/>
      <c r="BD59" s="1392"/>
      <c r="BE59" s="1392"/>
      <c r="BF59" s="1392"/>
      <c r="BG59" s="1392"/>
      <c r="BH59" s="1392"/>
      <c r="BI59" s="1392"/>
      <c r="BJ59" s="1392"/>
      <c r="BK59" s="1392"/>
      <c r="BL59" s="1442"/>
    </row>
    <row r="60" spans="1:66" ht="22.5" customHeight="1">
      <c r="A60" s="1355" t="s">
        <v>243</v>
      </c>
      <c r="B60" s="1412" t="s">
        <v>660</v>
      </c>
      <c r="C60" s="1413" t="s">
        <v>597</v>
      </c>
      <c r="D60" s="1032">
        <v>44.05</v>
      </c>
      <c r="E60" s="1032">
        <f t="shared" ref="E60:F64" si="176">M60+P60+S60+V60+Y60+AB60+AE60+AH60+AK60+AN60+AQ60+AT60+AW60+AZ60+BC60+BF60+BI60</f>
        <v>71</v>
      </c>
      <c r="F60" s="1032">
        <f t="shared" si="176"/>
        <v>70.19</v>
      </c>
      <c r="G60" s="1032">
        <v>120</v>
      </c>
      <c r="H60" s="1032">
        <v>46</v>
      </c>
      <c r="I60" s="1032">
        <v>85</v>
      </c>
      <c r="J60" s="1032">
        <f t="shared" si="17"/>
        <v>104.42678774120317</v>
      </c>
      <c r="K60" s="1032">
        <f t="shared" si="18"/>
        <v>38.333333333333336</v>
      </c>
      <c r="L60" s="1032">
        <f t="shared" si="19"/>
        <v>70.833333333333343</v>
      </c>
      <c r="M60" s="1443">
        <v>8</v>
      </c>
      <c r="N60" s="1443">
        <v>8</v>
      </c>
      <c r="O60" s="1443">
        <v>7</v>
      </c>
      <c r="P60" s="1444">
        <v>9.5</v>
      </c>
      <c r="Q60" s="1444">
        <v>11.25</v>
      </c>
      <c r="R60" s="1444">
        <v>11.25</v>
      </c>
      <c r="S60" s="1443">
        <v>8</v>
      </c>
      <c r="T60" s="1443">
        <v>8</v>
      </c>
      <c r="U60" s="1443">
        <v>8</v>
      </c>
      <c r="V60" s="1380">
        <v>1</v>
      </c>
      <c r="W60" s="1380">
        <v>1</v>
      </c>
      <c r="X60" s="1380">
        <v>1</v>
      </c>
      <c r="Y60" s="1445">
        <v>18.260000000000002</v>
      </c>
      <c r="Z60" s="1445">
        <v>18.260000000000002</v>
      </c>
      <c r="AA60" s="1445">
        <v>18.260000000000002</v>
      </c>
      <c r="AB60" s="1380">
        <v>2.0499999999999998</v>
      </c>
      <c r="AC60" s="1380"/>
      <c r="AD60" s="1380"/>
      <c r="AE60" s="1418">
        <v>0.51</v>
      </c>
      <c r="AF60" s="1418">
        <v>0.51</v>
      </c>
      <c r="AG60" s="1418">
        <v>0.51</v>
      </c>
      <c r="AH60" s="1443">
        <v>1.87</v>
      </c>
      <c r="AI60" s="1443">
        <v>1.87</v>
      </c>
      <c r="AJ60" s="1443">
        <v>1.87</v>
      </c>
      <c r="AK60" s="1418">
        <v>0.51</v>
      </c>
      <c r="AL60" s="1418"/>
      <c r="AM60" s="1418"/>
      <c r="AN60" s="1420">
        <v>21.3</v>
      </c>
      <c r="AO60" s="1420">
        <v>21.3</v>
      </c>
      <c r="AP60" s="1420">
        <v>21.3</v>
      </c>
      <c r="AQ60" s="1380"/>
      <c r="AR60" s="1380"/>
      <c r="AS60" s="1380"/>
      <c r="AT60" s="1380"/>
      <c r="AU60" s="1380"/>
      <c r="AV60" s="1380"/>
      <c r="AW60" s="1443"/>
      <c r="AX60" s="1443"/>
      <c r="AY60" s="1443"/>
      <c r="AZ60" s="1380"/>
      <c r="BA60" s="1380"/>
      <c r="BB60" s="1380"/>
      <c r="BC60" s="1380"/>
      <c r="BD60" s="1380"/>
      <c r="BE60" s="1380"/>
      <c r="BF60" s="1380"/>
      <c r="BG60" s="1380"/>
      <c r="BH60" s="1380"/>
      <c r="BI60" s="1380"/>
      <c r="BJ60" s="1380"/>
      <c r="BK60" s="1380"/>
      <c r="BL60" s="1446"/>
    </row>
    <row r="61" spans="1:66" ht="22.5" customHeight="1">
      <c r="A61" s="1355" t="s">
        <v>243</v>
      </c>
      <c r="B61" s="1412" t="s">
        <v>598</v>
      </c>
      <c r="C61" s="1413" t="s">
        <v>597</v>
      </c>
      <c r="D61" s="1032">
        <v>2.4</v>
      </c>
      <c r="E61" s="1032">
        <f t="shared" si="176"/>
        <v>4</v>
      </c>
      <c r="F61" s="1032">
        <f t="shared" si="176"/>
        <v>3.8</v>
      </c>
      <c r="G61" s="1032">
        <f t="shared" ref="G61:G64" si="177">O61+R61+U61+X61+AA61+AD61+AG61+AJ61+AM61+AP61+AS61+AV61+AY61+BB61+BE61+BH61+BK61</f>
        <v>3.8</v>
      </c>
      <c r="H61" s="1032">
        <v>2.6</v>
      </c>
      <c r="I61" s="1032">
        <v>3.8</v>
      </c>
      <c r="J61" s="1032">
        <f t="shared" si="17"/>
        <v>108.33333333333334</v>
      </c>
      <c r="K61" s="1032">
        <f t="shared" si="18"/>
        <v>68.421052631578945</v>
      </c>
      <c r="L61" s="1032">
        <f t="shared" si="19"/>
        <v>100</v>
      </c>
      <c r="M61" s="1443">
        <v>1</v>
      </c>
      <c r="N61" s="1443">
        <v>1</v>
      </c>
      <c r="O61" s="1443">
        <v>1</v>
      </c>
      <c r="P61" s="1444">
        <v>1</v>
      </c>
      <c r="Q61" s="1444">
        <v>1</v>
      </c>
      <c r="R61" s="1444">
        <v>1</v>
      </c>
      <c r="S61" s="1443">
        <v>0.4</v>
      </c>
      <c r="T61" s="1443">
        <v>0.4</v>
      </c>
      <c r="U61" s="1443">
        <v>0.4</v>
      </c>
      <c r="V61" s="1447"/>
      <c r="W61" s="1447"/>
      <c r="X61" s="1447"/>
      <c r="Y61" s="1445">
        <v>0.4</v>
      </c>
      <c r="Z61" s="1445">
        <v>0.4</v>
      </c>
      <c r="AA61" s="1445">
        <v>0.4</v>
      </c>
      <c r="AB61" s="1447"/>
      <c r="AC61" s="1447"/>
      <c r="AD61" s="1447"/>
      <c r="AE61" s="1447"/>
      <c r="AF61" s="1447"/>
      <c r="AG61" s="1447"/>
      <c r="AH61" s="1443">
        <v>0.5</v>
      </c>
      <c r="AI61" s="1443">
        <v>0.5</v>
      </c>
      <c r="AJ61" s="1443">
        <v>0.5</v>
      </c>
      <c r="AK61" s="1418">
        <v>0.2</v>
      </c>
      <c r="AL61" s="1418"/>
      <c r="AM61" s="1418"/>
      <c r="AN61" s="1380">
        <v>0.5</v>
      </c>
      <c r="AO61" s="1380">
        <v>0.5</v>
      </c>
      <c r="AP61" s="1380">
        <v>0.5</v>
      </c>
      <c r="AQ61" s="1447"/>
      <c r="AR61" s="1447"/>
      <c r="AS61" s="1447"/>
      <c r="AT61" s="1447"/>
      <c r="AU61" s="1447"/>
      <c r="AV61" s="1447"/>
      <c r="AW61" s="1443"/>
      <c r="AX61" s="1443"/>
      <c r="AY61" s="1443"/>
      <c r="AZ61" s="1380"/>
      <c r="BA61" s="1380"/>
      <c r="BB61" s="1380"/>
      <c r="BC61" s="1447"/>
      <c r="BD61" s="1447"/>
      <c r="BE61" s="1447"/>
      <c r="BF61" s="1447"/>
      <c r="BG61" s="1447"/>
      <c r="BH61" s="1447"/>
      <c r="BI61" s="1447"/>
      <c r="BJ61" s="1447"/>
      <c r="BK61" s="1447"/>
      <c r="BL61" s="1446"/>
      <c r="BN61" s="1643"/>
    </row>
    <row r="62" spans="1:66" ht="22.5" customHeight="1">
      <c r="A62" s="1355"/>
      <c r="B62" s="1412" t="s">
        <v>816</v>
      </c>
      <c r="C62" s="1413" t="s">
        <v>600</v>
      </c>
      <c r="D62" s="1032">
        <v>24.31</v>
      </c>
      <c r="E62" s="1032">
        <f t="shared" si="176"/>
        <v>37</v>
      </c>
      <c r="F62" s="1032">
        <f t="shared" si="176"/>
        <v>48</v>
      </c>
      <c r="G62" s="1032">
        <f t="shared" si="177"/>
        <v>56</v>
      </c>
      <c r="H62" s="1032">
        <v>32</v>
      </c>
      <c r="I62" s="1032">
        <v>56</v>
      </c>
      <c r="J62" s="1032">
        <f t="shared" si="17"/>
        <v>131.63307280954339</v>
      </c>
      <c r="K62" s="1032">
        <f t="shared" si="18"/>
        <v>57.142857142857139</v>
      </c>
      <c r="L62" s="1032">
        <f t="shared" si="19"/>
        <v>100</v>
      </c>
      <c r="M62" s="1443">
        <v>5</v>
      </c>
      <c r="N62" s="1443">
        <v>5</v>
      </c>
      <c r="O62" s="1443">
        <v>5</v>
      </c>
      <c r="P62" s="1443"/>
      <c r="Q62" s="1443"/>
      <c r="R62" s="1443"/>
      <c r="S62" s="1443"/>
      <c r="T62" s="1443"/>
      <c r="U62" s="1443"/>
      <c r="V62" s="1443"/>
      <c r="W62" s="1443"/>
      <c r="X62" s="1443"/>
      <c r="Y62" s="1443"/>
      <c r="Z62" s="1443"/>
      <c r="AA62" s="1443"/>
      <c r="AB62" s="1443"/>
      <c r="AC62" s="1443"/>
      <c r="AD62" s="1443"/>
      <c r="AE62" s="1443"/>
      <c r="AF62" s="1443">
        <v>15</v>
      </c>
      <c r="AG62" s="1443">
        <v>16</v>
      </c>
      <c r="AH62" s="1443"/>
      <c r="AI62" s="1443"/>
      <c r="AJ62" s="1443"/>
      <c r="AK62" s="1443"/>
      <c r="AL62" s="1443"/>
      <c r="AM62" s="1443"/>
      <c r="AN62" s="1443"/>
      <c r="AO62" s="1443"/>
      <c r="AP62" s="1443"/>
      <c r="AQ62" s="1443"/>
      <c r="AR62" s="1443"/>
      <c r="AS62" s="1443"/>
      <c r="AT62" s="1443"/>
      <c r="AU62" s="1443"/>
      <c r="AV62" s="1443"/>
      <c r="AW62" s="1443">
        <v>19</v>
      </c>
      <c r="AX62" s="1443">
        <v>15</v>
      </c>
      <c r="AY62" s="1443">
        <v>22</v>
      </c>
      <c r="AZ62" s="1380">
        <v>13</v>
      </c>
      <c r="BA62" s="1380">
        <v>13</v>
      </c>
      <c r="BB62" s="1380">
        <v>13</v>
      </c>
      <c r="BC62" s="1443"/>
      <c r="BD62" s="1443"/>
      <c r="BE62" s="1443"/>
      <c r="BF62" s="1443"/>
      <c r="BG62" s="1443"/>
      <c r="BH62" s="1443"/>
      <c r="BI62" s="1443"/>
      <c r="BJ62" s="1443"/>
      <c r="BK62" s="1443"/>
      <c r="BL62" s="1446"/>
      <c r="BN62" s="1645"/>
    </row>
    <row r="63" spans="1:66" ht="22.5" customHeight="1">
      <c r="A63" s="1028"/>
      <c r="B63" s="1412" t="s">
        <v>601</v>
      </c>
      <c r="C63" s="1413" t="s">
        <v>602</v>
      </c>
      <c r="D63" s="1032">
        <v>31</v>
      </c>
      <c r="E63" s="1032">
        <f t="shared" si="176"/>
        <v>4</v>
      </c>
      <c r="F63" s="1032">
        <f t="shared" si="176"/>
        <v>32</v>
      </c>
      <c r="G63" s="1032">
        <f t="shared" si="177"/>
        <v>32</v>
      </c>
      <c r="H63" s="1032">
        <v>32</v>
      </c>
      <c r="I63" s="1032">
        <v>32</v>
      </c>
      <c r="J63" s="1032">
        <f t="shared" si="17"/>
        <v>103.2258064516129</v>
      </c>
      <c r="K63" s="1032">
        <f t="shared" si="18"/>
        <v>100</v>
      </c>
      <c r="L63" s="1032">
        <f t="shared" si="19"/>
        <v>100</v>
      </c>
      <c r="M63" s="1443">
        <v>1</v>
      </c>
      <c r="N63" s="1443">
        <v>1</v>
      </c>
      <c r="O63" s="1443">
        <v>1</v>
      </c>
      <c r="P63" s="1448"/>
      <c r="Q63" s="1448"/>
      <c r="R63" s="1448"/>
      <c r="S63" s="1448"/>
      <c r="T63" s="1448"/>
      <c r="U63" s="1448"/>
      <c r="V63" s="1448"/>
      <c r="W63" s="1448"/>
      <c r="X63" s="1448"/>
      <c r="Y63" s="1448"/>
      <c r="Z63" s="1448"/>
      <c r="AA63" s="1448"/>
      <c r="AB63" s="1448"/>
      <c r="AC63" s="1448"/>
      <c r="AD63" s="1448"/>
      <c r="AE63" s="1448"/>
      <c r="AF63" s="1448">
        <v>27</v>
      </c>
      <c r="AG63" s="1448">
        <v>27</v>
      </c>
      <c r="AH63" s="1448"/>
      <c r="AI63" s="1448"/>
      <c r="AJ63" s="1448"/>
      <c r="AK63" s="1448"/>
      <c r="AL63" s="1448"/>
      <c r="AM63" s="1448"/>
      <c r="AN63" s="1448"/>
      <c r="AO63" s="1448"/>
      <c r="AP63" s="1448"/>
      <c r="AQ63" s="1448"/>
      <c r="AR63" s="1448"/>
      <c r="AS63" s="1448"/>
      <c r="AT63" s="1448"/>
      <c r="AU63" s="1448"/>
      <c r="AV63" s="1448"/>
      <c r="AW63" s="1443">
        <v>2</v>
      </c>
      <c r="AX63" s="1443">
        <v>2</v>
      </c>
      <c r="AY63" s="1443">
        <v>2</v>
      </c>
      <c r="AZ63" s="1380">
        <v>1</v>
      </c>
      <c r="BA63" s="1380">
        <v>2</v>
      </c>
      <c r="BB63" s="1380">
        <v>2</v>
      </c>
      <c r="BC63" s="1448"/>
      <c r="BD63" s="1448"/>
      <c r="BE63" s="1448"/>
      <c r="BF63" s="1448"/>
      <c r="BG63" s="1448"/>
      <c r="BH63" s="1448"/>
      <c r="BI63" s="1448"/>
      <c r="BJ63" s="1448"/>
      <c r="BK63" s="1448"/>
      <c r="BL63" s="1446"/>
    </row>
    <row r="64" spans="1:66" ht="22.5" customHeight="1">
      <c r="A64" s="1028"/>
      <c r="B64" s="1412" t="s">
        <v>603</v>
      </c>
      <c r="C64" s="1413" t="s">
        <v>186</v>
      </c>
      <c r="D64" s="1032">
        <v>6737</v>
      </c>
      <c r="E64" s="1032">
        <f t="shared" si="176"/>
        <v>3587</v>
      </c>
      <c r="F64" s="1032">
        <f t="shared" si="176"/>
        <v>8600</v>
      </c>
      <c r="G64" s="1032">
        <f t="shared" si="177"/>
        <v>8800</v>
      </c>
      <c r="H64" s="1032">
        <v>12000</v>
      </c>
      <c r="I64" s="1032">
        <v>12000</v>
      </c>
      <c r="J64" s="1032">
        <f t="shared" si="17"/>
        <v>178.12082529315717</v>
      </c>
      <c r="K64" s="1032">
        <f t="shared" si="18"/>
        <v>136.36363636363635</v>
      </c>
      <c r="L64" s="1032">
        <f t="shared" si="19"/>
        <v>136.36363636363635</v>
      </c>
      <c r="M64" s="1418">
        <v>1500</v>
      </c>
      <c r="N64" s="1418">
        <v>1500</v>
      </c>
      <c r="O64" s="1418">
        <v>1500</v>
      </c>
      <c r="P64" s="1380"/>
      <c r="Q64" s="1380"/>
      <c r="R64" s="1380"/>
      <c r="S64" s="1380"/>
      <c r="T64" s="1380"/>
      <c r="U64" s="1380"/>
      <c r="V64" s="1380"/>
      <c r="W64" s="1380"/>
      <c r="X64" s="1380"/>
      <c r="Y64" s="1380"/>
      <c r="Z64" s="1380"/>
      <c r="AA64" s="1380"/>
      <c r="AB64" s="1380"/>
      <c r="AC64" s="1380"/>
      <c r="AD64" s="1380"/>
      <c r="AE64" s="1380"/>
      <c r="AF64" s="1380">
        <v>3800</v>
      </c>
      <c r="AG64" s="1380">
        <v>3800</v>
      </c>
      <c r="AH64" s="1380"/>
      <c r="AI64" s="1380"/>
      <c r="AJ64" s="1380"/>
      <c r="AK64" s="1380"/>
      <c r="AL64" s="1380"/>
      <c r="AM64" s="1380"/>
      <c r="AN64" s="1380"/>
      <c r="AO64" s="1380"/>
      <c r="AP64" s="1380"/>
      <c r="AQ64" s="1380"/>
      <c r="AR64" s="1380"/>
      <c r="AS64" s="1380"/>
      <c r="AT64" s="1380"/>
      <c r="AU64" s="1380"/>
      <c r="AV64" s="1380"/>
      <c r="AW64" s="1418">
        <v>1440</v>
      </c>
      <c r="AX64" s="1418">
        <v>1900</v>
      </c>
      <c r="AY64" s="1418">
        <v>2100</v>
      </c>
      <c r="AZ64" s="1380">
        <v>647</v>
      </c>
      <c r="BA64" s="1380">
        <v>1400</v>
      </c>
      <c r="BB64" s="1380">
        <v>1400</v>
      </c>
      <c r="BC64" s="1380"/>
      <c r="BD64" s="1380"/>
      <c r="BE64" s="1380"/>
      <c r="BF64" s="1380"/>
      <c r="BG64" s="1380"/>
      <c r="BH64" s="1380"/>
      <c r="BI64" s="1380"/>
      <c r="BJ64" s="1380"/>
      <c r="BK64" s="1380"/>
      <c r="BL64" s="1446"/>
    </row>
    <row r="65" spans="1:65" ht="26.25" customHeight="1">
      <c r="A65" s="1449" t="s">
        <v>31</v>
      </c>
      <c r="B65" s="1450" t="s">
        <v>800</v>
      </c>
      <c r="C65" s="1436"/>
      <c r="D65" s="1539"/>
      <c r="E65" s="1644">
        <v>0</v>
      </c>
      <c r="F65" s="1644"/>
      <c r="G65" s="1644"/>
      <c r="H65" s="1644"/>
      <c r="I65" s="1644"/>
      <c r="J65" s="1032"/>
      <c r="K65" s="1032"/>
      <c r="L65" s="103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c r="AL65" s="1392"/>
      <c r="AM65" s="1392"/>
      <c r="AN65" s="1392"/>
      <c r="AO65" s="1392"/>
      <c r="AP65" s="1392"/>
      <c r="AQ65" s="1392"/>
      <c r="AR65" s="1392"/>
      <c r="AS65" s="1392"/>
      <c r="AT65" s="1392"/>
      <c r="AU65" s="1392"/>
      <c r="AV65" s="1392"/>
      <c r="AW65" s="1392"/>
      <c r="AX65" s="1392"/>
      <c r="AY65" s="1392"/>
      <c r="AZ65" s="1392"/>
      <c r="BA65" s="1392"/>
      <c r="BB65" s="1392"/>
      <c r="BC65" s="1392"/>
      <c r="BD65" s="1392"/>
      <c r="BE65" s="1392"/>
      <c r="BF65" s="1392"/>
      <c r="BG65" s="1392"/>
      <c r="BH65" s="1392"/>
      <c r="BI65" s="1392"/>
      <c r="BJ65" s="1392"/>
      <c r="BK65" s="1392"/>
      <c r="BL65" s="1451"/>
    </row>
    <row r="66" spans="1:65" ht="21" customHeight="1">
      <c r="A66" s="1408">
        <v>1</v>
      </c>
      <c r="B66" s="1452" t="s">
        <v>207</v>
      </c>
      <c r="C66" s="1408" t="s">
        <v>43</v>
      </c>
      <c r="D66" s="1644">
        <v>44.21</v>
      </c>
      <c r="E66" s="1644">
        <v>44.5</v>
      </c>
      <c r="F66" s="1644">
        <v>44.303549175381832</v>
      </c>
      <c r="G66" s="1644">
        <v>44.364755422266263</v>
      </c>
      <c r="H66" s="1644">
        <v>44.33</v>
      </c>
      <c r="I66" s="1644">
        <v>44.36</v>
      </c>
      <c r="J66" s="1644">
        <f>+H66-D66</f>
        <v>0.11999999999999744</v>
      </c>
      <c r="K66" s="1644">
        <f>+H66-G66</f>
        <v>-3.4755422266265157E-2</v>
      </c>
      <c r="L66" s="1644">
        <f>+I66-G66</f>
        <v>-4.75542226626402E-3</v>
      </c>
      <c r="M66" s="1405">
        <v>48.823614789044619</v>
      </c>
      <c r="N66" s="1405">
        <v>49.148592106251463</v>
      </c>
      <c r="O66" s="1405">
        <v>49.259049798746084</v>
      </c>
      <c r="P66" s="1405">
        <v>51.584159036784769</v>
      </c>
      <c r="Q66" s="1405">
        <v>49.093479896918964</v>
      </c>
      <c r="R66" s="1405">
        <v>49.093479896918964</v>
      </c>
      <c r="S66" s="1405">
        <v>21.85050681883482</v>
      </c>
      <c r="T66" s="1405">
        <v>21.0328497331429</v>
      </c>
      <c r="U66" s="1405">
        <v>21.0328497331429</v>
      </c>
      <c r="V66" s="1405">
        <v>23.359313693207469</v>
      </c>
      <c r="W66" s="1405">
        <v>23.305498955814112</v>
      </c>
      <c r="X66" s="1405">
        <v>23.464189819663702</v>
      </c>
      <c r="Y66" s="1405">
        <v>50.687308047777712</v>
      </c>
      <c r="Z66" s="1405">
        <v>50.269033552070077</v>
      </c>
      <c r="AA66" s="1405">
        <v>50.366350807295291</v>
      </c>
      <c r="AB66" s="1405">
        <v>50.282391080687681</v>
      </c>
      <c r="AC66" s="1405">
        <v>50.483465694391086</v>
      </c>
      <c r="AD66" s="1405">
        <v>50.524929304544699</v>
      </c>
      <c r="AE66" s="1405">
        <v>62.29357155981765</v>
      </c>
      <c r="AF66" s="1405">
        <v>62.546264294901519</v>
      </c>
      <c r="AG66" s="1405">
        <v>62.852505490467145</v>
      </c>
      <c r="AH66" s="1405">
        <v>24.9794468260027</v>
      </c>
      <c r="AI66" s="1405">
        <v>23.955377396155409</v>
      </c>
      <c r="AJ66" s="1405">
        <v>23.955377396155409</v>
      </c>
      <c r="AK66" s="1405">
        <v>21.15568793170592</v>
      </c>
      <c r="AL66" s="1405">
        <v>20.695066852214005</v>
      </c>
      <c r="AM66" s="1405">
        <v>20.695066852214005</v>
      </c>
      <c r="AN66" s="1405">
        <v>52.383609389665409</v>
      </c>
      <c r="AO66" s="1405">
        <v>51.813852604147613</v>
      </c>
      <c r="AP66" s="1405">
        <v>51.813852604147613</v>
      </c>
      <c r="AQ66" s="1405">
        <v>26.6</v>
      </c>
      <c r="AR66" s="1405">
        <v>24.55</v>
      </c>
      <c r="AS66" s="1405">
        <v>24.55</v>
      </c>
      <c r="AT66" s="1405">
        <v>38.07</v>
      </c>
      <c r="AU66" s="1405">
        <v>38.135796058165909</v>
      </c>
      <c r="AV66" s="1405">
        <v>38.135796058165909</v>
      </c>
      <c r="AW66" s="1405">
        <v>77.713736193626886</v>
      </c>
      <c r="AX66" s="1405">
        <v>77.683236907870381</v>
      </c>
      <c r="AY66" s="1405">
        <v>77.683236907870381</v>
      </c>
      <c r="AZ66" s="1405">
        <v>69.921730099555191</v>
      </c>
      <c r="BA66" s="1405">
        <v>69.892002057103682</v>
      </c>
      <c r="BB66" s="1405">
        <v>69.892002057103682</v>
      </c>
      <c r="BC66" s="1405">
        <v>65.696015581927867</v>
      </c>
      <c r="BD66" s="1405">
        <v>65.660603459068881</v>
      </c>
      <c r="BE66" s="1405">
        <v>65.660603459068881</v>
      </c>
      <c r="BF66" s="1405">
        <v>20.716661465746228</v>
      </c>
      <c r="BG66" s="1405">
        <v>20.658436527205886</v>
      </c>
      <c r="BH66" s="1405">
        <v>20.658436527205886</v>
      </c>
      <c r="BI66" s="1405">
        <v>59.71702858142536</v>
      </c>
      <c r="BJ66" s="1405">
        <v>59.726598240417893</v>
      </c>
      <c r="BK66" s="1405">
        <v>59.726598240417893</v>
      </c>
      <c r="BL66" s="1451"/>
    </row>
    <row r="67" spans="1:65" ht="36" customHeight="1">
      <c r="A67" s="1408">
        <v>2</v>
      </c>
      <c r="B67" s="1453" t="s">
        <v>208</v>
      </c>
      <c r="C67" s="1408" t="s">
        <v>48</v>
      </c>
      <c r="D67" s="1644">
        <v>46479.5</v>
      </c>
      <c r="E67" s="1644">
        <v>46673.41</v>
      </c>
      <c r="F67" s="1644">
        <v>46629.59</v>
      </c>
      <c r="G67" s="1644">
        <f>O67+R67+U67+X67+AA67+AD67+AG67+AJ67+AM67+AP67+AS67+AV67+AY67+BB67+BE67+BH67+BK67</f>
        <v>46680.097999999998</v>
      </c>
      <c r="H67" s="1644">
        <v>46566.64</v>
      </c>
      <c r="I67" s="1644">
        <v>46818.829999999994</v>
      </c>
      <c r="J67" s="1644">
        <f t="shared" si="17"/>
        <v>100.18748050215687</v>
      </c>
      <c r="K67" s="1644">
        <f t="shared" si="18"/>
        <v>99.756945668794444</v>
      </c>
      <c r="L67" s="1644">
        <f t="shared" si="19"/>
        <v>100.29719731950861</v>
      </c>
      <c r="M67" s="1454">
        <f>M73+M77+M81</f>
        <v>2264.1099999999997</v>
      </c>
      <c r="N67" s="1454">
        <f t="shared" ref="N67:BK67" si="178">N73+N77+N81</f>
        <v>2279.19</v>
      </c>
      <c r="O67" s="1454">
        <f t="shared" si="178"/>
        <v>2284.19</v>
      </c>
      <c r="P67" s="1454">
        <f t="shared" si="178"/>
        <v>1807.06</v>
      </c>
      <c r="Q67" s="1454">
        <f t="shared" si="178"/>
        <v>1736.6799999999998</v>
      </c>
      <c r="R67" s="1454">
        <f t="shared" si="178"/>
        <v>1736.6799999999998</v>
      </c>
      <c r="S67" s="1454">
        <f t="shared" si="178"/>
        <v>673.53</v>
      </c>
      <c r="T67" s="1454">
        <f t="shared" si="178"/>
        <v>653.29999999999995</v>
      </c>
      <c r="U67" s="1454">
        <f t="shared" si="178"/>
        <v>653.29999999999995</v>
      </c>
      <c r="V67" s="1454">
        <f t="shared" si="178"/>
        <v>1512.47</v>
      </c>
      <c r="W67" s="1454">
        <f t="shared" si="178"/>
        <v>1542.1899999999998</v>
      </c>
      <c r="X67" s="1454">
        <f t="shared" si="178"/>
        <v>1562.1899999999998</v>
      </c>
      <c r="Y67" s="1454">
        <f t="shared" si="178"/>
        <v>5346.7500000000009</v>
      </c>
      <c r="Z67" s="1454">
        <f t="shared" si="178"/>
        <v>5356.0599999999995</v>
      </c>
      <c r="AA67" s="1454">
        <f t="shared" si="178"/>
        <v>5396.06</v>
      </c>
      <c r="AB67" s="1454">
        <f t="shared" si="178"/>
        <v>3645.5200000000004</v>
      </c>
      <c r="AC67" s="1454">
        <f t="shared" si="178"/>
        <v>3660.0200000000004</v>
      </c>
      <c r="AD67" s="1454">
        <f t="shared" si="178"/>
        <v>3663.0200000000004</v>
      </c>
      <c r="AE67" s="1454">
        <f t="shared" si="178"/>
        <v>7163.73</v>
      </c>
      <c r="AF67" s="1454">
        <f t="shared" si="178"/>
        <v>7193.3099999999995</v>
      </c>
      <c r="AG67" s="1454">
        <f t="shared" si="178"/>
        <v>7227.3799999999992</v>
      </c>
      <c r="AH67" s="1454">
        <f t="shared" si="178"/>
        <v>1422.31</v>
      </c>
      <c r="AI67" s="1454">
        <f t="shared" si="178"/>
        <v>1426.75</v>
      </c>
      <c r="AJ67" s="1454">
        <f t="shared" si="178"/>
        <v>1426.75</v>
      </c>
      <c r="AK67" s="1454">
        <f t="shared" si="178"/>
        <v>2916.98</v>
      </c>
      <c r="AL67" s="1454">
        <f t="shared" si="178"/>
        <v>2861.42</v>
      </c>
      <c r="AM67" s="1454">
        <f t="shared" si="178"/>
        <v>2881.42</v>
      </c>
      <c r="AN67" s="1454">
        <f t="shared" si="178"/>
        <v>5413.51</v>
      </c>
      <c r="AO67" s="1454">
        <f t="shared" si="178"/>
        <v>5399.54</v>
      </c>
      <c r="AP67" s="1454">
        <f t="shared" si="178"/>
        <v>5409.54</v>
      </c>
      <c r="AQ67" s="1454">
        <f t="shared" si="178"/>
        <v>896.84</v>
      </c>
      <c r="AR67" s="1454">
        <f t="shared" si="178"/>
        <v>827.6880000000001</v>
      </c>
      <c r="AS67" s="1454">
        <f t="shared" si="178"/>
        <v>827.6880000000001</v>
      </c>
      <c r="AT67" s="1454">
        <f t="shared" si="178"/>
        <v>2721.5099999999998</v>
      </c>
      <c r="AU67" s="1454">
        <f t="shared" si="178"/>
        <v>2726.41</v>
      </c>
      <c r="AV67" s="1454">
        <f t="shared" si="178"/>
        <v>2726.41</v>
      </c>
      <c r="AW67" s="1454">
        <f t="shared" si="178"/>
        <v>2497.09</v>
      </c>
      <c r="AX67" s="1454">
        <f t="shared" si="178"/>
        <v>2496.11</v>
      </c>
      <c r="AY67" s="1454">
        <f t="shared" si="178"/>
        <v>2496.11</v>
      </c>
      <c r="AZ67" s="1454">
        <f t="shared" si="178"/>
        <v>2936.77</v>
      </c>
      <c r="BA67" s="1454">
        <f t="shared" si="178"/>
        <v>2935.52</v>
      </c>
      <c r="BB67" s="1454">
        <f t="shared" si="178"/>
        <v>2935.52</v>
      </c>
      <c r="BC67" s="1454">
        <f t="shared" si="178"/>
        <v>1469.25</v>
      </c>
      <c r="BD67" s="1454">
        <f t="shared" si="178"/>
        <v>1468.46</v>
      </c>
      <c r="BE67" s="1454">
        <f t="shared" si="178"/>
        <v>1468.46</v>
      </c>
      <c r="BF67" s="1454">
        <f t="shared" si="178"/>
        <v>572.48</v>
      </c>
      <c r="BG67" s="1454">
        <f t="shared" si="178"/>
        <v>566.32999999999993</v>
      </c>
      <c r="BH67" s="1454">
        <f t="shared" si="178"/>
        <v>571.32999999999993</v>
      </c>
      <c r="BI67" s="1454">
        <f t="shared" si="178"/>
        <v>3413.5</v>
      </c>
      <c r="BJ67" s="1454">
        <f t="shared" si="178"/>
        <v>3414.0499999999997</v>
      </c>
      <c r="BK67" s="1454">
        <f t="shared" si="178"/>
        <v>3414.0499999999997</v>
      </c>
      <c r="BL67" s="1451"/>
    </row>
    <row r="68" spans="1:65" ht="28.5" customHeight="1">
      <c r="A68" s="1455"/>
      <c r="B68" s="1456" t="s">
        <v>283</v>
      </c>
      <c r="C68" s="1457" t="s">
        <v>48</v>
      </c>
      <c r="D68" s="1644"/>
      <c r="E68" s="1644">
        <v>300</v>
      </c>
      <c r="F68" s="1644">
        <f>N68+Q68+T68+W68+Z68+AC68+AF68+AI68+AL68+AO68+AR68+AU68+AX68+BA68+BD68+BG68+BJ68</f>
        <v>310.64</v>
      </c>
      <c r="G68" s="1644">
        <f>O68+R68+U68+X68+AA68+AD68+AG68+AJ68+AM68+AP68+AS68+AV68+AY68+BB68+BE68+BH68+BK68</f>
        <v>75</v>
      </c>
      <c r="H68" s="1644"/>
      <c r="I68" s="1644">
        <v>90.39</v>
      </c>
      <c r="J68" s="1032"/>
      <c r="K68" s="1032">
        <f t="shared" si="18"/>
        <v>0</v>
      </c>
      <c r="L68" s="1032">
        <f t="shared" si="19"/>
        <v>120.52000000000001</v>
      </c>
      <c r="M68" s="1458">
        <v>10</v>
      </c>
      <c r="N68" s="1454">
        <f t="shared" ref="N68:BK68" si="179">N69+N72</f>
        <v>16.93</v>
      </c>
      <c r="O68" s="1454">
        <f t="shared" si="179"/>
        <v>0</v>
      </c>
      <c r="P68" s="1454">
        <f t="shared" si="179"/>
        <v>0</v>
      </c>
      <c r="Q68" s="1454">
        <f t="shared" si="179"/>
        <v>33.19</v>
      </c>
      <c r="R68" s="1454">
        <f t="shared" si="179"/>
        <v>0</v>
      </c>
      <c r="S68" s="1454">
        <f t="shared" si="179"/>
        <v>45</v>
      </c>
      <c r="T68" s="1454">
        <f t="shared" si="179"/>
        <v>50.89</v>
      </c>
      <c r="U68" s="1454">
        <f t="shared" si="179"/>
        <v>0</v>
      </c>
      <c r="V68" s="1454">
        <f t="shared" si="179"/>
        <v>40</v>
      </c>
      <c r="W68" s="1454">
        <f t="shared" si="179"/>
        <v>43.82</v>
      </c>
      <c r="X68" s="1454">
        <f t="shared" si="179"/>
        <v>10</v>
      </c>
      <c r="Y68" s="1454">
        <f t="shared" si="179"/>
        <v>45</v>
      </c>
      <c r="Z68" s="1454">
        <f t="shared" si="179"/>
        <v>30.790000000000003</v>
      </c>
      <c r="AA68" s="1454">
        <f t="shared" si="179"/>
        <v>30</v>
      </c>
      <c r="AB68" s="1454">
        <f t="shared" si="179"/>
        <v>0</v>
      </c>
      <c r="AC68" s="1454">
        <f t="shared" si="179"/>
        <v>0.4</v>
      </c>
      <c r="AD68" s="1454">
        <f t="shared" si="179"/>
        <v>0</v>
      </c>
      <c r="AE68" s="1454">
        <f t="shared" si="179"/>
        <v>0</v>
      </c>
      <c r="AF68" s="1454">
        <f t="shared" si="179"/>
        <v>0</v>
      </c>
      <c r="AG68" s="1454">
        <f t="shared" si="179"/>
        <v>0</v>
      </c>
      <c r="AH68" s="1454">
        <f t="shared" si="179"/>
        <v>10</v>
      </c>
      <c r="AI68" s="1454">
        <f t="shared" si="179"/>
        <v>15.25</v>
      </c>
      <c r="AJ68" s="1454">
        <f t="shared" si="179"/>
        <v>0</v>
      </c>
      <c r="AK68" s="1454">
        <f t="shared" si="179"/>
        <v>90</v>
      </c>
      <c r="AL68" s="1454">
        <f t="shared" si="179"/>
        <v>43.760000000000005</v>
      </c>
      <c r="AM68" s="1454">
        <f t="shared" si="179"/>
        <v>20</v>
      </c>
      <c r="AN68" s="1454">
        <f t="shared" si="179"/>
        <v>50</v>
      </c>
      <c r="AO68" s="1454">
        <f t="shared" si="179"/>
        <v>37.340000000000003</v>
      </c>
      <c r="AP68" s="1454">
        <f t="shared" si="179"/>
        <v>10</v>
      </c>
      <c r="AQ68" s="1454">
        <f t="shared" si="179"/>
        <v>0</v>
      </c>
      <c r="AR68" s="1454">
        <f t="shared" si="179"/>
        <v>3.9</v>
      </c>
      <c r="AS68" s="1454">
        <f t="shared" si="179"/>
        <v>0</v>
      </c>
      <c r="AT68" s="1454">
        <f t="shared" si="179"/>
        <v>0</v>
      </c>
      <c r="AU68" s="1454">
        <f t="shared" si="179"/>
        <v>0</v>
      </c>
      <c r="AV68" s="1454">
        <f t="shared" si="179"/>
        <v>0</v>
      </c>
      <c r="AW68" s="1454">
        <f t="shared" si="179"/>
        <v>0</v>
      </c>
      <c r="AX68" s="1454">
        <f t="shared" si="179"/>
        <v>0</v>
      </c>
      <c r="AY68" s="1454">
        <f t="shared" si="179"/>
        <v>0</v>
      </c>
      <c r="AZ68" s="1454">
        <f t="shared" si="179"/>
        <v>0</v>
      </c>
      <c r="BA68" s="1454">
        <f t="shared" si="179"/>
        <v>0</v>
      </c>
      <c r="BB68" s="1454">
        <f t="shared" si="179"/>
        <v>0</v>
      </c>
      <c r="BC68" s="1454">
        <f t="shared" si="179"/>
        <v>0</v>
      </c>
      <c r="BD68" s="1454">
        <f t="shared" si="179"/>
        <v>0</v>
      </c>
      <c r="BE68" s="1454">
        <f t="shared" si="179"/>
        <v>0</v>
      </c>
      <c r="BF68" s="1454">
        <f t="shared" si="179"/>
        <v>10</v>
      </c>
      <c r="BG68" s="1454">
        <f t="shared" si="179"/>
        <v>34.370000000000005</v>
      </c>
      <c r="BH68" s="1454">
        <f t="shared" si="179"/>
        <v>5</v>
      </c>
      <c r="BI68" s="1454">
        <f t="shared" si="179"/>
        <v>0</v>
      </c>
      <c r="BJ68" s="1454">
        <f t="shared" si="179"/>
        <v>0</v>
      </c>
      <c r="BK68" s="1454">
        <f t="shared" si="179"/>
        <v>0</v>
      </c>
      <c r="BL68" s="1459"/>
    </row>
    <row r="69" spans="1:65" ht="19.5" customHeight="1">
      <c r="A69" s="1460" t="s">
        <v>243</v>
      </c>
      <c r="B69" s="1461" t="s">
        <v>339</v>
      </c>
      <c r="C69" s="1462" t="s">
        <v>48</v>
      </c>
      <c r="D69" s="1032"/>
      <c r="E69" s="1032">
        <v>290</v>
      </c>
      <c r="F69" s="1032">
        <f t="shared" ref="F69:F72" si="180">N69+Q69+T69+W69+Z69+AC69+AF69+AI69+AL69+AO69+AR69+AU69+AX69+BA69+BD69+BG69+BJ69</f>
        <v>304.26</v>
      </c>
      <c r="G69" s="1032">
        <f t="shared" ref="G69:G72" si="181">O69+R69+U69+X69+AA69+AD69+AG69+AJ69+AM69+AP69+AS69+AV69+AY69+BB69+BE69+BH69+BK69</f>
        <v>75</v>
      </c>
      <c r="H69" s="1032"/>
      <c r="I69" s="1032">
        <v>90.24</v>
      </c>
      <c r="J69" s="1032"/>
      <c r="K69" s="1032">
        <f t="shared" si="18"/>
        <v>0</v>
      </c>
      <c r="L69" s="1032">
        <f t="shared" si="19"/>
        <v>120.31999999999998</v>
      </c>
      <c r="M69" s="1463">
        <v>10</v>
      </c>
      <c r="N69" s="1464">
        <f t="shared" ref="N69:BK69" si="182">N70+N71</f>
        <v>16.93</v>
      </c>
      <c r="O69" s="1464">
        <f t="shared" si="182"/>
        <v>0</v>
      </c>
      <c r="P69" s="1464">
        <f t="shared" si="182"/>
        <v>0</v>
      </c>
      <c r="Q69" s="1464">
        <f t="shared" si="182"/>
        <v>33.19</v>
      </c>
      <c r="R69" s="1464">
        <f t="shared" si="182"/>
        <v>0</v>
      </c>
      <c r="S69" s="1464">
        <f t="shared" si="182"/>
        <v>45</v>
      </c>
      <c r="T69" s="1464">
        <f t="shared" si="182"/>
        <v>50.89</v>
      </c>
      <c r="U69" s="1464">
        <f t="shared" si="182"/>
        <v>0</v>
      </c>
      <c r="V69" s="1464">
        <f t="shared" si="182"/>
        <v>40</v>
      </c>
      <c r="W69" s="1464">
        <f t="shared" si="182"/>
        <v>43.82</v>
      </c>
      <c r="X69" s="1464">
        <f t="shared" si="182"/>
        <v>10</v>
      </c>
      <c r="Y69" s="1464">
        <f t="shared" si="182"/>
        <v>45</v>
      </c>
      <c r="Z69" s="1464">
        <f t="shared" si="182"/>
        <v>30.790000000000003</v>
      </c>
      <c r="AA69" s="1464">
        <f t="shared" si="182"/>
        <v>30</v>
      </c>
      <c r="AB69" s="1464">
        <f t="shared" si="182"/>
        <v>0</v>
      </c>
      <c r="AC69" s="1464">
        <f t="shared" si="182"/>
        <v>0.4</v>
      </c>
      <c r="AD69" s="1464">
        <f t="shared" si="182"/>
        <v>0</v>
      </c>
      <c r="AE69" s="1464">
        <f t="shared" si="182"/>
        <v>0</v>
      </c>
      <c r="AF69" s="1464">
        <f t="shared" si="182"/>
        <v>0</v>
      </c>
      <c r="AG69" s="1464">
        <f t="shared" si="182"/>
        <v>0</v>
      </c>
      <c r="AH69" s="1464">
        <f t="shared" si="182"/>
        <v>10</v>
      </c>
      <c r="AI69" s="1464">
        <f t="shared" si="182"/>
        <v>15.25</v>
      </c>
      <c r="AJ69" s="1464">
        <f t="shared" si="182"/>
        <v>0</v>
      </c>
      <c r="AK69" s="1464">
        <f t="shared" si="182"/>
        <v>85</v>
      </c>
      <c r="AL69" s="1464">
        <f t="shared" si="182"/>
        <v>37.380000000000003</v>
      </c>
      <c r="AM69" s="1464">
        <f t="shared" si="182"/>
        <v>20</v>
      </c>
      <c r="AN69" s="1464">
        <f t="shared" si="182"/>
        <v>45</v>
      </c>
      <c r="AO69" s="1464">
        <f t="shared" si="182"/>
        <v>37.340000000000003</v>
      </c>
      <c r="AP69" s="1464">
        <f t="shared" si="182"/>
        <v>10</v>
      </c>
      <c r="AQ69" s="1464">
        <f t="shared" si="182"/>
        <v>0</v>
      </c>
      <c r="AR69" s="1464">
        <f t="shared" si="182"/>
        <v>3.9</v>
      </c>
      <c r="AS69" s="1464">
        <f t="shared" si="182"/>
        <v>0</v>
      </c>
      <c r="AT69" s="1464">
        <f t="shared" si="182"/>
        <v>0</v>
      </c>
      <c r="AU69" s="1464">
        <f t="shared" si="182"/>
        <v>0</v>
      </c>
      <c r="AV69" s="1464">
        <f t="shared" si="182"/>
        <v>0</v>
      </c>
      <c r="AW69" s="1464">
        <f t="shared" si="182"/>
        <v>0</v>
      </c>
      <c r="AX69" s="1464">
        <f t="shared" si="182"/>
        <v>0</v>
      </c>
      <c r="AY69" s="1464">
        <f t="shared" si="182"/>
        <v>0</v>
      </c>
      <c r="AZ69" s="1464">
        <f t="shared" si="182"/>
        <v>0</v>
      </c>
      <c r="BA69" s="1464">
        <f t="shared" si="182"/>
        <v>0</v>
      </c>
      <c r="BB69" s="1464">
        <f t="shared" si="182"/>
        <v>0</v>
      </c>
      <c r="BC69" s="1464">
        <f t="shared" si="182"/>
        <v>0</v>
      </c>
      <c r="BD69" s="1464">
        <f t="shared" si="182"/>
        <v>0</v>
      </c>
      <c r="BE69" s="1464">
        <f t="shared" si="182"/>
        <v>0</v>
      </c>
      <c r="BF69" s="1464">
        <f t="shared" si="182"/>
        <v>10</v>
      </c>
      <c r="BG69" s="1464">
        <f t="shared" si="182"/>
        <v>34.370000000000005</v>
      </c>
      <c r="BH69" s="1464">
        <f t="shared" si="182"/>
        <v>5</v>
      </c>
      <c r="BI69" s="1464">
        <f t="shared" si="182"/>
        <v>0</v>
      </c>
      <c r="BJ69" s="1464">
        <f t="shared" si="182"/>
        <v>0</v>
      </c>
      <c r="BK69" s="1464">
        <f t="shared" si="182"/>
        <v>0</v>
      </c>
      <c r="BL69" s="1465"/>
    </row>
    <row r="70" spans="1:65" ht="21" customHeight="1">
      <c r="A70" s="1460"/>
      <c r="B70" s="1461" t="s">
        <v>284</v>
      </c>
      <c r="C70" s="1462"/>
      <c r="D70" s="1032"/>
      <c r="E70" s="1032">
        <v>240</v>
      </c>
      <c r="F70" s="1032">
        <v>292.45000000000005</v>
      </c>
      <c r="G70" s="1032">
        <v>75</v>
      </c>
      <c r="H70" s="1032"/>
      <c r="I70" s="1032">
        <v>90.24</v>
      </c>
      <c r="J70" s="1032"/>
      <c r="K70" s="1032">
        <f t="shared" si="18"/>
        <v>0</v>
      </c>
      <c r="L70" s="1032">
        <f t="shared" si="19"/>
        <v>120.31999999999998</v>
      </c>
      <c r="M70" s="1406">
        <v>10</v>
      </c>
      <c r="N70" s="1406">
        <v>16.079999999999998</v>
      </c>
      <c r="O70" s="1406">
        <v>0</v>
      </c>
      <c r="P70" s="1406">
        <v>0</v>
      </c>
      <c r="Q70" s="1406">
        <v>33.19</v>
      </c>
      <c r="R70" s="1406">
        <v>0</v>
      </c>
      <c r="S70" s="1406">
        <v>45</v>
      </c>
      <c r="T70" s="1406">
        <v>50.89</v>
      </c>
      <c r="U70" s="1406">
        <v>0</v>
      </c>
      <c r="V70" s="1406">
        <v>40</v>
      </c>
      <c r="W70" s="1406">
        <v>43.82</v>
      </c>
      <c r="X70" s="1406">
        <v>10</v>
      </c>
      <c r="Y70" s="1406">
        <v>45</v>
      </c>
      <c r="Z70" s="1406">
        <v>30.790000000000003</v>
      </c>
      <c r="AA70" s="1406">
        <v>30</v>
      </c>
      <c r="AB70" s="1406">
        <v>0</v>
      </c>
      <c r="AC70" s="1406">
        <v>0.4</v>
      </c>
      <c r="AD70" s="1406">
        <v>0</v>
      </c>
      <c r="AE70" s="1406">
        <v>0</v>
      </c>
      <c r="AF70" s="1406">
        <v>0</v>
      </c>
      <c r="AG70" s="1406">
        <v>0</v>
      </c>
      <c r="AH70" s="1406">
        <v>0</v>
      </c>
      <c r="AI70" s="1406">
        <v>4.29</v>
      </c>
      <c r="AJ70" s="1406">
        <v>0</v>
      </c>
      <c r="AK70" s="1406">
        <v>45</v>
      </c>
      <c r="AL70" s="1406">
        <v>37.380000000000003</v>
      </c>
      <c r="AM70" s="1406">
        <v>20</v>
      </c>
      <c r="AN70" s="1406">
        <v>45</v>
      </c>
      <c r="AO70" s="1406">
        <v>37.340000000000003</v>
      </c>
      <c r="AP70" s="1406">
        <v>10</v>
      </c>
      <c r="AQ70" s="1406">
        <v>0</v>
      </c>
      <c r="AR70" s="1406">
        <v>3.9</v>
      </c>
      <c r="AS70" s="1406">
        <v>0</v>
      </c>
      <c r="AT70" s="1406">
        <v>0</v>
      </c>
      <c r="AU70" s="1406">
        <v>0</v>
      </c>
      <c r="AV70" s="1406">
        <v>0</v>
      </c>
      <c r="AW70" s="1406">
        <v>0</v>
      </c>
      <c r="AX70" s="1406">
        <v>0</v>
      </c>
      <c r="AY70" s="1406">
        <v>0</v>
      </c>
      <c r="AZ70" s="1406">
        <v>0</v>
      </c>
      <c r="BA70" s="1406">
        <v>0</v>
      </c>
      <c r="BB70" s="1406">
        <v>0</v>
      </c>
      <c r="BC70" s="1406">
        <v>0</v>
      </c>
      <c r="BD70" s="1406">
        <v>0</v>
      </c>
      <c r="BE70" s="1406">
        <v>0</v>
      </c>
      <c r="BF70" s="1406">
        <v>10</v>
      </c>
      <c r="BG70" s="1406">
        <v>34.370000000000005</v>
      </c>
      <c r="BH70" s="1406">
        <v>5</v>
      </c>
      <c r="BI70" s="1406">
        <v>0</v>
      </c>
      <c r="BJ70" s="1406">
        <v>0</v>
      </c>
      <c r="BK70" s="1406">
        <v>0</v>
      </c>
      <c r="BL70" s="1048">
        <v>0</v>
      </c>
      <c r="BM70" s="1645"/>
    </row>
    <row r="71" spans="1:65" ht="29.25" customHeight="1">
      <c r="A71" s="1462"/>
      <c r="B71" s="1461" t="s">
        <v>801</v>
      </c>
      <c r="C71" s="1462"/>
      <c r="D71" s="1032"/>
      <c r="E71" s="1032">
        <v>50</v>
      </c>
      <c r="F71" s="1032">
        <f>N71+Q71+T71+W71+Z71+AC71+AF71+AI71+AL71+AO71+AR71+AU71+AX71+BA71+BD71+BG71+BJ71</f>
        <v>11.81</v>
      </c>
      <c r="G71" s="1032">
        <f t="shared" si="181"/>
        <v>0</v>
      </c>
      <c r="H71" s="1032"/>
      <c r="I71" s="1032"/>
      <c r="J71" s="1032"/>
      <c r="K71" s="1032"/>
      <c r="L71" s="1032"/>
      <c r="M71" s="1466"/>
      <c r="N71" s="1464">
        <v>0.85</v>
      </c>
      <c r="O71" s="1466"/>
      <c r="P71" s="1466"/>
      <c r="Q71" s="1466"/>
      <c r="R71" s="1466"/>
      <c r="S71" s="1466"/>
      <c r="T71" s="1466"/>
      <c r="U71" s="1466"/>
      <c r="V71" s="1466"/>
      <c r="W71" s="1466"/>
      <c r="X71" s="1466"/>
      <c r="Y71" s="1466"/>
      <c r="Z71" s="1454">
        <v>0</v>
      </c>
      <c r="AA71" s="1466"/>
      <c r="AB71" s="1466"/>
      <c r="AC71" s="1466"/>
      <c r="AD71" s="1466"/>
      <c r="AE71" s="1466"/>
      <c r="AF71" s="1454">
        <v>0</v>
      </c>
      <c r="AG71" s="1466"/>
      <c r="AH71" s="1466">
        <v>10</v>
      </c>
      <c r="AI71" s="1467">
        <v>10.96</v>
      </c>
      <c r="AJ71" s="1454"/>
      <c r="AK71" s="1384">
        <v>40</v>
      </c>
      <c r="AL71" s="1454"/>
      <c r="AM71" s="1454"/>
      <c r="AN71" s="1468"/>
      <c r="AO71" s="1454"/>
      <c r="AP71" s="1454">
        <v>0</v>
      </c>
      <c r="AQ71" s="1466"/>
      <c r="AR71" s="1454">
        <v>0</v>
      </c>
      <c r="AS71" s="1454"/>
      <c r="AT71" s="1466"/>
      <c r="AU71" s="1466"/>
      <c r="AV71" s="1454">
        <v>0</v>
      </c>
      <c r="AW71" s="1466"/>
      <c r="AX71" s="1454">
        <v>0</v>
      </c>
      <c r="AY71" s="1454">
        <v>0</v>
      </c>
      <c r="AZ71" s="1466"/>
      <c r="BA71" s="1454">
        <v>0</v>
      </c>
      <c r="BB71" s="1454">
        <v>0</v>
      </c>
      <c r="BC71" s="1466"/>
      <c r="BD71" s="1454">
        <v>0</v>
      </c>
      <c r="BE71" s="1454">
        <v>0</v>
      </c>
      <c r="BF71" s="1466"/>
      <c r="BG71" s="1466"/>
      <c r="BH71" s="1454"/>
      <c r="BI71" s="1466"/>
      <c r="BJ71" s="1466"/>
      <c r="BK71" s="1454">
        <v>0</v>
      </c>
      <c r="BL71" s="1451"/>
      <c r="BM71" s="1645"/>
    </row>
    <row r="72" spans="1:65" ht="20.25" customHeight="1">
      <c r="A72" s="1460" t="s">
        <v>243</v>
      </c>
      <c r="B72" s="1469" t="s">
        <v>340</v>
      </c>
      <c r="C72" s="1462" t="s">
        <v>48</v>
      </c>
      <c r="D72" s="1032"/>
      <c r="E72" s="1032">
        <v>10</v>
      </c>
      <c r="F72" s="1032">
        <f t="shared" si="180"/>
        <v>6.38</v>
      </c>
      <c r="G72" s="1032">
        <f t="shared" si="181"/>
        <v>0</v>
      </c>
      <c r="H72" s="1032"/>
      <c r="I72" s="1032">
        <v>0.15</v>
      </c>
      <c r="J72" s="1032"/>
      <c r="K72" s="1032"/>
      <c r="L72" s="1032"/>
      <c r="M72" s="1466"/>
      <c r="N72" s="1454"/>
      <c r="O72" s="1466"/>
      <c r="P72" s="1466"/>
      <c r="Q72" s="1466"/>
      <c r="R72" s="1466"/>
      <c r="S72" s="1466"/>
      <c r="T72" s="1466"/>
      <c r="U72" s="1466"/>
      <c r="V72" s="1466"/>
      <c r="W72" s="1466"/>
      <c r="X72" s="1466"/>
      <c r="Y72" s="1384"/>
      <c r="Z72" s="1454">
        <v>0</v>
      </c>
      <c r="AA72" s="1384"/>
      <c r="AB72" s="1384"/>
      <c r="AC72" s="1384"/>
      <c r="AD72" s="1384"/>
      <c r="AE72" s="1384"/>
      <c r="AF72" s="1454">
        <v>0</v>
      </c>
      <c r="AG72" s="1384"/>
      <c r="AH72" s="1384"/>
      <c r="AI72" s="1458">
        <v>0</v>
      </c>
      <c r="AJ72" s="1454"/>
      <c r="AK72" s="1384">
        <v>5</v>
      </c>
      <c r="AL72" s="1454">
        <v>6.38</v>
      </c>
      <c r="AM72" s="1409"/>
      <c r="AN72" s="1468">
        <v>5</v>
      </c>
      <c r="AO72" s="1454"/>
      <c r="AP72" s="1454"/>
      <c r="AQ72" s="1466"/>
      <c r="AR72" s="1454"/>
      <c r="AS72" s="1454"/>
      <c r="AT72" s="1466"/>
      <c r="AU72" s="1466"/>
      <c r="AV72" s="1454">
        <v>0</v>
      </c>
      <c r="AW72" s="1466"/>
      <c r="AX72" s="1454"/>
      <c r="AY72" s="1454">
        <v>0</v>
      </c>
      <c r="AZ72" s="1466"/>
      <c r="BA72" s="1454"/>
      <c r="BB72" s="1454">
        <v>0</v>
      </c>
      <c r="BC72" s="1466"/>
      <c r="BD72" s="1454"/>
      <c r="BE72" s="1454">
        <v>0</v>
      </c>
      <c r="BF72" s="1466"/>
      <c r="BG72" s="1466"/>
      <c r="BH72" s="1454">
        <v>0</v>
      </c>
      <c r="BI72" s="1466"/>
      <c r="BJ72" s="1466"/>
      <c r="BK72" s="1454">
        <v>0</v>
      </c>
      <c r="BL72" s="1451"/>
    </row>
    <row r="73" spans="1:65" ht="23.25" customHeight="1">
      <c r="A73" s="1457" t="s">
        <v>171</v>
      </c>
      <c r="B73" s="1456" t="s">
        <v>179</v>
      </c>
      <c r="C73" s="1457" t="s">
        <v>48</v>
      </c>
      <c r="D73" s="1749">
        <v>43432.29</v>
      </c>
      <c r="E73" s="1749">
        <v>43438.999999999993</v>
      </c>
      <c r="F73" s="1644">
        <f>N73+Q73+T73+W73+Z73+AC73+AF73+AI73+AL73+AO73+AR73+AU73+AX73+BA73+BD73+BG73+BJ73</f>
        <v>43524.927999999993</v>
      </c>
      <c r="G73" s="1751">
        <v>43587</v>
      </c>
      <c r="H73" s="1751">
        <v>43567.22</v>
      </c>
      <c r="I73" s="1751">
        <v>43588.34</v>
      </c>
      <c r="J73" s="1644">
        <f t="shared" si="17"/>
        <v>100.31066747804456</v>
      </c>
      <c r="K73" s="1644">
        <f t="shared" si="18"/>
        <v>99.954619496638912</v>
      </c>
      <c r="L73" s="1644">
        <f t="shared" si="19"/>
        <v>100.00307431114781</v>
      </c>
      <c r="M73" s="1454">
        <f>M74+M75+M76</f>
        <v>2006.9299999999998</v>
      </c>
      <c r="N73" s="1454">
        <f>N74+N75+N76</f>
        <v>2016.47</v>
      </c>
      <c r="O73" s="1454">
        <f t="shared" ref="O73:BK73" si="183">O74+O75+O76</f>
        <v>2021.47</v>
      </c>
      <c r="P73" s="1454">
        <f t="shared" si="183"/>
        <v>1252.6199999999999</v>
      </c>
      <c r="Q73" s="1454">
        <f t="shared" si="183"/>
        <v>1248.9499999999998</v>
      </c>
      <c r="R73" s="1454">
        <f t="shared" si="183"/>
        <v>1248.9499999999998</v>
      </c>
      <c r="S73" s="1454">
        <f t="shared" si="183"/>
        <v>90.45</v>
      </c>
      <c r="T73" s="1454">
        <f t="shared" si="183"/>
        <v>90.35</v>
      </c>
      <c r="U73" s="1454">
        <f t="shared" si="183"/>
        <v>90.35</v>
      </c>
      <c r="V73" s="1454">
        <f t="shared" si="183"/>
        <v>1142.04</v>
      </c>
      <c r="W73" s="1454">
        <f t="shared" si="183"/>
        <v>1175.6099999999999</v>
      </c>
      <c r="X73" s="1454">
        <f t="shared" si="183"/>
        <v>1185.6099999999999</v>
      </c>
      <c r="Y73" s="1454">
        <f t="shared" si="183"/>
        <v>4913.2300000000005</v>
      </c>
      <c r="Z73" s="1454">
        <f t="shared" si="183"/>
        <v>4945.4599999999991</v>
      </c>
      <c r="AA73" s="1454">
        <f t="shared" si="183"/>
        <v>4955.46</v>
      </c>
      <c r="AB73" s="1454">
        <f t="shared" si="183"/>
        <v>3594.51</v>
      </c>
      <c r="AC73" s="1454">
        <f t="shared" si="183"/>
        <v>3609.01</v>
      </c>
      <c r="AD73" s="1454">
        <f t="shared" si="183"/>
        <v>3612.01</v>
      </c>
      <c r="AE73" s="1454">
        <f t="shared" si="183"/>
        <v>7083.95</v>
      </c>
      <c r="AF73" s="1454">
        <f t="shared" si="183"/>
        <v>7110.2699999999995</v>
      </c>
      <c r="AG73" s="1454">
        <f t="shared" si="183"/>
        <v>7144.3399999999992</v>
      </c>
      <c r="AH73" s="1454">
        <f t="shared" si="183"/>
        <v>1213.75</v>
      </c>
      <c r="AI73" s="1454">
        <f t="shared" si="183"/>
        <v>1219.23</v>
      </c>
      <c r="AJ73" s="1454">
        <f t="shared" si="183"/>
        <v>1219.23</v>
      </c>
      <c r="AK73" s="1454">
        <f t="shared" si="183"/>
        <v>2532.52</v>
      </c>
      <c r="AL73" s="1454">
        <f t="shared" si="183"/>
        <v>2540.69</v>
      </c>
      <c r="AM73" s="1454">
        <f t="shared" si="183"/>
        <v>2540.69</v>
      </c>
      <c r="AN73" s="1454">
        <f t="shared" si="183"/>
        <v>5192.93</v>
      </c>
      <c r="AO73" s="1454">
        <f t="shared" si="183"/>
        <v>5221.12</v>
      </c>
      <c r="AP73" s="1454">
        <f t="shared" si="183"/>
        <v>5221.12</v>
      </c>
      <c r="AQ73" s="1454">
        <f t="shared" si="183"/>
        <v>896.84</v>
      </c>
      <c r="AR73" s="1454">
        <f t="shared" si="183"/>
        <v>827.6880000000001</v>
      </c>
      <c r="AS73" s="1454">
        <f t="shared" si="183"/>
        <v>827.6880000000001</v>
      </c>
      <c r="AT73" s="1454">
        <f t="shared" si="183"/>
        <v>2690.6499999999996</v>
      </c>
      <c r="AU73" s="1454">
        <f t="shared" si="183"/>
        <v>2695.48</v>
      </c>
      <c r="AV73" s="1454">
        <f t="shared" si="183"/>
        <v>2695.48</v>
      </c>
      <c r="AW73" s="1454">
        <f t="shared" si="183"/>
        <v>2497.09</v>
      </c>
      <c r="AX73" s="1454">
        <f t="shared" si="183"/>
        <v>2496.11</v>
      </c>
      <c r="AY73" s="1454">
        <f t="shared" si="183"/>
        <v>2496.11</v>
      </c>
      <c r="AZ73" s="1454">
        <f t="shared" si="183"/>
        <v>2936.77</v>
      </c>
      <c r="BA73" s="1454">
        <f t="shared" si="183"/>
        <v>2935.52</v>
      </c>
      <c r="BB73" s="1454">
        <f t="shared" si="183"/>
        <v>2935.52</v>
      </c>
      <c r="BC73" s="1454">
        <f t="shared" si="183"/>
        <v>1469.25</v>
      </c>
      <c r="BD73" s="1454">
        <f t="shared" si="183"/>
        <v>1468.46</v>
      </c>
      <c r="BE73" s="1454">
        <f t="shared" si="183"/>
        <v>1468.46</v>
      </c>
      <c r="BF73" s="1454">
        <f t="shared" si="183"/>
        <v>512.66999999999996</v>
      </c>
      <c r="BG73" s="1454">
        <f t="shared" si="183"/>
        <v>511.15999999999997</v>
      </c>
      <c r="BH73" s="1454">
        <f t="shared" si="183"/>
        <v>511.15999999999997</v>
      </c>
      <c r="BI73" s="1454">
        <f t="shared" si="183"/>
        <v>3412.8</v>
      </c>
      <c r="BJ73" s="1454">
        <f t="shared" si="183"/>
        <v>3413.35</v>
      </c>
      <c r="BK73" s="1454">
        <f t="shared" si="183"/>
        <v>3413.35</v>
      </c>
      <c r="BL73" s="1459"/>
    </row>
    <row r="74" spans="1:65" ht="23.25" customHeight="1">
      <c r="A74" s="1460" t="s">
        <v>243</v>
      </c>
      <c r="B74" s="1461" t="s">
        <v>341</v>
      </c>
      <c r="C74" s="1462" t="s">
        <v>48</v>
      </c>
      <c r="D74" s="1032"/>
      <c r="E74" s="1032">
        <v>0</v>
      </c>
      <c r="F74" s="1032">
        <v>0</v>
      </c>
      <c r="G74" s="1751"/>
      <c r="H74" s="1751"/>
      <c r="I74" s="1751"/>
      <c r="J74" s="1032"/>
      <c r="K74" s="1032"/>
      <c r="L74" s="1032"/>
      <c r="M74" s="1464"/>
      <c r="N74" s="1464">
        <v>0</v>
      </c>
      <c r="O74" s="1464"/>
      <c r="P74" s="1464"/>
      <c r="Q74" s="1464">
        <v>0</v>
      </c>
      <c r="R74" s="1464"/>
      <c r="S74" s="1464"/>
      <c r="T74" s="1464">
        <v>0</v>
      </c>
      <c r="U74" s="1454">
        <v>0</v>
      </c>
      <c r="V74" s="1464"/>
      <c r="W74" s="1464">
        <v>0</v>
      </c>
      <c r="X74" s="1464"/>
      <c r="Y74" s="1464"/>
      <c r="Z74" s="1464">
        <v>0</v>
      </c>
      <c r="AA74" s="1464"/>
      <c r="AB74" s="1464"/>
      <c r="AC74" s="1464">
        <v>0</v>
      </c>
      <c r="AD74" s="1464"/>
      <c r="AE74" s="1464"/>
      <c r="AF74" s="1464">
        <v>0</v>
      </c>
      <c r="AG74" s="1464"/>
      <c r="AH74" s="1464"/>
      <c r="AI74" s="1464">
        <v>0</v>
      </c>
      <c r="AJ74" s="1454">
        <v>0</v>
      </c>
      <c r="AK74" s="1464"/>
      <c r="AL74" s="1464">
        <v>0</v>
      </c>
      <c r="AM74" s="1454">
        <v>0</v>
      </c>
      <c r="AN74" s="1464"/>
      <c r="AO74" s="1464">
        <v>0</v>
      </c>
      <c r="AP74" s="1454">
        <v>0</v>
      </c>
      <c r="AQ74" s="1464"/>
      <c r="AR74" s="1464">
        <v>0</v>
      </c>
      <c r="AS74" s="1454"/>
      <c r="AT74" s="1464"/>
      <c r="AU74" s="1464">
        <v>0</v>
      </c>
      <c r="AV74" s="1454">
        <v>0</v>
      </c>
      <c r="AW74" s="1464"/>
      <c r="AX74" s="1464">
        <v>0</v>
      </c>
      <c r="AY74" s="1454">
        <v>0</v>
      </c>
      <c r="AZ74" s="1464"/>
      <c r="BA74" s="1464">
        <v>0</v>
      </c>
      <c r="BB74" s="1454">
        <v>0</v>
      </c>
      <c r="BC74" s="1464"/>
      <c r="BD74" s="1464">
        <v>0</v>
      </c>
      <c r="BE74" s="1454">
        <v>0</v>
      </c>
      <c r="BF74" s="1464"/>
      <c r="BG74" s="1464">
        <v>0</v>
      </c>
      <c r="BH74" s="1454">
        <v>0</v>
      </c>
      <c r="BI74" s="1464"/>
      <c r="BJ74" s="1464">
        <v>0</v>
      </c>
      <c r="BK74" s="1454">
        <v>0</v>
      </c>
      <c r="BL74" s="1465"/>
    </row>
    <row r="75" spans="1:65" ht="23.25" customHeight="1">
      <c r="A75" s="1460" t="s">
        <v>243</v>
      </c>
      <c r="B75" s="1461" t="s">
        <v>342</v>
      </c>
      <c r="C75" s="1462" t="s">
        <v>48</v>
      </c>
      <c r="D75" s="1032">
        <v>36308.94</v>
      </c>
      <c r="E75" s="1032">
        <v>36293</v>
      </c>
      <c r="F75" s="1032">
        <f>N75+Q75+T75+W75+Z75+AC75+AF75+AI75+AL75+AO75+AR75+AU75+AX75+BA75+BD75+BG75+BJ75</f>
        <v>31105.197999999997</v>
      </c>
      <c r="G75" s="1043">
        <v>31136</v>
      </c>
      <c r="H75" s="1043">
        <v>31212.720000000001</v>
      </c>
      <c r="I75" s="1043">
        <v>31224.84</v>
      </c>
      <c r="J75" s="1032">
        <f t="shared" ref="J75:J94" si="184">+H75/D75*100</f>
        <v>85.964283176539993</v>
      </c>
      <c r="K75" s="1032">
        <f t="shared" ref="K75:K93" si="185">+H75/G75*100</f>
        <v>100.24640287769783</v>
      </c>
      <c r="L75" s="1032">
        <f t="shared" ref="L75:L93" si="186">+I75/G75*100</f>
        <v>100.28532887975334</v>
      </c>
      <c r="M75" s="1384">
        <v>1162.1499999999999</v>
      </c>
      <c r="N75" s="1464">
        <v>898.81</v>
      </c>
      <c r="O75" s="1384">
        <v>903.81</v>
      </c>
      <c r="P75" s="1384">
        <v>1060.04</v>
      </c>
      <c r="Q75" s="1464">
        <v>1027.9799999999998</v>
      </c>
      <c r="R75" s="1464">
        <v>1027.9799999999998</v>
      </c>
      <c r="S75" s="1384">
        <v>4.49</v>
      </c>
      <c r="T75" s="1464">
        <v>0</v>
      </c>
      <c r="U75" s="1464">
        <v>0</v>
      </c>
      <c r="V75" s="1384">
        <v>392.73</v>
      </c>
      <c r="W75" s="1464">
        <v>0</v>
      </c>
      <c r="X75" s="1384"/>
      <c r="Y75" s="1384">
        <v>4570.3900000000003</v>
      </c>
      <c r="Z75" s="1464">
        <v>4304.0899999999992</v>
      </c>
      <c r="AA75" s="1384">
        <v>4314.09</v>
      </c>
      <c r="AB75" s="1384">
        <v>1499.05</v>
      </c>
      <c r="AC75" s="1464">
        <v>1665.18</v>
      </c>
      <c r="AD75" s="1464">
        <v>1665.18</v>
      </c>
      <c r="AE75" s="1384">
        <v>7072.21</v>
      </c>
      <c r="AF75" s="1464">
        <v>5765.78</v>
      </c>
      <c r="AG75" s="1464">
        <f>5800.78-0.93</f>
        <v>5799.8499999999995</v>
      </c>
      <c r="AH75" s="1384">
        <v>446.03</v>
      </c>
      <c r="AI75" s="1464">
        <v>285.89999999999998</v>
      </c>
      <c r="AJ75" s="1464">
        <v>285.89999999999998</v>
      </c>
      <c r="AK75" s="1384">
        <v>1773.13</v>
      </c>
      <c r="AL75" s="1464">
        <v>842.57999999999993</v>
      </c>
      <c r="AM75" s="1464">
        <v>842.57999999999993</v>
      </c>
      <c r="AN75" s="1384">
        <v>4839.84</v>
      </c>
      <c r="AO75" s="1464">
        <v>3579.19</v>
      </c>
      <c r="AP75" s="1464">
        <v>3579.19</v>
      </c>
      <c r="AQ75" s="1384">
        <v>749.04000000000008</v>
      </c>
      <c r="AR75" s="1464">
        <f>485.54-27.322</f>
        <v>458.21800000000002</v>
      </c>
      <c r="AS75" s="1464">
        <f>485.54-27.322</f>
        <v>458.21800000000002</v>
      </c>
      <c r="AT75" s="1384">
        <v>2436.0299999999997</v>
      </c>
      <c r="AU75" s="1464">
        <v>2210.83</v>
      </c>
      <c r="AV75" s="1464">
        <v>2210.83</v>
      </c>
      <c r="AW75" s="1384">
        <v>2153.5300000000002</v>
      </c>
      <c r="AX75" s="1464">
        <v>2454.75</v>
      </c>
      <c r="AY75" s="1464">
        <v>2454.75</v>
      </c>
      <c r="AZ75" s="1384">
        <v>2894.7200000000003</v>
      </c>
      <c r="BA75" s="1464">
        <v>2902.16</v>
      </c>
      <c r="BB75" s="1464">
        <v>2902.16</v>
      </c>
      <c r="BC75" s="1384">
        <v>1461.8400000000001</v>
      </c>
      <c r="BD75" s="1464">
        <v>1447.89</v>
      </c>
      <c r="BE75" s="1464">
        <v>1447.89</v>
      </c>
      <c r="BF75" s="1384">
        <v>512.66999999999996</v>
      </c>
      <c r="BG75" s="1464">
        <v>178.14</v>
      </c>
      <c r="BH75" s="1464">
        <v>178.14</v>
      </c>
      <c r="BI75" s="1384">
        <v>3302.0099999999998</v>
      </c>
      <c r="BJ75" s="1464">
        <v>3083.7</v>
      </c>
      <c r="BK75" s="1464">
        <v>3083.7</v>
      </c>
      <c r="BL75" s="1465"/>
    </row>
    <row r="76" spans="1:65" ht="23.25" customHeight="1">
      <c r="A76" s="1460" t="s">
        <v>243</v>
      </c>
      <c r="B76" s="1461" t="s">
        <v>343</v>
      </c>
      <c r="C76" s="1462" t="s">
        <v>48</v>
      </c>
      <c r="D76" s="1032">
        <v>7123.35</v>
      </c>
      <c r="E76" s="1032">
        <v>7146</v>
      </c>
      <c r="F76" s="1032">
        <f t="shared" ref="F76" si="187">N76+Q76+T76+W76+Z76+AC76+AF76+AI76+AL76+AO76+AR76+AU76+AX76+BA76+BD76+BG76+BJ76</f>
        <v>12419.73</v>
      </c>
      <c r="G76" s="1043">
        <v>12451</v>
      </c>
      <c r="H76" s="1043">
        <v>12354.5</v>
      </c>
      <c r="I76" s="1043">
        <v>12363.5</v>
      </c>
      <c r="J76" s="1032">
        <f t="shared" si="184"/>
        <v>173.43665550618738</v>
      </c>
      <c r="K76" s="1032">
        <f t="shared" si="185"/>
        <v>99.224961850453781</v>
      </c>
      <c r="L76" s="1032">
        <f t="shared" si="186"/>
        <v>99.297245201188659</v>
      </c>
      <c r="M76" s="1384">
        <v>844.78</v>
      </c>
      <c r="N76" s="1464">
        <v>1117.6600000000001</v>
      </c>
      <c r="O76" s="1464">
        <v>1117.6600000000001</v>
      </c>
      <c r="P76" s="1384">
        <v>192.58</v>
      </c>
      <c r="Q76" s="1464">
        <v>220.97</v>
      </c>
      <c r="R76" s="1464">
        <v>220.97</v>
      </c>
      <c r="S76" s="1384">
        <v>85.960000000000008</v>
      </c>
      <c r="T76" s="1464">
        <v>90.35</v>
      </c>
      <c r="U76" s="1464">
        <v>90.35</v>
      </c>
      <c r="V76" s="1384">
        <v>749.31</v>
      </c>
      <c r="W76" s="1464">
        <f>1175.61</f>
        <v>1175.6099999999999</v>
      </c>
      <c r="X76" s="1384">
        <v>1185.6099999999999</v>
      </c>
      <c r="Y76" s="1384">
        <v>342.84000000000003</v>
      </c>
      <c r="Z76" s="1464">
        <v>641.37</v>
      </c>
      <c r="AA76" s="1464">
        <v>641.37</v>
      </c>
      <c r="AB76" s="1384">
        <v>2095.46</v>
      </c>
      <c r="AC76" s="1464">
        <v>1943.83</v>
      </c>
      <c r="AD76" s="1384">
        <v>1946.83</v>
      </c>
      <c r="AE76" s="1384">
        <v>11.74</v>
      </c>
      <c r="AF76" s="1464">
        <v>1344.49</v>
      </c>
      <c r="AG76" s="1384">
        <v>1344.49</v>
      </c>
      <c r="AH76" s="1384">
        <v>767.72</v>
      </c>
      <c r="AI76" s="1464">
        <v>933.33</v>
      </c>
      <c r="AJ76" s="1464">
        <v>933.33</v>
      </c>
      <c r="AK76" s="1384">
        <v>759.39</v>
      </c>
      <c r="AL76" s="1464">
        <v>1698.1100000000001</v>
      </c>
      <c r="AM76" s="1464">
        <v>1698.1100000000001</v>
      </c>
      <c r="AN76" s="1384">
        <v>353.0900000000006</v>
      </c>
      <c r="AO76" s="1464">
        <v>1641.93</v>
      </c>
      <c r="AP76" s="1464">
        <v>1641.93</v>
      </c>
      <c r="AQ76" s="1384">
        <v>147.79999999999998</v>
      </c>
      <c r="AR76" s="1464">
        <v>369.47</v>
      </c>
      <c r="AS76" s="1464">
        <v>369.47</v>
      </c>
      <c r="AT76" s="1384">
        <v>254.62</v>
      </c>
      <c r="AU76" s="1464">
        <v>484.65</v>
      </c>
      <c r="AV76" s="1464">
        <v>484.65</v>
      </c>
      <c r="AW76" s="1384">
        <v>343.56</v>
      </c>
      <c r="AX76" s="1464">
        <v>41.36</v>
      </c>
      <c r="AY76" s="1464">
        <v>41.36</v>
      </c>
      <c r="AZ76" s="1384">
        <v>42.049999999999855</v>
      </c>
      <c r="BA76" s="1464">
        <v>33.36</v>
      </c>
      <c r="BB76" s="1464">
        <v>33.36</v>
      </c>
      <c r="BC76" s="1384">
        <v>7.4099999999998909</v>
      </c>
      <c r="BD76" s="1464">
        <v>20.57</v>
      </c>
      <c r="BE76" s="1464">
        <v>20.57</v>
      </c>
      <c r="BF76" s="1384"/>
      <c r="BG76" s="1464">
        <v>333.02</v>
      </c>
      <c r="BH76" s="1464">
        <v>333.02</v>
      </c>
      <c r="BI76" s="1384">
        <v>110.79000000000023</v>
      </c>
      <c r="BJ76" s="1464">
        <v>329.65</v>
      </c>
      <c r="BK76" s="1464">
        <v>329.65</v>
      </c>
      <c r="BL76" s="1465"/>
    </row>
    <row r="77" spans="1:65" ht="23.25" customHeight="1">
      <c r="A77" s="1457" t="s">
        <v>172</v>
      </c>
      <c r="B77" s="1470" t="s">
        <v>180</v>
      </c>
      <c r="C77" s="1457" t="s">
        <v>48</v>
      </c>
      <c r="D77" s="1749">
        <v>1681.8</v>
      </c>
      <c r="E77" s="1644">
        <v>1868.9999999999998</v>
      </c>
      <c r="F77" s="1644">
        <f>N77+Q77+T77+W77+Z77+AC77+AF77+AI77+AL77+AO77+AR77+AU77+AX77+BA77+BD77+BG77+BJ77</f>
        <v>1658.0000000000005</v>
      </c>
      <c r="G77" s="1751">
        <v>1733</v>
      </c>
      <c r="H77" s="1751">
        <v>1640.66</v>
      </c>
      <c r="I77" s="1751">
        <v>1874.39</v>
      </c>
      <c r="J77" s="1644">
        <f t="shared" si="184"/>
        <v>97.553811392555602</v>
      </c>
      <c r="K77" s="1644">
        <f t="shared" si="185"/>
        <v>94.671667628390082</v>
      </c>
      <c r="L77" s="1644">
        <f t="shared" si="186"/>
        <v>108.15868436237739</v>
      </c>
      <c r="M77" s="1454">
        <f>M78+M79+M80</f>
        <v>245.62</v>
      </c>
      <c r="N77" s="1454">
        <f t="shared" ref="N77:BK77" si="188">N78+N79+N80</f>
        <v>251.16</v>
      </c>
      <c r="O77" s="1454">
        <f t="shared" si="188"/>
        <v>251.16</v>
      </c>
      <c r="P77" s="1454">
        <f t="shared" si="188"/>
        <v>229.58</v>
      </c>
      <c r="Q77" s="1454">
        <f t="shared" si="188"/>
        <v>165.04</v>
      </c>
      <c r="R77" s="1454">
        <f t="shared" si="188"/>
        <v>165.04</v>
      </c>
      <c r="S77" s="1454">
        <f t="shared" si="188"/>
        <v>156.47999999999999</v>
      </c>
      <c r="T77" s="1454">
        <f t="shared" si="188"/>
        <v>138.52000000000001</v>
      </c>
      <c r="U77" s="1454">
        <f t="shared" si="188"/>
        <v>138.52000000000001</v>
      </c>
      <c r="V77" s="1454">
        <f t="shared" si="188"/>
        <v>134.53</v>
      </c>
      <c r="W77" s="1454">
        <f t="shared" si="188"/>
        <v>130.84</v>
      </c>
      <c r="X77" s="1454">
        <f t="shared" si="188"/>
        <v>140.84</v>
      </c>
      <c r="Y77" s="1454">
        <f t="shared" si="188"/>
        <v>260.98</v>
      </c>
      <c r="Z77" s="1454">
        <f t="shared" si="188"/>
        <v>238.06</v>
      </c>
      <c r="AA77" s="1454">
        <f t="shared" si="188"/>
        <v>268.06</v>
      </c>
      <c r="AB77" s="1454">
        <f t="shared" si="188"/>
        <v>51.010000000000005</v>
      </c>
      <c r="AC77" s="1454">
        <f t="shared" si="188"/>
        <v>51.01</v>
      </c>
      <c r="AD77" s="1454">
        <f t="shared" si="188"/>
        <v>51.01</v>
      </c>
      <c r="AE77" s="1454">
        <f t="shared" si="188"/>
        <v>79.78</v>
      </c>
      <c r="AF77" s="1454">
        <f t="shared" si="188"/>
        <v>83.04</v>
      </c>
      <c r="AG77" s="1454">
        <f t="shared" si="188"/>
        <v>83.04</v>
      </c>
      <c r="AH77" s="1454">
        <f t="shared" si="188"/>
        <v>120.28999999999999</v>
      </c>
      <c r="AI77" s="1454">
        <f t="shared" si="188"/>
        <v>119.67</v>
      </c>
      <c r="AJ77" s="1454">
        <f t="shared" si="188"/>
        <v>119.67</v>
      </c>
      <c r="AK77" s="1454">
        <f t="shared" si="188"/>
        <v>279.27</v>
      </c>
      <c r="AL77" s="1454">
        <f t="shared" si="188"/>
        <v>215.93</v>
      </c>
      <c r="AM77" s="1454">
        <f t="shared" si="188"/>
        <v>235.93</v>
      </c>
      <c r="AN77" s="1454">
        <f t="shared" si="188"/>
        <v>220.09</v>
      </c>
      <c r="AO77" s="1454">
        <f t="shared" si="188"/>
        <v>177.93</v>
      </c>
      <c r="AP77" s="1454">
        <f t="shared" si="188"/>
        <v>187.93</v>
      </c>
      <c r="AQ77" s="1454">
        <f t="shared" si="188"/>
        <v>0</v>
      </c>
      <c r="AR77" s="1454">
        <f t="shared" si="188"/>
        <v>0</v>
      </c>
      <c r="AS77" s="1454">
        <f t="shared" si="188"/>
        <v>0</v>
      </c>
      <c r="AT77" s="1454">
        <f t="shared" si="188"/>
        <v>30.86</v>
      </c>
      <c r="AU77" s="1454">
        <f t="shared" si="188"/>
        <v>30.93</v>
      </c>
      <c r="AV77" s="1454">
        <f t="shared" si="188"/>
        <v>30.93</v>
      </c>
      <c r="AW77" s="1454">
        <f t="shared" si="188"/>
        <v>0</v>
      </c>
      <c r="AX77" s="1454">
        <f t="shared" si="188"/>
        <v>0</v>
      </c>
      <c r="AY77" s="1454">
        <f t="shared" si="188"/>
        <v>0</v>
      </c>
      <c r="AZ77" s="1454">
        <f t="shared" si="188"/>
        <v>0</v>
      </c>
      <c r="BA77" s="1454">
        <f t="shared" si="188"/>
        <v>0</v>
      </c>
      <c r="BB77" s="1454">
        <f t="shared" si="188"/>
        <v>0</v>
      </c>
      <c r="BC77" s="1454">
        <f t="shared" si="188"/>
        <v>0</v>
      </c>
      <c r="BD77" s="1454">
        <f t="shared" si="188"/>
        <v>0</v>
      </c>
      <c r="BE77" s="1454">
        <f t="shared" si="188"/>
        <v>0</v>
      </c>
      <c r="BF77" s="1454">
        <f t="shared" si="188"/>
        <v>59.81</v>
      </c>
      <c r="BG77" s="1454">
        <f t="shared" si="188"/>
        <v>55.169999999999995</v>
      </c>
      <c r="BH77" s="1454">
        <f t="shared" si="188"/>
        <v>60.169999999999995</v>
      </c>
      <c r="BI77" s="1454">
        <f t="shared" si="188"/>
        <v>0.7</v>
      </c>
      <c r="BJ77" s="1454">
        <f t="shared" si="188"/>
        <v>0.7</v>
      </c>
      <c r="BK77" s="1454">
        <f t="shared" si="188"/>
        <v>0.7</v>
      </c>
      <c r="BL77" s="1451"/>
    </row>
    <row r="78" spans="1:65" ht="23.25" customHeight="1">
      <c r="A78" s="1460" t="s">
        <v>243</v>
      </c>
      <c r="B78" s="1461" t="s">
        <v>344</v>
      </c>
      <c r="C78" s="1462" t="s">
        <v>48</v>
      </c>
      <c r="D78" s="1032"/>
      <c r="E78" s="1032">
        <v>0</v>
      </c>
      <c r="F78" s="1032">
        <v>0</v>
      </c>
      <c r="G78" s="1032"/>
      <c r="H78" s="1032"/>
      <c r="I78" s="1032"/>
      <c r="J78" s="1032"/>
      <c r="K78" s="1032"/>
      <c r="L78" s="1032"/>
      <c r="M78" s="1464"/>
      <c r="N78" s="1464">
        <v>0</v>
      </c>
      <c r="O78" s="1464"/>
      <c r="P78" s="1464"/>
      <c r="Q78" s="1464">
        <v>0</v>
      </c>
      <c r="R78" s="1464"/>
      <c r="S78" s="1464"/>
      <c r="T78" s="1464">
        <v>0</v>
      </c>
      <c r="U78" s="1464">
        <v>0</v>
      </c>
      <c r="V78" s="1464"/>
      <c r="W78" s="1464">
        <v>0</v>
      </c>
      <c r="X78" s="1464">
        <v>0</v>
      </c>
      <c r="Y78" s="1464"/>
      <c r="Z78" s="1464">
        <v>0</v>
      </c>
      <c r="AA78" s="1464"/>
      <c r="AB78" s="1464"/>
      <c r="AC78" s="1464">
        <v>0</v>
      </c>
      <c r="AD78" s="1464">
        <v>0</v>
      </c>
      <c r="AE78" s="1464"/>
      <c r="AF78" s="1464">
        <v>0</v>
      </c>
      <c r="AG78" s="1384">
        <v>0</v>
      </c>
      <c r="AH78" s="1464"/>
      <c r="AI78" s="1464">
        <v>0</v>
      </c>
      <c r="AJ78" s="1464">
        <v>0</v>
      </c>
      <c r="AK78" s="1464"/>
      <c r="AL78" s="1464">
        <v>0</v>
      </c>
      <c r="AM78" s="1464">
        <v>0</v>
      </c>
      <c r="AN78" s="1464"/>
      <c r="AO78" s="1464">
        <v>0</v>
      </c>
      <c r="AP78" s="1464">
        <v>0</v>
      </c>
      <c r="AQ78" s="1464"/>
      <c r="AR78" s="1464">
        <v>0</v>
      </c>
      <c r="AS78" s="1464"/>
      <c r="AT78" s="1464"/>
      <c r="AU78" s="1464">
        <v>0</v>
      </c>
      <c r="AV78" s="1464">
        <v>0</v>
      </c>
      <c r="AW78" s="1464"/>
      <c r="AX78" s="1464">
        <v>0</v>
      </c>
      <c r="AY78" s="1464">
        <v>0</v>
      </c>
      <c r="AZ78" s="1464"/>
      <c r="BA78" s="1464">
        <v>0</v>
      </c>
      <c r="BB78" s="1464">
        <v>0</v>
      </c>
      <c r="BC78" s="1464"/>
      <c r="BD78" s="1464">
        <v>0</v>
      </c>
      <c r="BE78" s="1464">
        <v>0</v>
      </c>
      <c r="BF78" s="1464"/>
      <c r="BG78" s="1464">
        <v>0</v>
      </c>
      <c r="BH78" s="1464">
        <v>0</v>
      </c>
      <c r="BI78" s="1464"/>
      <c r="BJ78" s="1464">
        <v>0</v>
      </c>
      <c r="BK78" s="1464">
        <v>0</v>
      </c>
      <c r="BL78" s="1465"/>
    </row>
    <row r="79" spans="1:65" ht="23.25" customHeight="1">
      <c r="A79" s="1460" t="s">
        <v>243</v>
      </c>
      <c r="B79" s="1471" t="s">
        <v>340</v>
      </c>
      <c r="C79" s="1462" t="s">
        <v>48</v>
      </c>
      <c r="D79" s="1032">
        <v>525.57000000000005</v>
      </c>
      <c r="E79" s="1032">
        <v>637.00000000000011</v>
      </c>
      <c r="F79" s="1032">
        <f>N79+Q79+T79+W79+Z79+AC79+AF79+AI79+AL79+AO79+AR79+AU79+AX79+BA79+BD79+BG79+BJ79</f>
        <v>166.1</v>
      </c>
      <c r="G79" s="1043">
        <v>166.1</v>
      </c>
      <c r="H79" s="1043">
        <v>176.3</v>
      </c>
      <c r="I79" s="1043">
        <v>176.45000000000002</v>
      </c>
      <c r="J79" s="1032">
        <f t="shared" si="184"/>
        <v>33.544532602698027</v>
      </c>
      <c r="K79" s="1032">
        <f t="shared" si="185"/>
        <v>106.14087898856113</v>
      </c>
      <c r="L79" s="1032">
        <f t="shared" si="186"/>
        <v>106.23118603251056</v>
      </c>
      <c r="M79" s="1384">
        <v>104.75</v>
      </c>
      <c r="N79" s="1464">
        <v>85.77000000000001</v>
      </c>
      <c r="O79" s="1464">
        <v>85.77000000000001</v>
      </c>
      <c r="P79" s="1384">
        <v>1.79</v>
      </c>
      <c r="Q79" s="1464">
        <v>0</v>
      </c>
      <c r="R79" s="1384"/>
      <c r="S79" s="1384">
        <v>20.48</v>
      </c>
      <c r="T79" s="1464">
        <v>0</v>
      </c>
      <c r="U79" s="1464">
        <v>0</v>
      </c>
      <c r="V79" s="1384">
        <v>29.7</v>
      </c>
      <c r="W79" s="1464">
        <v>0</v>
      </c>
      <c r="X79" s="1464">
        <v>0</v>
      </c>
      <c r="Y79" s="1384">
        <v>129.32000000000002</v>
      </c>
      <c r="Z79" s="1464">
        <v>0</v>
      </c>
      <c r="AA79" s="1384"/>
      <c r="AB79" s="1384">
        <v>3.41</v>
      </c>
      <c r="AC79" s="1464">
        <v>1.1100000000000001</v>
      </c>
      <c r="AD79" s="1464">
        <v>1.1100000000000001</v>
      </c>
      <c r="AE79" s="1384">
        <v>79.78</v>
      </c>
      <c r="AF79" s="1464">
        <v>3.29</v>
      </c>
      <c r="AG79" s="1384">
        <v>3.29</v>
      </c>
      <c r="AH79" s="1384">
        <v>1.45</v>
      </c>
      <c r="AI79" s="1464">
        <v>1.45</v>
      </c>
      <c r="AJ79" s="1464">
        <v>1.45</v>
      </c>
      <c r="AK79" s="1384">
        <v>99.41</v>
      </c>
      <c r="AL79" s="1464">
        <v>24.43</v>
      </c>
      <c r="AM79" s="1464">
        <v>24.43</v>
      </c>
      <c r="AN79" s="1384">
        <v>76.84</v>
      </c>
      <c r="AO79" s="1464">
        <v>23.12</v>
      </c>
      <c r="AP79" s="1464">
        <v>23.12</v>
      </c>
      <c r="AQ79" s="1384"/>
      <c r="AR79" s="1464">
        <v>0</v>
      </c>
      <c r="AS79" s="1464"/>
      <c r="AT79" s="1384">
        <v>29.75</v>
      </c>
      <c r="AU79" s="1464">
        <v>15.63</v>
      </c>
      <c r="AV79" s="1464">
        <v>15.63</v>
      </c>
      <c r="AW79" s="1384"/>
      <c r="AX79" s="1464">
        <v>0</v>
      </c>
      <c r="AY79" s="1464">
        <v>0</v>
      </c>
      <c r="AZ79" s="1384"/>
      <c r="BA79" s="1464">
        <v>0</v>
      </c>
      <c r="BB79" s="1464">
        <v>0</v>
      </c>
      <c r="BC79" s="1384"/>
      <c r="BD79" s="1464">
        <v>0</v>
      </c>
      <c r="BE79" s="1464">
        <v>0</v>
      </c>
      <c r="BF79" s="1384">
        <v>59.620000000000005</v>
      </c>
      <c r="BG79" s="1464">
        <v>10.6</v>
      </c>
      <c r="BH79" s="1464">
        <v>10.6</v>
      </c>
      <c r="BI79" s="1384">
        <v>0.7</v>
      </c>
      <c r="BJ79" s="1464">
        <v>0.7</v>
      </c>
      <c r="BK79" s="1464">
        <v>0.7</v>
      </c>
      <c r="BL79" s="1465"/>
    </row>
    <row r="80" spans="1:65" ht="23.25" customHeight="1">
      <c r="A80" s="1460" t="s">
        <v>243</v>
      </c>
      <c r="B80" s="1471" t="s">
        <v>345</v>
      </c>
      <c r="C80" s="1462" t="s">
        <v>48</v>
      </c>
      <c r="D80" s="1032">
        <v>1156.23</v>
      </c>
      <c r="E80" s="1032">
        <v>1232</v>
      </c>
      <c r="F80" s="1032">
        <f>N80+Q80+T80+W80+Z80+AC80+AF80+AI80+AL80+AO80+AR80+AU80+AX80+BA80+BD80+BG80+BJ80</f>
        <v>1491.8999999999996</v>
      </c>
      <c r="G80" s="1043">
        <v>1566.9</v>
      </c>
      <c r="H80" s="1043">
        <v>1607.7</v>
      </c>
      <c r="I80" s="1043">
        <v>1697.94</v>
      </c>
      <c r="J80" s="1032">
        <f t="shared" si="184"/>
        <v>139.04672945694196</v>
      </c>
      <c r="K80" s="1032">
        <f t="shared" si="185"/>
        <v>102.60386750909439</v>
      </c>
      <c r="L80" s="1032">
        <f t="shared" si="186"/>
        <v>108.36300976450315</v>
      </c>
      <c r="M80" s="1384">
        <v>140.87</v>
      </c>
      <c r="N80" s="1464">
        <v>165.39</v>
      </c>
      <c r="O80" s="1464">
        <f>N80</f>
        <v>165.39</v>
      </c>
      <c r="P80" s="1384">
        <v>227.79000000000002</v>
      </c>
      <c r="Q80" s="1464">
        <f>148.53+16.51</f>
        <v>165.04</v>
      </c>
      <c r="R80" s="1464">
        <f>Q80</f>
        <v>165.04</v>
      </c>
      <c r="S80" s="1384">
        <v>136</v>
      </c>
      <c r="T80" s="1464">
        <v>138.52000000000001</v>
      </c>
      <c r="U80" s="1464">
        <v>138.52000000000001</v>
      </c>
      <c r="V80" s="1384">
        <v>104.83000000000001</v>
      </c>
      <c r="W80" s="1464">
        <v>130.84</v>
      </c>
      <c r="X80" s="1464">
        <v>140.84</v>
      </c>
      <c r="Y80" s="1384">
        <v>131.66</v>
      </c>
      <c r="Z80" s="1464">
        <v>238.06</v>
      </c>
      <c r="AA80" s="1464">
        <v>268.06</v>
      </c>
      <c r="AB80" s="1384">
        <v>47.6</v>
      </c>
      <c r="AC80" s="1464">
        <v>49.9</v>
      </c>
      <c r="AD80" s="1464">
        <v>49.9</v>
      </c>
      <c r="AE80" s="1384"/>
      <c r="AF80" s="1464">
        <v>79.75</v>
      </c>
      <c r="AG80" s="1384">
        <v>79.75</v>
      </c>
      <c r="AH80" s="1384">
        <v>118.83999999999999</v>
      </c>
      <c r="AI80" s="1464">
        <v>118.22</v>
      </c>
      <c r="AJ80" s="1464">
        <v>118.22</v>
      </c>
      <c r="AK80" s="1384">
        <v>179.85999999999999</v>
      </c>
      <c r="AL80" s="1464">
        <v>191.5</v>
      </c>
      <c r="AM80" s="1464">
        <v>211.5</v>
      </c>
      <c r="AN80" s="1384">
        <v>143.25</v>
      </c>
      <c r="AO80" s="1464">
        <v>154.81</v>
      </c>
      <c r="AP80" s="1464">
        <v>164.81</v>
      </c>
      <c r="AQ80" s="1384"/>
      <c r="AR80" s="1464">
        <v>0</v>
      </c>
      <c r="AS80" s="1464"/>
      <c r="AT80" s="1384">
        <v>1.1099999999999999</v>
      </c>
      <c r="AU80" s="1464">
        <v>15.3</v>
      </c>
      <c r="AV80" s="1464">
        <v>15.3</v>
      </c>
      <c r="AW80" s="1384"/>
      <c r="AX80" s="1464">
        <v>0</v>
      </c>
      <c r="AY80" s="1464">
        <v>0</v>
      </c>
      <c r="AZ80" s="1384"/>
      <c r="BA80" s="1464">
        <v>0</v>
      </c>
      <c r="BB80" s="1464">
        <v>0</v>
      </c>
      <c r="BC80" s="1384"/>
      <c r="BD80" s="1464">
        <v>0</v>
      </c>
      <c r="BE80" s="1464">
        <v>0</v>
      </c>
      <c r="BF80" s="1384">
        <v>0.19</v>
      </c>
      <c r="BG80" s="1464">
        <v>44.569999999999993</v>
      </c>
      <c r="BH80" s="1464">
        <v>49.569999999999993</v>
      </c>
      <c r="BI80" s="1384"/>
      <c r="BJ80" s="1464">
        <v>0</v>
      </c>
      <c r="BK80" s="1464">
        <v>0</v>
      </c>
      <c r="BL80" s="1465"/>
    </row>
    <row r="81" spans="1:66" ht="21" customHeight="1">
      <c r="A81" s="1472" t="s">
        <v>209</v>
      </c>
      <c r="B81" s="1473" t="s">
        <v>181</v>
      </c>
      <c r="C81" s="1472" t="s">
        <v>48</v>
      </c>
      <c r="D81" s="1750">
        <v>1365.41</v>
      </c>
      <c r="E81" s="1750">
        <f>E47</f>
        <v>1365.41</v>
      </c>
      <c r="F81" s="1750">
        <f>F47</f>
        <v>1360.1</v>
      </c>
      <c r="G81" s="1750">
        <v>1360.1</v>
      </c>
      <c r="H81" s="1750">
        <v>1356.1</v>
      </c>
      <c r="I81" s="1750">
        <v>1356.1</v>
      </c>
      <c r="J81" s="1032">
        <f t="shared" si="184"/>
        <v>99.318153521652818</v>
      </c>
      <c r="K81" s="1032">
        <f t="shared" si="185"/>
        <v>99.705903977648703</v>
      </c>
      <c r="L81" s="1032">
        <f t="shared" si="186"/>
        <v>99.705903977648703</v>
      </c>
      <c r="M81" s="1474">
        <f t="shared" ref="M81:BK81" si="189">M47</f>
        <v>11.56</v>
      </c>
      <c r="N81" s="1474">
        <f t="shared" si="189"/>
        <v>11.56</v>
      </c>
      <c r="O81" s="1474">
        <f t="shared" si="189"/>
        <v>11.56</v>
      </c>
      <c r="P81" s="1474">
        <f t="shared" si="189"/>
        <v>324.86</v>
      </c>
      <c r="Q81" s="1474">
        <f t="shared" si="189"/>
        <v>322.69</v>
      </c>
      <c r="R81" s="1474">
        <f t="shared" si="189"/>
        <v>322.69</v>
      </c>
      <c r="S81" s="1474">
        <f t="shared" si="189"/>
        <v>426.6</v>
      </c>
      <c r="T81" s="1474">
        <f t="shared" si="189"/>
        <v>424.43</v>
      </c>
      <c r="U81" s="1474">
        <f t="shared" si="189"/>
        <v>424.43</v>
      </c>
      <c r="V81" s="1474">
        <f t="shared" si="189"/>
        <v>235.9</v>
      </c>
      <c r="W81" s="1474">
        <f t="shared" si="189"/>
        <v>235.74</v>
      </c>
      <c r="X81" s="1474">
        <f t="shared" si="189"/>
        <v>235.74</v>
      </c>
      <c r="Y81" s="1474">
        <f t="shared" si="189"/>
        <v>172.54</v>
      </c>
      <c r="Z81" s="1474">
        <f t="shared" si="189"/>
        <v>172.54</v>
      </c>
      <c r="AA81" s="1474">
        <f t="shared" si="189"/>
        <v>172.54</v>
      </c>
      <c r="AB81" s="1474">
        <f t="shared" si="189"/>
        <v>0</v>
      </c>
      <c r="AC81" s="1474">
        <f t="shared" si="189"/>
        <v>0</v>
      </c>
      <c r="AD81" s="1474">
        <f t="shared" si="189"/>
        <v>0</v>
      </c>
      <c r="AE81" s="1474">
        <f t="shared" si="189"/>
        <v>0</v>
      </c>
      <c r="AF81" s="1474">
        <f t="shared" si="189"/>
        <v>0</v>
      </c>
      <c r="AG81" s="1474">
        <f t="shared" si="189"/>
        <v>0</v>
      </c>
      <c r="AH81" s="1474">
        <f t="shared" si="189"/>
        <v>88.27</v>
      </c>
      <c r="AI81" s="1474">
        <f t="shared" si="189"/>
        <v>87.85</v>
      </c>
      <c r="AJ81" s="1474">
        <f t="shared" si="189"/>
        <v>87.85</v>
      </c>
      <c r="AK81" s="1474">
        <f t="shared" si="189"/>
        <v>105.19</v>
      </c>
      <c r="AL81" s="1474">
        <f t="shared" si="189"/>
        <v>104.8</v>
      </c>
      <c r="AM81" s="1474">
        <f t="shared" si="189"/>
        <v>104.8</v>
      </c>
      <c r="AN81" s="1474">
        <f t="shared" si="189"/>
        <v>0.49</v>
      </c>
      <c r="AO81" s="1474">
        <f t="shared" si="189"/>
        <v>0.49</v>
      </c>
      <c r="AP81" s="1474">
        <f t="shared" si="189"/>
        <v>0.49</v>
      </c>
      <c r="AQ81" s="1474">
        <f t="shared" si="189"/>
        <v>0</v>
      </c>
      <c r="AR81" s="1474">
        <f t="shared" si="189"/>
        <v>0</v>
      </c>
      <c r="AS81" s="1474">
        <f t="shared" si="189"/>
        <v>0</v>
      </c>
      <c r="AT81" s="1474">
        <f t="shared" si="189"/>
        <v>0</v>
      </c>
      <c r="AU81" s="1474">
        <f t="shared" si="189"/>
        <v>0</v>
      </c>
      <c r="AV81" s="1474">
        <f t="shared" si="189"/>
        <v>0</v>
      </c>
      <c r="AW81" s="1474">
        <f t="shared" si="189"/>
        <v>0</v>
      </c>
      <c r="AX81" s="1474">
        <f t="shared" si="189"/>
        <v>0</v>
      </c>
      <c r="AY81" s="1474">
        <f t="shared" si="189"/>
        <v>0</v>
      </c>
      <c r="AZ81" s="1474">
        <f t="shared" si="189"/>
        <v>0</v>
      </c>
      <c r="BA81" s="1474">
        <f t="shared" si="189"/>
        <v>0</v>
      </c>
      <c r="BB81" s="1474">
        <f t="shared" si="189"/>
        <v>0</v>
      </c>
      <c r="BC81" s="1474">
        <f t="shared" si="189"/>
        <v>0</v>
      </c>
      <c r="BD81" s="1474">
        <f t="shared" si="189"/>
        <v>0</v>
      </c>
      <c r="BE81" s="1474">
        <f t="shared" si="189"/>
        <v>0</v>
      </c>
      <c r="BF81" s="1474">
        <f t="shared" si="189"/>
        <v>0</v>
      </c>
      <c r="BG81" s="1474">
        <f t="shared" si="189"/>
        <v>0</v>
      </c>
      <c r="BH81" s="1474">
        <f t="shared" si="189"/>
        <v>0</v>
      </c>
      <c r="BI81" s="1474">
        <f t="shared" si="189"/>
        <v>0</v>
      </c>
      <c r="BJ81" s="1474">
        <f t="shared" si="189"/>
        <v>0</v>
      </c>
      <c r="BK81" s="1474">
        <f t="shared" si="189"/>
        <v>0</v>
      </c>
      <c r="BL81" s="1475"/>
    </row>
    <row r="82" spans="1:66" ht="23.25" customHeight="1">
      <c r="A82" s="1408">
        <v>3</v>
      </c>
      <c r="B82" s="1452" t="s">
        <v>206</v>
      </c>
      <c r="C82" s="1408" t="s">
        <v>210</v>
      </c>
      <c r="D82" s="1644">
        <v>44375.12</v>
      </c>
      <c r="E82" s="1644">
        <v>44988.569999999992</v>
      </c>
      <c r="F82" s="1644">
        <f>N82+Q82+T82+W82+Z82+AC82+AF82+AI82+AL82+AO82+AR82+AU82+AX82+BA82+BD82+BG82+BJ82</f>
        <v>44088.52</v>
      </c>
      <c r="G82" s="1644">
        <v>44089</v>
      </c>
      <c r="H82" s="1644">
        <v>44101.01</v>
      </c>
      <c r="I82" s="1644">
        <v>44101.01</v>
      </c>
      <c r="J82" s="1644">
        <f t="shared" si="184"/>
        <v>99.382288994373425</v>
      </c>
      <c r="K82" s="1644">
        <f t="shared" si="185"/>
        <v>100.02724035473702</v>
      </c>
      <c r="L82" s="1644">
        <f t="shared" si="186"/>
        <v>100.02724035473702</v>
      </c>
      <c r="M82" s="1405">
        <v>2258.67</v>
      </c>
      <c r="N82" s="1405">
        <v>2239.0299999999997</v>
      </c>
      <c r="O82" s="1405">
        <v>2239.0299999999997</v>
      </c>
      <c r="P82" s="1405">
        <v>1476.97</v>
      </c>
      <c r="Q82" s="1405">
        <v>1371.38</v>
      </c>
      <c r="R82" s="1405">
        <v>1371.38</v>
      </c>
      <c r="S82" s="1405">
        <v>203.27</v>
      </c>
      <c r="T82" s="1405">
        <v>121.4</v>
      </c>
      <c r="U82" s="1405">
        <v>121.4</v>
      </c>
      <c r="V82" s="1405">
        <v>1278.44</v>
      </c>
      <c r="W82" s="1405">
        <v>1249</v>
      </c>
      <c r="X82" s="1405">
        <v>1249</v>
      </c>
      <c r="Y82" s="1405">
        <v>5084.45</v>
      </c>
      <c r="Z82" s="1405">
        <v>4990.83</v>
      </c>
      <c r="AA82" s="1405">
        <v>4990.83</v>
      </c>
      <c r="AB82" s="1405">
        <v>3624.78</v>
      </c>
      <c r="AC82" s="1405">
        <v>3607.02</v>
      </c>
      <c r="AD82" s="1405">
        <v>3607.02</v>
      </c>
      <c r="AE82" s="1405">
        <v>7132.85</v>
      </c>
      <c r="AF82" s="1405">
        <v>7110.0499999999993</v>
      </c>
      <c r="AG82" s="1405">
        <v>7110.0499999999993</v>
      </c>
      <c r="AH82" s="1405">
        <v>1356.09</v>
      </c>
      <c r="AI82" s="1405">
        <v>1302.1899999999998</v>
      </c>
      <c r="AJ82" s="1405">
        <v>1302.1899999999998</v>
      </c>
      <c r="AK82" s="1405">
        <v>2745.08</v>
      </c>
      <c r="AL82" s="1405">
        <v>2445.23</v>
      </c>
      <c r="AM82" s="1405">
        <v>2445.23</v>
      </c>
      <c r="AN82" s="1405">
        <v>5355.49</v>
      </c>
      <c r="AO82" s="1405">
        <v>5113.8599999999997</v>
      </c>
      <c r="AP82" s="1405">
        <v>5113.8599999999997</v>
      </c>
      <c r="AQ82" s="1405">
        <v>879.96</v>
      </c>
      <c r="AR82" s="1405">
        <v>887.43</v>
      </c>
      <c r="AS82" s="1405">
        <v>887.43</v>
      </c>
      <c r="AT82" s="1405">
        <v>2714.16</v>
      </c>
      <c r="AU82" s="1405">
        <v>2810.06</v>
      </c>
      <c r="AV82" s="1405">
        <v>2810.06</v>
      </c>
      <c r="AW82" s="1405">
        <v>2491.96</v>
      </c>
      <c r="AX82" s="1405">
        <v>2483.4900000000002</v>
      </c>
      <c r="AY82" s="1405">
        <v>2483.4900000000002</v>
      </c>
      <c r="AZ82" s="1405">
        <v>2939.44</v>
      </c>
      <c r="BA82" s="1405">
        <v>2925.95</v>
      </c>
      <c r="BB82" s="1405">
        <v>2925.95</v>
      </c>
      <c r="BC82" s="1405">
        <v>1472.81</v>
      </c>
      <c r="BD82" s="1405">
        <v>1472.5900000000001</v>
      </c>
      <c r="BE82" s="1405">
        <v>1472.5900000000001</v>
      </c>
      <c r="BF82" s="1405">
        <v>559.57000000000005</v>
      </c>
      <c r="BG82" s="1405">
        <v>541.54999999999995</v>
      </c>
      <c r="BH82" s="1405">
        <v>541.54999999999995</v>
      </c>
      <c r="BI82" s="1405">
        <v>3414.58</v>
      </c>
      <c r="BJ82" s="1405">
        <v>3417.4599999999991</v>
      </c>
      <c r="BK82" s="1405">
        <v>3417.4599999999991</v>
      </c>
      <c r="BL82" s="1476"/>
    </row>
    <row r="83" spans="1:66" ht="33.75" customHeight="1">
      <c r="A83" s="1108" t="s">
        <v>567</v>
      </c>
      <c r="B83" s="1049" t="s">
        <v>182</v>
      </c>
      <c r="C83" s="1108"/>
      <c r="D83" s="1539"/>
      <c r="E83" s="1032"/>
      <c r="F83" s="1032"/>
      <c r="G83" s="1032"/>
      <c r="H83" s="1032"/>
      <c r="I83" s="1032"/>
      <c r="J83" s="1032"/>
      <c r="K83" s="1032"/>
      <c r="L83" s="1032"/>
      <c r="M83" s="1383"/>
      <c r="N83" s="1383"/>
      <c r="O83" s="1383"/>
      <c r="P83" s="1383"/>
      <c r="Q83" s="1383"/>
      <c r="R83" s="1383"/>
      <c r="S83" s="1383"/>
      <c r="T83" s="1383"/>
      <c r="U83" s="1383"/>
      <c r="V83" s="1383"/>
      <c r="W83" s="1383"/>
      <c r="X83" s="1383"/>
      <c r="Y83" s="1383"/>
      <c r="Z83" s="1383"/>
      <c r="AA83" s="1383"/>
      <c r="AB83" s="1383"/>
      <c r="AC83" s="1383"/>
      <c r="AD83" s="1383"/>
      <c r="AE83" s="1383"/>
      <c r="AF83" s="1383"/>
      <c r="AG83" s="1383"/>
      <c r="AH83" s="1383"/>
      <c r="AI83" s="1383"/>
      <c r="AJ83" s="1383"/>
      <c r="AK83" s="1383"/>
      <c r="AL83" s="1383"/>
      <c r="AM83" s="1383"/>
      <c r="AN83" s="1383"/>
      <c r="AO83" s="1383"/>
      <c r="AP83" s="1383"/>
      <c r="AQ83" s="1383"/>
      <c r="AR83" s="1383"/>
      <c r="AS83" s="1383"/>
      <c r="AT83" s="1383"/>
      <c r="AU83" s="1383"/>
      <c r="AV83" s="1383"/>
      <c r="AW83" s="1383"/>
      <c r="AX83" s="1383"/>
      <c r="AY83" s="1383"/>
      <c r="AZ83" s="1383"/>
      <c r="BA83" s="1383"/>
      <c r="BB83" s="1383"/>
      <c r="BC83" s="1383"/>
      <c r="BD83" s="1383"/>
      <c r="BE83" s="1383"/>
      <c r="BF83" s="1383"/>
      <c r="BG83" s="1383"/>
      <c r="BH83" s="1383"/>
      <c r="BI83" s="1383"/>
      <c r="BJ83" s="1383"/>
      <c r="BK83" s="1383"/>
      <c r="BL83" s="1133"/>
    </row>
    <row r="84" spans="1:66" ht="45" customHeight="1">
      <c r="A84" s="1477">
        <v>1</v>
      </c>
      <c r="B84" s="1478" t="s">
        <v>346</v>
      </c>
      <c r="C84" s="87" t="s">
        <v>43</v>
      </c>
      <c r="D84" s="1032">
        <v>89</v>
      </c>
      <c r="E84" s="1032">
        <v>89</v>
      </c>
      <c r="F84" s="1032">
        <v>89</v>
      </c>
      <c r="G84" s="1032">
        <v>90</v>
      </c>
      <c r="H84" s="1032">
        <v>90</v>
      </c>
      <c r="I84" s="1032">
        <v>90</v>
      </c>
      <c r="J84" s="1032">
        <f t="shared" si="184"/>
        <v>101.12359550561798</v>
      </c>
      <c r="K84" s="1032">
        <f t="shared" si="185"/>
        <v>100</v>
      </c>
      <c r="L84" s="1032">
        <f t="shared" si="186"/>
        <v>100</v>
      </c>
      <c r="M84" s="1374">
        <v>86</v>
      </c>
      <c r="N84" s="1374">
        <v>86</v>
      </c>
      <c r="O84" s="1374">
        <v>86</v>
      </c>
      <c r="P84" s="1374">
        <v>86</v>
      </c>
      <c r="Q84" s="1374">
        <v>97</v>
      </c>
      <c r="R84" s="1374">
        <v>97</v>
      </c>
      <c r="S84" s="1374">
        <v>98</v>
      </c>
      <c r="T84" s="1374">
        <v>100</v>
      </c>
      <c r="U84" s="1374">
        <v>100</v>
      </c>
      <c r="V84" s="1374">
        <v>100</v>
      </c>
      <c r="W84" s="1374">
        <v>83.8</v>
      </c>
      <c r="X84" s="1374">
        <v>84</v>
      </c>
      <c r="Y84" s="1374">
        <v>85</v>
      </c>
      <c r="Z84" s="1374">
        <v>97.6</v>
      </c>
      <c r="AA84" s="1374">
        <v>98</v>
      </c>
      <c r="AB84" s="1374">
        <v>98</v>
      </c>
      <c r="AC84" s="1374">
        <v>91.4</v>
      </c>
      <c r="AD84" s="1374">
        <v>91</v>
      </c>
      <c r="AE84" s="1374">
        <v>92</v>
      </c>
      <c r="AF84" s="1374">
        <v>98.9</v>
      </c>
      <c r="AG84" s="1374">
        <v>99</v>
      </c>
      <c r="AH84" s="1374">
        <v>99</v>
      </c>
      <c r="AI84" s="1374">
        <v>90.1</v>
      </c>
      <c r="AJ84" s="1374">
        <v>90</v>
      </c>
      <c r="AK84" s="1374">
        <v>94</v>
      </c>
      <c r="AL84" s="1374">
        <v>90.1</v>
      </c>
      <c r="AM84" s="1374">
        <v>90</v>
      </c>
      <c r="AN84" s="1374">
        <v>91</v>
      </c>
      <c r="AO84" s="1374">
        <v>83.8</v>
      </c>
      <c r="AP84" s="1374">
        <v>84</v>
      </c>
      <c r="AQ84" s="1374">
        <v>95</v>
      </c>
      <c r="AR84" s="1374">
        <v>80.5</v>
      </c>
      <c r="AS84" s="1374">
        <v>81</v>
      </c>
      <c r="AT84" s="1374">
        <v>81</v>
      </c>
      <c r="AU84" s="1374">
        <v>81.2</v>
      </c>
      <c r="AV84" s="1374">
        <v>81</v>
      </c>
      <c r="AW84" s="1374">
        <v>84</v>
      </c>
      <c r="AX84" s="1374">
        <v>81.099999999999994</v>
      </c>
      <c r="AY84" s="1374">
        <v>81</v>
      </c>
      <c r="AZ84" s="1374">
        <v>82</v>
      </c>
      <c r="BA84" s="1374">
        <v>87</v>
      </c>
      <c r="BB84" s="1374">
        <v>87</v>
      </c>
      <c r="BC84" s="1374">
        <v>88</v>
      </c>
      <c r="BD84" s="1374">
        <v>86.1</v>
      </c>
      <c r="BE84" s="1374">
        <v>86</v>
      </c>
      <c r="BF84" s="1374">
        <v>87</v>
      </c>
      <c r="BG84" s="1374">
        <v>90.1</v>
      </c>
      <c r="BH84" s="1374">
        <v>90</v>
      </c>
      <c r="BI84" s="1374">
        <v>91</v>
      </c>
      <c r="BJ84" s="1374">
        <v>88.3</v>
      </c>
      <c r="BK84" s="1374">
        <v>88</v>
      </c>
      <c r="BL84" s="1118"/>
    </row>
    <row r="85" spans="1:66" ht="47.25" customHeight="1">
      <c r="A85" s="1477">
        <v>2</v>
      </c>
      <c r="B85" s="1479" t="s">
        <v>347</v>
      </c>
      <c r="C85" s="1246" t="s">
        <v>43</v>
      </c>
      <c r="D85" s="1032">
        <v>87.6</v>
      </c>
      <c r="E85" s="1032">
        <v>87.8</v>
      </c>
      <c r="F85" s="1032">
        <v>87.8</v>
      </c>
      <c r="G85" s="1032">
        <v>88</v>
      </c>
      <c r="H85" s="1032">
        <v>87.8</v>
      </c>
      <c r="I85" s="1032">
        <v>88</v>
      </c>
      <c r="J85" s="1032">
        <f t="shared" si="184"/>
        <v>100.22831050228311</v>
      </c>
      <c r="K85" s="1032">
        <f t="shared" si="185"/>
        <v>99.772727272727266</v>
      </c>
      <c r="L85" s="1032">
        <f t="shared" si="186"/>
        <v>100</v>
      </c>
      <c r="M85" s="1374">
        <v>86</v>
      </c>
      <c r="N85" s="1374">
        <v>86</v>
      </c>
      <c r="O85" s="1374">
        <v>86</v>
      </c>
      <c r="P85" s="1374">
        <v>86</v>
      </c>
      <c r="Q85" s="1374">
        <v>91</v>
      </c>
      <c r="R85" s="1374">
        <v>91</v>
      </c>
      <c r="S85" s="1374">
        <v>92</v>
      </c>
      <c r="T85" s="1374">
        <v>100</v>
      </c>
      <c r="U85" s="1374">
        <v>100</v>
      </c>
      <c r="V85" s="1374">
        <v>100</v>
      </c>
      <c r="W85" s="1374">
        <v>82.5</v>
      </c>
      <c r="X85" s="1374">
        <v>83</v>
      </c>
      <c r="Y85" s="1374">
        <v>84</v>
      </c>
      <c r="Z85" s="1374">
        <v>97.1</v>
      </c>
      <c r="AA85" s="1374">
        <v>97</v>
      </c>
      <c r="AB85" s="1374">
        <v>98</v>
      </c>
      <c r="AC85" s="1374">
        <v>90.1</v>
      </c>
      <c r="AD85" s="1374">
        <v>90</v>
      </c>
      <c r="AE85" s="1374">
        <v>91</v>
      </c>
      <c r="AF85" s="1374">
        <v>97.1</v>
      </c>
      <c r="AG85" s="1374">
        <v>97</v>
      </c>
      <c r="AH85" s="1374">
        <v>98</v>
      </c>
      <c r="AI85" s="1374">
        <v>88.5</v>
      </c>
      <c r="AJ85" s="1374">
        <v>89</v>
      </c>
      <c r="AK85" s="1374">
        <v>90</v>
      </c>
      <c r="AL85" s="1374">
        <v>89.1</v>
      </c>
      <c r="AM85" s="1374">
        <v>89</v>
      </c>
      <c r="AN85" s="1374">
        <v>90</v>
      </c>
      <c r="AO85" s="1374">
        <v>82.1</v>
      </c>
      <c r="AP85" s="1374">
        <v>82</v>
      </c>
      <c r="AQ85" s="1374">
        <v>92</v>
      </c>
      <c r="AR85" s="1374">
        <v>89.3</v>
      </c>
      <c r="AS85" s="1374">
        <v>89</v>
      </c>
      <c r="AT85" s="1374">
        <v>90</v>
      </c>
      <c r="AU85" s="1374">
        <v>77.2</v>
      </c>
      <c r="AV85" s="1374">
        <v>77</v>
      </c>
      <c r="AW85" s="1374">
        <v>79</v>
      </c>
      <c r="AX85" s="1374">
        <v>80.7</v>
      </c>
      <c r="AY85" s="1374">
        <v>81</v>
      </c>
      <c r="AZ85" s="1374">
        <v>81</v>
      </c>
      <c r="BA85" s="1374">
        <v>83.1</v>
      </c>
      <c r="BB85" s="1374">
        <v>83</v>
      </c>
      <c r="BC85" s="1374">
        <v>84</v>
      </c>
      <c r="BD85" s="1374">
        <v>83.3</v>
      </c>
      <c r="BE85" s="1374">
        <v>83</v>
      </c>
      <c r="BF85" s="1374">
        <v>84</v>
      </c>
      <c r="BG85" s="1374">
        <v>90</v>
      </c>
      <c r="BH85" s="1374">
        <v>90</v>
      </c>
      <c r="BI85" s="1374">
        <v>91</v>
      </c>
      <c r="BJ85" s="1374">
        <v>85.5</v>
      </c>
      <c r="BK85" s="1374">
        <v>86</v>
      </c>
      <c r="BL85" s="1118"/>
    </row>
    <row r="86" spans="1:66" ht="50.25" customHeight="1">
      <c r="A86" s="1477">
        <v>3</v>
      </c>
      <c r="B86" s="1480" t="s">
        <v>728</v>
      </c>
      <c r="C86" s="1481" t="s">
        <v>43</v>
      </c>
      <c r="D86" s="1032">
        <v>68.7</v>
      </c>
      <c r="E86" s="1032">
        <v>64.7</v>
      </c>
      <c r="F86" s="1032">
        <v>64.7</v>
      </c>
      <c r="G86" s="1032">
        <v>70.588235294117695</v>
      </c>
      <c r="H86" s="1032">
        <v>70.59</v>
      </c>
      <c r="I86" s="1032">
        <f>0.705882352941177*100</f>
        <v>70.588235294117652</v>
      </c>
      <c r="J86" s="1032">
        <f t="shared" si="184"/>
        <v>102.75109170305676</v>
      </c>
      <c r="K86" s="1032">
        <f t="shared" si="185"/>
        <v>100.00249999999993</v>
      </c>
      <c r="L86" s="1032">
        <f t="shared" si="186"/>
        <v>99.999999999999943</v>
      </c>
      <c r="M86" s="1374">
        <v>1</v>
      </c>
      <c r="N86" s="1374">
        <v>1</v>
      </c>
      <c r="O86" s="1374">
        <v>1</v>
      </c>
      <c r="P86" s="1374">
        <v>1</v>
      </c>
      <c r="Q86" s="1374">
        <v>1</v>
      </c>
      <c r="R86" s="1374">
        <v>1</v>
      </c>
      <c r="S86" s="1374">
        <v>1</v>
      </c>
      <c r="T86" s="1374">
        <v>1</v>
      </c>
      <c r="U86" s="1374">
        <v>1</v>
      </c>
      <c r="V86" s="1374">
        <v>1</v>
      </c>
      <c r="W86" s="1374">
        <v>1</v>
      </c>
      <c r="X86" s="1374">
        <v>1</v>
      </c>
      <c r="Y86" s="1374">
        <v>1</v>
      </c>
      <c r="Z86" s="1374">
        <v>1</v>
      </c>
      <c r="AA86" s="1374">
        <v>1</v>
      </c>
      <c r="AB86" s="1374">
        <v>1</v>
      </c>
      <c r="AC86" s="1374">
        <v>1</v>
      </c>
      <c r="AD86" s="1374">
        <v>1</v>
      </c>
      <c r="AE86" s="1374">
        <v>1</v>
      </c>
      <c r="AF86" s="1374">
        <v>1</v>
      </c>
      <c r="AG86" s="1374">
        <v>1</v>
      </c>
      <c r="AH86" s="1374">
        <v>1</v>
      </c>
      <c r="AI86" s="1374">
        <v>1</v>
      </c>
      <c r="AJ86" s="1374">
        <v>1</v>
      </c>
      <c r="AK86" s="1374">
        <v>1</v>
      </c>
      <c r="AL86" s="1374">
        <v>1</v>
      </c>
      <c r="AM86" s="1374">
        <v>1</v>
      </c>
      <c r="AN86" s="1374">
        <v>1</v>
      </c>
      <c r="AO86" s="1374">
        <v>1</v>
      </c>
      <c r="AP86" s="1374">
        <v>1</v>
      </c>
      <c r="AQ86" s="1374"/>
      <c r="AR86" s="1374"/>
      <c r="AS86" s="1374">
        <v>1</v>
      </c>
      <c r="AT86" s="1374">
        <v>1</v>
      </c>
      <c r="AU86" s="1374">
        <v>1</v>
      </c>
      <c r="AV86" s="1374">
        <v>1</v>
      </c>
      <c r="AW86" s="1374"/>
      <c r="AX86" s="1374"/>
      <c r="AY86" s="1374"/>
      <c r="AZ86" s="1374"/>
      <c r="BA86" s="1374"/>
      <c r="BB86" s="1374"/>
      <c r="BC86" s="1374"/>
      <c r="BD86" s="1374"/>
      <c r="BE86" s="1374"/>
      <c r="BF86" s="1374"/>
      <c r="BG86" s="1374"/>
      <c r="BH86" s="1374"/>
      <c r="BI86" s="1374"/>
      <c r="BJ86" s="1374"/>
      <c r="BK86" s="1374"/>
      <c r="BL86" s="1118"/>
    </row>
    <row r="87" spans="1:66" ht="30.75" customHeight="1">
      <c r="A87" s="1482" t="s">
        <v>724</v>
      </c>
      <c r="B87" s="1483" t="s">
        <v>725</v>
      </c>
      <c r="C87" s="1245"/>
      <c r="D87" s="1644"/>
      <c r="E87" s="1644"/>
      <c r="F87" s="1644"/>
      <c r="G87" s="1644"/>
      <c r="H87" s="1644"/>
      <c r="I87" s="1644"/>
      <c r="J87" s="1032"/>
      <c r="K87" s="1032"/>
      <c r="L87" s="1032"/>
      <c r="M87" s="1402"/>
      <c r="N87" s="1402"/>
      <c r="O87" s="1402"/>
      <c r="P87" s="1402"/>
      <c r="Q87" s="1402"/>
      <c r="R87" s="1402"/>
      <c r="S87" s="1402"/>
      <c r="T87" s="1402"/>
      <c r="U87" s="1402"/>
      <c r="V87" s="1402"/>
      <c r="W87" s="1402"/>
      <c r="X87" s="1402"/>
      <c r="Y87" s="1402"/>
      <c r="Z87" s="1402"/>
      <c r="AA87" s="1402"/>
      <c r="AB87" s="1402"/>
      <c r="AC87" s="1402"/>
      <c r="AD87" s="1402"/>
      <c r="AE87" s="1402"/>
      <c r="AF87" s="1402"/>
      <c r="AG87" s="1402"/>
      <c r="AH87" s="1402"/>
      <c r="AI87" s="1402"/>
      <c r="AJ87" s="1402"/>
      <c r="AK87" s="1402"/>
      <c r="AL87" s="1402"/>
      <c r="AM87" s="1402"/>
      <c r="AN87" s="1402"/>
      <c r="AO87" s="1402"/>
      <c r="AP87" s="1402"/>
      <c r="AQ87" s="1402"/>
      <c r="AR87" s="1402"/>
      <c r="AS87" s="1402"/>
      <c r="AT87" s="1402"/>
      <c r="AU87" s="1402"/>
      <c r="AV87" s="1402"/>
      <c r="AW87" s="1402"/>
      <c r="AX87" s="1402"/>
      <c r="AY87" s="1402"/>
      <c r="AZ87" s="1402"/>
      <c r="BA87" s="1402"/>
      <c r="BB87" s="1402"/>
      <c r="BC87" s="1402"/>
      <c r="BD87" s="1402"/>
      <c r="BE87" s="1402"/>
      <c r="BF87" s="1402"/>
      <c r="BG87" s="1402"/>
      <c r="BH87" s="1402"/>
      <c r="BI87" s="1402"/>
      <c r="BJ87" s="1402"/>
      <c r="BK87" s="1402"/>
      <c r="BL87" s="1108"/>
    </row>
    <row r="88" spans="1:66" ht="39.75" customHeight="1">
      <c r="A88" s="1477">
        <v>1</v>
      </c>
      <c r="B88" s="1484" t="s">
        <v>348</v>
      </c>
      <c r="C88" s="1485" t="s">
        <v>16</v>
      </c>
      <c r="D88" s="1032">
        <v>16</v>
      </c>
      <c r="E88" s="1032">
        <v>16</v>
      </c>
      <c r="F88" s="1032">
        <v>16</v>
      </c>
      <c r="G88" s="1032">
        <v>16</v>
      </c>
      <c r="H88" s="1041">
        <v>16</v>
      </c>
      <c r="I88" s="1041">
        <v>16</v>
      </c>
      <c r="J88" s="1032">
        <f t="shared" si="184"/>
        <v>100</v>
      </c>
      <c r="K88" s="1032">
        <f t="shared" si="185"/>
        <v>100</v>
      </c>
      <c r="L88" s="1032">
        <f t="shared" si="186"/>
        <v>100</v>
      </c>
      <c r="M88" s="1421">
        <v>0</v>
      </c>
      <c r="N88" s="1421"/>
      <c r="O88" s="1421"/>
      <c r="P88" s="1421">
        <v>1</v>
      </c>
      <c r="Q88" s="1421">
        <v>1</v>
      </c>
      <c r="R88" s="1421">
        <v>1</v>
      </c>
      <c r="S88" s="1421">
        <v>1</v>
      </c>
      <c r="T88" s="1421">
        <v>1</v>
      </c>
      <c r="U88" s="1421">
        <v>1</v>
      </c>
      <c r="V88" s="1421">
        <v>1</v>
      </c>
      <c r="W88" s="1421">
        <v>1</v>
      </c>
      <c r="X88" s="1421">
        <v>1</v>
      </c>
      <c r="Y88" s="1421">
        <v>1</v>
      </c>
      <c r="Z88" s="1421">
        <v>1</v>
      </c>
      <c r="AA88" s="1421">
        <v>1</v>
      </c>
      <c r="AB88" s="1421">
        <v>1</v>
      </c>
      <c r="AC88" s="1421">
        <v>1</v>
      </c>
      <c r="AD88" s="1421">
        <v>1</v>
      </c>
      <c r="AE88" s="1421">
        <v>1</v>
      </c>
      <c r="AF88" s="1421">
        <v>1</v>
      </c>
      <c r="AG88" s="1421">
        <v>1</v>
      </c>
      <c r="AH88" s="1421">
        <v>1</v>
      </c>
      <c r="AI88" s="1421">
        <v>1</v>
      </c>
      <c r="AJ88" s="1421">
        <v>1</v>
      </c>
      <c r="AK88" s="1421">
        <v>1</v>
      </c>
      <c r="AL88" s="1421">
        <v>1</v>
      </c>
      <c r="AM88" s="1421">
        <v>1</v>
      </c>
      <c r="AN88" s="1421">
        <v>1</v>
      </c>
      <c r="AO88" s="1421">
        <v>1</v>
      </c>
      <c r="AP88" s="1421">
        <v>1</v>
      </c>
      <c r="AQ88" s="1421">
        <v>1</v>
      </c>
      <c r="AR88" s="1421">
        <v>1</v>
      </c>
      <c r="AS88" s="1421">
        <v>1</v>
      </c>
      <c r="AT88" s="1421">
        <v>1</v>
      </c>
      <c r="AU88" s="1421">
        <v>1</v>
      </c>
      <c r="AV88" s="1421">
        <v>1</v>
      </c>
      <c r="AW88" s="1421">
        <v>1</v>
      </c>
      <c r="AX88" s="1421">
        <v>1</v>
      </c>
      <c r="AY88" s="1421">
        <v>1</v>
      </c>
      <c r="AZ88" s="1421">
        <v>1</v>
      </c>
      <c r="BA88" s="1421">
        <v>1</v>
      </c>
      <c r="BB88" s="1421">
        <v>1</v>
      </c>
      <c r="BC88" s="1421">
        <v>1</v>
      </c>
      <c r="BD88" s="1421">
        <v>1</v>
      </c>
      <c r="BE88" s="1421">
        <v>1</v>
      </c>
      <c r="BF88" s="1421">
        <v>1</v>
      </c>
      <c r="BG88" s="1421">
        <v>1</v>
      </c>
      <c r="BH88" s="1421">
        <v>1</v>
      </c>
      <c r="BI88" s="1421">
        <v>1</v>
      </c>
      <c r="BJ88" s="1421">
        <v>1</v>
      </c>
      <c r="BK88" s="1421">
        <v>1</v>
      </c>
      <c r="BL88" s="1118"/>
    </row>
    <row r="89" spans="1:66" ht="33.75" customHeight="1">
      <c r="A89" s="1477">
        <v>2</v>
      </c>
      <c r="B89" s="1479" t="s">
        <v>349</v>
      </c>
      <c r="C89" s="1485" t="s">
        <v>43</v>
      </c>
      <c r="D89" s="1032">
        <v>25</v>
      </c>
      <c r="E89" s="1032">
        <v>25</v>
      </c>
      <c r="F89" s="1032">
        <v>25</v>
      </c>
      <c r="G89" s="1032">
        <v>25</v>
      </c>
      <c r="H89" s="1051">
        <v>25</v>
      </c>
      <c r="I89" s="1051">
        <v>25</v>
      </c>
      <c r="J89" s="1032">
        <f t="shared" si="184"/>
        <v>100</v>
      </c>
      <c r="K89" s="1032">
        <f t="shared" si="185"/>
        <v>100</v>
      </c>
      <c r="L89" s="1032">
        <f t="shared" si="186"/>
        <v>100</v>
      </c>
      <c r="M89" s="1421"/>
      <c r="N89" s="1421"/>
      <c r="O89" s="1421"/>
      <c r="P89" s="1421">
        <v>1</v>
      </c>
      <c r="Q89" s="1421"/>
      <c r="R89" s="1421"/>
      <c r="S89" s="1421">
        <v>1</v>
      </c>
      <c r="T89" s="1421"/>
      <c r="U89" s="1421"/>
      <c r="V89" s="1421"/>
      <c r="W89" s="1421"/>
      <c r="X89" s="1421"/>
      <c r="Y89" s="1421"/>
      <c r="Z89" s="1421"/>
      <c r="AA89" s="1421"/>
      <c r="AB89" s="1421"/>
      <c r="AC89" s="1421"/>
      <c r="AD89" s="1421"/>
      <c r="AE89" s="1421"/>
      <c r="AF89" s="1421"/>
      <c r="AG89" s="1421"/>
      <c r="AH89" s="1421">
        <v>1</v>
      </c>
      <c r="AI89" s="1421"/>
      <c r="AJ89" s="1421"/>
      <c r="AK89" s="1421">
        <v>1</v>
      </c>
      <c r="AL89" s="1421"/>
      <c r="AM89" s="1421"/>
      <c r="AN89" s="1421"/>
      <c r="AO89" s="1421"/>
      <c r="AP89" s="1421"/>
      <c r="AQ89" s="1421"/>
      <c r="AR89" s="1421"/>
      <c r="AS89" s="1421"/>
      <c r="AT89" s="1421"/>
      <c r="AU89" s="1421"/>
      <c r="AV89" s="1421"/>
      <c r="AW89" s="1421"/>
      <c r="AX89" s="1421"/>
      <c r="AY89" s="1421"/>
      <c r="AZ89" s="1421"/>
      <c r="BA89" s="1421"/>
      <c r="BB89" s="1421"/>
      <c r="BC89" s="1421"/>
      <c r="BD89" s="1421"/>
      <c r="BE89" s="1421"/>
      <c r="BF89" s="1421"/>
      <c r="BG89" s="1421"/>
      <c r="BH89" s="1421"/>
      <c r="BI89" s="1421"/>
      <c r="BJ89" s="1421"/>
      <c r="BK89" s="1421"/>
      <c r="BL89" s="1133"/>
    </row>
    <row r="90" spans="1:66" ht="32.25" customHeight="1">
      <c r="A90" s="1477">
        <v>3</v>
      </c>
      <c r="B90" s="1479" t="s">
        <v>427</v>
      </c>
      <c r="C90" s="1485" t="s">
        <v>130</v>
      </c>
      <c r="D90" s="1032">
        <v>9.94</v>
      </c>
      <c r="E90" s="1032">
        <v>10.81</v>
      </c>
      <c r="F90" s="1032">
        <v>11.19</v>
      </c>
      <c r="G90" s="1032">
        <v>13.6</v>
      </c>
      <c r="H90" s="1032">
        <v>11.63</v>
      </c>
      <c r="I90" s="1051">
        <v>13.56</v>
      </c>
      <c r="J90" s="1032">
        <f t="shared" si="184"/>
        <v>117.00201207243461</v>
      </c>
      <c r="K90" s="1032">
        <f t="shared" si="185"/>
        <v>85.514705882352942</v>
      </c>
      <c r="L90" s="1032">
        <f t="shared" si="186"/>
        <v>99.705882352941174</v>
      </c>
      <c r="M90" s="1421"/>
      <c r="N90" s="1421"/>
      <c r="O90" s="1421"/>
      <c r="P90" s="1421">
        <v>19</v>
      </c>
      <c r="Q90" s="1421">
        <v>19</v>
      </c>
      <c r="R90" s="1421">
        <v>19</v>
      </c>
      <c r="S90" s="1421">
        <v>19</v>
      </c>
      <c r="T90" s="1421">
        <v>19</v>
      </c>
      <c r="U90" s="1421">
        <v>19</v>
      </c>
      <c r="V90" s="1421">
        <v>9</v>
      </c>
      <c r="W90" s="1421">
        <v>9</v>
      </c>
      <c r="X90" s="1421">
        <v>12</v>
      </c>
      <c r="Y90" s="1421">
        <v>9</v>
      </c>
      <c r="Z90" s="1421">
        <v>9</v>
      </c>
      <c r="AA90" s="1421">
        <v>10</v>
      </c>
      <c r="AB90" s="1421">
        <v>10</v>
      </c>
      <c r="AC90" s="1421">
        <v>13</v>
      </c>
      <c r="AD90" s="1421">
        <v>15</v>
      </c>
      <c r="AE90" s="1421">
        <v>7</v>
      </c>
      <c r="AF90" s="1421">
        <v>9</v>
      </c>
      <c r="AG90" s="1421">
        <v>11</v>
      </c>
      <c r="AH90" s="1421">
        <v>19</v>
      </c>
      <c r="AI90" s="1421">
        <v>19</v>
      </c>
      <c r="AJ90" s="1421">
        <v>19</v>
      </c>
      <c r="AK90" s="1421">
        <v>19</v>
      </c>
      <c r="AL90" s="1421">
        <v>19</v>
      </c>
      <c r="AM90" s="1421">
        <v>19</v>
      </c>
      <c r="AN90" s="1421">
        <v>10</v>
      </c>
      <c r="AO90" s="1421">
        <v>11</v>
      </c>
      <c r="AP90" s="1421">
        <v>13</v>
      </c>
      <c r="AQ90" s="1421">
        <v>7</v>
      </c>
      <c r="AR90" s="1421">
        <v>7</v>
      </c>
      <c r="AS90" s="1421">
        <v>11</v>
      </c>
      <c r="AT90" s="1421">
        <v>10</v>
      </c>
      <c r="AU90" s="1421">
        <v>10</v>
      </c>
      <c r="AV90" s="1421">
        <v>12</v>
      </c>
      <c r="AW90" s="1421">
        <v>7</v>
      </c>
      <c r="AX90" s="1421">
        <v>7</v>
      </c>
      <c r="AY90" s="1421">
        <v>12</v>
      </c>
      <c r="AZ90" s="1421">
        <v>7</v>
      </c>
      <c r="BA90" s="1421">
        <v>8</v>
      </c>
      <c r="BB90" s="1421">
        <v>11</v>
      </c>
      <c r="BC90" s="1421">
        <v>8</v>
      </c>
      <c r="BD90" s="1421">
        <v>8</v>
      </c>
      <c r="BE90" s="1421">
        <v>11</v>
      </c>
      <c r="BF90" s="1421">
        <v>6</v>
      </c>
      <c r="BG90" s="1421">
        <v>6</v>
      </c>
      <c r="BH90" s="1421">
        <v>9</v>
      </c>
      <c r="BI90" s="1421">
        <v>7</v>
      </c>
      <c r="BJ90" s="1421">
        <v>7</v>
      </c>
      <c r="BK90" s="1421">
        <v>9</v>
      </c>
      <c r="BL90" s="1133"/>
      <c r="BN90" s="1646"/>
    </row>
    <row r="91" spans="1:66" ht="25.5" customHeight="1">
      <c r="A91" s="1477">
        <v>4</v>
      </c>
      <c r="B91" s="1486" t="s">
        <v>726</v>
      </c>
      <c r="C91" s="1485" t="s">
        <v>16</v>
      </c>
      <c r="D91" s="1032">
        <v>4</v>
      </c>
      <c r="E91" s="1032">
        <f>M91+P91+S91+V91+Y91+AB91+AE91+AH91+AK91+AN91+AQ91+AT91+AW91+AZ91+BC91+BF91+BI91</f>
        <v>4</v>
      </c>
      <c r="F91" s="1032">
        <f>N91+Q91+T91+W91+Z91+AC91+AF91+AI91+AL91+AO91+AR91+AU91+AX91+BA91+BD91+BG91+BJ91</f>
        <v>4</v>
      </c>
      <c r="G91" s="1032">
        <v>4</v>
      </c>
      <c r="H91" s="1032">
        <v>4</v>
      </c>
      <c r="I91" s="1032">
        <v>4</v>
      </c>
      <c r="J91" s="1032">
        <f t="shared" si="184"/>
        <v>100</v>
      </c>
      <c r="K91" s="1032">
        <f t="shared" si="185"/>
        <v>100</v>
      </c>
      <c r="L91" s="1032">
        <f t="shared" si="186"/>
        <v>100</v>
      </c>
      <c r="M91" s="1421"/>
      <c r="N91" s="1421"/>
      <c r="O91" s="1421"/>
      <c r="P91" s="1421">
        <v>1</v>
      </c>
      <c r="Q91" s="1421">
        <v>1</v>
      </c>
      <c r="R91" s="1421">
        <v>1</v>
      </c>
      <c r="S91" s="1421">
        <v>1</v>
      </c>
      <c r="T91" s="1421">
        <v>1</v>
      </c>
      <c r="U91" s="1421">
        <v>1</v>
      </c>
      <c r="V91" s="1421"/>
      <c r="W91" s="1421"/>
      <c r="X91" s="1421"/>
      <c r="Y91" s="1421"/>
      <c r="Z91" s="1421"/>
      <c r="AA91" s="1421"/>
      <c r="AB91" s="1421"/>
      <c r="AC91" s="1421"/>
      <c r="AD91" s="1421"/>
      <c r="AE91" s="1421"/>
      <c r="AF91" s="1421"/>
      <c r="AG91" s="1421"/>
      <c r="AH91" s="1421">
        <v>1</v>
      </c>
      <c r="AI91" s="1421">
        <v>1</v>
      </c>
      <c r="AJ91" s="1421">
        <v>1</v>
      </c>
      <c r="AK91" s="1421">
        <v>1</v>
      </c>
      <c r="AL91" s="1421">
        <v>1</v>
      </c>
      <c r="AM91" s="1421">
        <v>1</v>
      </c>
      <c r="AN91" s="1421"/>
      <c r="AO91" s="1421"/>
      <c r="AP91" s="1421"/>
      <c r="AQ91" s="1421"/>
      <c r="AR91" s="1421"/>
      <c r="AS91" s="1421"/>
      <c r="AT91" s="1421"/>
      <c r="AU91" s="1421"/>
      <c r="AV91" s="1421"/>
      <c r="AW91" s="1421"/>
      <c r="AX91" s="1421"/>
      <c r="AY91" s="1421"/>
      <c r="AZ91" s="1421"/>
      <c r="BA91" s="1421"/>
      <c r="BB91" s="1421"/>
      <c r="BC91" s="1421"/>
      <c r="BD91" s="1421"/>
      <c r="BE91" s="1421"/>
      <c r="BF91" s="1421"/>
      <c r="BG91" s="1421"/>
      <c r="BH91" s="1421"/>
      <c r="BI91" s="1421"/>
      <c r="BJ91" s="1421"/>
      <c r="BK91" s="1421"/>
      <c r="BL91" s="1487"/>
      <c r="BN91" s="1645"/>
    </row>
    <row r="92" spans="1:66" ht="25.5" customHeight="1">
      <c r="A92" s="1477">
        <v>5</v>
      </c>
      <c r="B92" s="1488" t="s">
        <v>425</v>
      </c>
      <c r="C92" s="1485" t="s">
        <v>16</v>
      </c>
      <c r="D92" s="1032"/>
      <c r="E92" s="1032">
        <f t="shared" ref="E92:E94" si="190">M92+P92+S92+V92+Y92+AB92+AE92+AH92+AK92+AN92+AQ92+AT92+AW92+AZ92+BC92+BF92+BI92</f>
        <v>0</v>
      </c>
      <c r="F92" s="1032">
        <f>N92+Q92+T92+W92+Z92+AC92+AF92+AI92+AL92+AO92+AR92+AU92+AX92+BA92+BD92+BG92+BJ92</f>
        <v>0</v>
      </c>
      <c r="G92" s="1032">
        <v>2</v>
      </c>
      <c r="H92" s="1032">
        <v>0</v>
      </c>
      <c r="I92" s="1032">
        <v>0</v>
      </c>
      <c r="J92" s="1032"/>
      <c r="K92" s="1032">
        <f t="shared" si="185"/>
        <v>0</v>
      </c>
      <c r="L92" s="1032">
        <f t="shared" si="186"/>
        <v>0</v>
      </c>
      <c r="M92" s="1421"/>
      <c r="N92" s="1421"/>
      <c r="O92" s="1421"/>
      <c r="P92" s="1421"/>
      <c r="Q92" s="1421"/>
      <c r="R92" s="1421"/>
      <c r="S92" s="1421"/>
      <c r="T92" s="1421"/>
      <c r="U92" s="1421"/>
      <c r="V92" s="1421"/>
      <c r="W92" s="1421"/>
      <c r="X92" s="1421"/>
      <c r="Y92" s="1421"/>
      <c r="Z92" s="1421"/>
      <c r="AA92" s="1421"/>
      <c r="AB92" s="1421"/>
      <c r="AC92" s="1421"/>
      <c r="AD92" s="1421">
        <v>1</v>
      </c>
      <c r="AE92" s="1421"/>
      <c r="AF92" s="1421"/>
      <c r="AG92" s="1421"/>
      <c r="AH92" s="1421"/>
      <c r="AI92" s="1421"/>
      <c r="AJ92" s="1421"/>
      <c r="AK92" s="1421"/>
      <c r="AL92" s="1421"/>
      <c r="AM92" s="1421"/>
      <c r="AN92" s="1421"/>
      <c r="AO92" s="1421"/>
      <c r="AP92" s="1421"/>
      <c r="AQ92" s="1421"/>
      <c r="AR92" s="1421"/>
      <c r="AS92" s="1421"/>
      <c r="AT92" s="1421"/>
      <c r="AU92" s="1421"/>
      <c r="AV92" s="1421"/>
      <c r="AW92" s="1421"/>
      <c r="AX92" s="1421"/>
      <c r="AY92" s="1421"/>
      <c r="AZ92" s="1421"/>
      <c r="BA92" s="1421"/>
      <c r="BB92" s="1421"/>
      <c r="BC92" s="1421"/>
      <c r="BD92" s="1421"/>
      <c r="BE92" s="1421"/>
      <c r="BF92" s="1421"/>
      <c r="BG92" s="1421"/>
      <c r="BH92" s="1421"/>
      <c r="BI92" s="1421"/>
      <c r="BJ92" s="1421"/>
      <c r="BK92" s="1421"/>
      <c r="BL92" s="1133"/>
    </row>
    <row r="93" spans="1:66" ht="25.5" customHeight="1">
      <c r="A93" s="1477">
        <v>6</v>
      </c>
      <c r="B93" s="1488" t="s">
        <v>426</v>
      </c>
      <c r="C93" s="1485" t="s">
        <v>16</v>
      </c>
      <c r="D93" s="1032"/>
      <c r="E93" s="1032">
        <f t="shared" si="190"/>
        <v>3</v>
      </c>
      <c r="F93" s="1032">
        <f>N93+Q93+T93+W93+Z93+AC93+AF93+AI93+AL93+AO93+AR93+AU93+AX93+BA93+BD93+BG93+BJ93</f>
        <v>3</v>
      </c>
      <c r="G93" s="1032">
        <v>10</v>
      </c>
      <c r="H93" s="1032">
        <v>4</v>
      </c>
      <c r="I93" s="1032">
        <v>10</v>
      </c>
      <c r="J93" s="1032"/>
      <c r="K93" s="1032">
        <f t="shared" si="185"/>
        <v>40</v>
      </c>
      <c r="L93" s="1032">
        <f t="shared" si="186"/>
        <v>100</v>
      </c>
      <c r="M93" s="1421"/>
      <c r="N93" s="1421"/>
      <c r="O93" s="1421"/>
      <c r="P93" s="1421"/>
      <c r="Q93" s="1421"/>
      <c r="R93" s="1421"/>
      <c r="S93" s="1421"/>
      <c r="T93" s="1421"/>
      <c r="U93" s="1421"/>
      <c r="V93" s="1421"/>
      <c r="W93" s="1421"/>
      <c r="X93" s="1421">
        <v>1</v>
      </c>
      <c r="Y93" s="1421"/>
      <c r="Z93" s="1421"/>
      <c r="AA93" s="1421">
        <v>1</v>
      </c>
      <c r="AB93" s="1421">
        <v>1</v>
      </c>
      <c r="AC93" s="1421">
        <v>1</v>
      </c>
      <c r="AD93" s="1421"/>
      <c r="AE93" s="1421"/>
      <c r="AF93" s="1421"/>
      <c r="AG93" s="1421">
        <v>1</v>
      </c>
      <c r="AH93" s="1421"/>
      <c r="AI93" s="1421"/>
      <c r="AJ93" s="1421"/>
      <c r="AK93" s="1421"/>
      <c r="AL93" s="1421"/>
      <c r="AM93" s="1421"/>
      <c r="AN93" s="1421">
        <v>1</v>
      </c>
      <c r="AO93" s="1421">
        <v>1</v>
      </c>
      <c r="AP93" s="1421">
        <v>1</v>
      </c>
      <c r="AQ93" s="1421"/>
      <c r="AR93" s="1421"/>
      <c r="AS93" s="1421">
        <v>1</v>
      </c>
      <c r="AT93" s="1421">
        <v>1</v>
      </c>
      <c r="AU93" s="1421">
        <v>1</v>
      </c>
      <c r="AV93" s="1421">
        <v>1</v>
      </c>
      <c r="AW93" s="1421"/>
      <c r="AX93" s="1421"/>
      <c r="AY93" s="1421">
        <v>1</v>
      </c>
      <c r="AZ93" s="1421"/>
      <c r="BA93" s="1421"/>
      <c r="BB93" s="1421">
        <v>1</v>
      </c>
      <c r="BC93" s="1421"/>
      <c r="BD93" s="1421"/>
      <c r="BE93" s="1421">
        <v>1</v>
      </c>
      <c r="BF93" s="1421"/>
      <c r="BG93" s="1421"/>
      <c r="BH93" s="1421"/>
      <c r="BI93" s="1421"/>
      <c r="BJ93" s="1421"/>
      <c r="BK93" s="1421"/>
      <c r="BL93" s="1133"/>
    </row>
    <row r="94" spans="1:66" ht="25.5" customHeight="1">
      <c r="A94" s="1489">
        <v>7</v>
      </c>
      <c r="B94" s="1490" t="s">
        <v>461</v>
      </c>
      <c r="C94" s="1491"/>
      <c r="D94" s="1562">
        <v>12</v>
      </c>
      <c r="E94" s="1562">
        <f t="shared" si="190"/>
        <v>9</v>
      </c>
      <c r="F94" s="1562">
        <f>N94+Q94+T94+W94+Z94+AC94+AF94+AI94+AL94+AO94+AR94+AU94+AX94+BA94+BD94+BG94+BJ94</f>
        <v>9</v>
      </c>
      <c r="G94" s="1562"/>
      <c r="H94" s="1562">
        <v>8</v>
      </c>
      <c r="I94" s="1562"/>
      <c r="J94" s="1032">
        <f t="shared" si="184"/>
        <v>66.666666666666657</v>
      </c>
      <c r="K94" s="1032"/>
      <c r="L94" s="1032"/>
      <c r="M94" s="1492"/>
      <c r="N94" s="1492"/>
      <c r="O94" s="1492"/>
      <c r="P94" s="1492"/>
      <c r="Q94" s="1492"/>
      <c r="R94" s="1492"/>
      <c r="S94" s="1492"/>
      <c r="T94" s="1492"/>
      <c r="U94" s="1492"/>
      <c r="V94" s="1492">
        <v>1</v>
      </c>
      <c r="W94" s="1492">
        <v>1</v>
      </c>
      <c r="X94" s="1492"/>
      <c r="Y94" s="1492">
        <v>1</v>
      </c>
      <c r="Z94" s="1492">
        <v>1</v>
      </c>
      <c r="AA94" s="1492"/>
      <c r="AB94" s="1492"/>
      <c r="AC94" s="1492"/>
      <c r="AD94" s="1492"/>
      <c r="AE94" s="1492">
        <v>1</v>
      </c>
      <c r="AF94" s="1492">
        <v>1</v>
      </c>
      <c r="AG94" s="1492"/>
      <c r="AH94" s="1492"/>
      <c r="AI94" s="1492"/>
      <c r="AJ94" s="1492"/>
      <c r="AK94" s="1492"/>
      <c r="AL94" s="1492"/>
      <c r="AM94" s="1492"/>
      <c r="AN94" s="1492"/>
      <c r="AO94" s="1492"/>
      <c r="AP94" s="1492"/>
      <c r="AQ94" s="1492">
        <v>1</v>
      </c>
      <c r="AR94" s="1492">
        <v>1</v>
      </c>
      <c r="AS94" s="1492"/>
      <c r="AT94" s="1492"/>
      <c r="AU94" s="1492"/>
      <c r="AV94" s="1492"/>
      <c r="AW94" s="1492">
        <v>1</v>
      </c>
      <c r="AX94" s="1492">
        <v>1</v>
      </c>
      <c r="AY94" s="1492"/>
      <c r="AZ94" s="1492">
        <v>1</v>
      </c>
      <c r="BA94" s="1492">
        <v>1</v>
      </c>
      <c r="BB94" s="1492"/>
      <c r="BC94" s="1492">
        <v>1</v>
      </c>
      <c r="BD94" s="1492">
        <v>1</v>
      </c>
      <c r="BE94" s="1492"/>
      <c r="BF94" s="1492">
        <v>1</v>
      </c>
      <c r="BG94" s="1492">
        <v>1</v>
      </c>
      <c r="BH94" s="1492">
        <v>1</v>
      </c>
      <c r="BI94" s="1492">
        <v>1</v>
      </c>
      <c r="BJ94" s="1492">
        <v>1</v>
      </c>
      <c r="BK94" s="1492">
        <v>1</v>
      </c>
      <c r="BL94" s="1303"/>
    </row>
    <row r="96" spans="1:66">
      <c r="G96" s="1647"/>
      <c r="H96" s="1647"/>
      <c r="I96" s="1647"/>
    </row>
    <row r="97" spans="6:6">
      <c r="F97" s="1646"/>
    </row>
  </sheetData>
  <mergeCells count="30">
    <mergeCell ref="A1:BL1"/>
    <mergeCell ref="BL5:BL7"/>
    <mergeCell ref="D6:D7"/>
    <mergeCell ref="E6:F6"/>
    <mergeCell ref="J6:L6"/>
    <mergeCell ref="O6:O7"/>
    <mergeCell ref="R6:R7"/>
    <mergeCell ref="U6:U7"/>
    <mergeCell ref="X6:X7"/>
    <mergeCell ref="A5:A7"/>
    <mergeCell ref="B5:B7"/>
    <mergeCell ref="C5:C7"/>
    <mergeCell ref="D5:G5"/>
    <mergeCell ref="M5:BK5"/>
    <mergeCell ref="BE6:BE7"/>
    <mergeCell ref="A2:BL2"/>
    <mergeCell ref="A3:BL3"/>
    <mergeCell ref="BH6:BH7"/>
    <mergeCell ref="BK6:BK7"/>
    <mergeCell ref="AA6:AA7"/>
    <mergeCell ref="AD6:AD7"/>
    <mergeCell ref="AG6:AG7"/>
    <mergeCell ref="AJ6:AJ7"/>
    <mergeCell ref="AM6:AM7"/>
    <mergeCell ref="AP6:AP7"/>
    <mergeCell ref="AS6:AS7"/>
    <mergeCell ref="AV6:AV7"/>
    <mergeCell ref="AY6:AY7"/>
    <mergeCell ref="BB6:BB7"/>
    <mergeCell ref="G6:I6"/>
  </mergeCells>
  <pageMargins left="0.23622047244094491" right="0.15748031496062992" top="0.48" bottom="0.39370078740157483" header="0.37" footer="0.31496062992125984"/>
  <pageSetup paperSize="9" orientation="portrait" r:id="rId1"/>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29"/>
  <sheetViews>
    <sheetView zoomScale="85" zoomScaleNormal="85" zoomScaleSheetLayoutView="81" workbookViewId="0">
      <pane xSplit="3" ySplit="7" topLeftCell="D8" activePane="bottomRight" state="frozen"/>
      <selection activeCell="E55" sqref="E55"/>
      <selection pane="topRight" activeCell="E55" sqref="E55"/>
      <selection pane="bottomLeft" activeCell="E55" sqref="E55"/>
      <selection pane="bottomRight" activeCell="H7" sqref="H7"/>
    </sheetView>
  </sheetViews>
  <sheetFormatPr defaultRowHeight="15.75"/>
  <cols>
    <col min="1" max="1" width="4.875" style="94" customWidth="1"/>
    <col min="2" max="2" width="29.25" style="94" customWidth="1"/>
    <col min="3" max="3" width="8.75" style="94" customWidth="1"/>
    <col min="4" max="4" width="10" style="94" customWidth="1"/>
    <col min="5" max="5" width="10.25" style="94" hidden="1" customWidth="1"/>
    <col min="6" max="6" width="10.625" style="94" hidden="1" customWidth="1"/>
    <col min="7" max="9" width="9.75" style="96" customWidth="1"/>
    <col min="10" max="10" width="8.75" style="94" customWidth="1"/>
    <col min="11" max="11" width="9.625" style="94" customWidth="1"/>
    <col min="12" max="12" width="8" style="94" customWidth="1"/>
    <col min="13" max="13" width="6.25" style="94" customWidth="1"/>
    <col min="14" max="14" width="15.875" style="94" customWidth="1"/>
    <col min="15" max="253" width="9" style="94"/>
    <col min="254" max="254" width="4.125" style="94" customWidth="1"/>
    <col min="255" max="255" width="28.375" style="94" customWidth="1"/>
    <col min="256" max="256" width="8.75" style="94" customWidth="1"/>
    <col min="257" max="257" width="7.25" style="94" customWidth="1"/>
    <col min="258" max="258" width="7.625" style="94" customWidth="1"/>
    <col min="259" max="259" width="7.25" style="94" customWidth="1"/>
    <col min="260" max="260" width="7.875" style="94" customWidth="1"/>
    <col min="261" max="263" width="6.875" style="94" customWidth="1"/>
    <col min="264" max="264" width="6.25" style="94" customWidth="1"/>
    <col min="265" max="265" width="9" style="94"/>
    <col min="266" max="266" width="8.25" style="94" bestFit="1" customWidth="1"/>
    <col min="267" max="269" width="9" style="94"/>
    <col min="270" max="270" width="15.875" style="94" customWidth="1"/>
    <col min="271" max="509" width="9" style="94"/>
    <col min="510" max="510" width="4.125" style="94" customWidth="1"/>
    <col min="511" max="511" width="28.375" style="94" customWidth="1"/>
    <col min="512" max="512" width="8.75" style="94" customWidth="1"/>
    <col min="513" max="513" width="7.25" style="94" customWidth="1"/>
    <col min="514" max="514" width="7.625" style="94" customWidth="1"/>
    <col min="515" max="515" width="7.25" style="94" customWidth="1"/>
    <col min="516" max="516" width="7.875" style="94" customWidth="1"/>
    <col min="517" max="519" width="6.875" style="94" customWidth="1"/>
    <col min="520" max="520" width="6.25" style="94" customWidth="1"/>
    <col min="521" max="521" width="9" style="94"/>
    <col min="522" max="522" width="8.25" style="94" bestFit="1" customWidth="1"/>
    <col min="523" max="525" width="9" style="94"/>
    <col min="526" max="526" width="15.875" style="94" customWidth="1"/>
    <col min="527" max="765" width="9" style="94"/>
    <col min="766" max="766" width="4.125" style="94" customWidth="1"/>
    <col min="767" max="767" width="28.375" style="94" customWidth="1"/>
    <col min="768" max="768" width="8.75" style="94" customWidth="1"/>
    <col min="769" max="769" width="7.25" style="94" customWidth="1"/>
    <col min="770" max="770" width="7.625" style="94" customWidth="1"/>
    <col min="771" max="771" width="7.25" style="94" customWidth="1"/>
    <col min="772" max="772" width="7.875" style="94" customWidth="1"/>
    <col min="773" max="775" width="6.875" style="94" customWidth="1"/>
    <col min="776" max="776" width="6.25" style="94" customWidth="1"/>
    <col min="777" max="777" width="9" style="94"/>
    <col min="778" max="778" width="8.25" style="94" bestFit="1" customWidth="1"/>
    <col min="779" max="781" width="9" style="94"/>
    <col min="782" max="782" width="15.875" style="94" customWidth="1"/>
    <col min="783" max="1021" width="9" style="94"/>
    <col min="1022" max="1022" width="4.125" style="94" customWidth="1"/>
    <col min="1023" max="1023" width="28.375" style="94" customWidth="1"/>
    <col min="1024" max="1024" width="8.75" style="94" customWidth="1"/>
    <col min="1025" max="1025" width="7.25" style="94" customWidth="1"/>
    <col min="1026" max="1026" width="7.625" style="94" customWidth="1"/>
    <col min="1027" max="1027" width="7.25" style="94" customWidth="1"/>
    <col min="1028" max="1028" width="7.875" style="94" customWidth="1"/>
    <col min="1029" max="1031" width="6.875" style="94" customWidth="1"/>
    <col min="1032" max="1032" width="6.25" style="94" customWidth="1"/>
    <col min="1033" max="1033" width="9" style="94"/>
    <col min="1034" max="1034" width="8.25" style="94" bestFit="1" customWidth="1"/>
    <col min="1035" max="1037" width="9" style="94"/>
    <col min="1038" max="1038" width="15.875" style="94" customWidth="1"/>
    <col min="1039" max="1277" width="9" style="94"/>
    <col min="1278" max="1278" width="4.125" style="94" customWidth="1"/>
    <col min="1279" max="1279" width="28.375" style="94" customWidth="1"/>
    <col min="1280" max="1280" width="8.75" style="94" customWidth="1"/>
    <col min="1281" max="1281" width="7.25" style="94" customWidth="1"/>
    <col min="1282" max="1282" width="7.625" style="94" customWidth="1"/>
    <col min="1283" max="1283" width="7.25" style="94" customWidth="1"/>
    <col min="1284" max="1284" width="7.875" style="94" customWidth="1"/>
    <col min="1285" max="1287" width="6.875" style="94" customWidth="1"/>
    <col min="1288" max="1288" width="6.25" style="94" customWidth="1"/>
    <col min="1289" max="1289" width="9" style="94"/>
    <col min="1290" max="1290" width="8.25" style="94" bestFit="1" customWidth="1"/>
    <col min="1291" max="1293" width="9" style="94"/>
    <col min="1294" max="1294" width="15.875" style="94" customWidth="1"/>
    <col min="1295" max="1533" width="9" style="94"/>
    <col min="1534" max="1534" width="4.125" style="94" customWidth="1"/>
    <col min="1535" max="1535" width="28.375" style="94" customWidth="1"/>
    <col min="1536" max="1536" width="8.75" style="94" customWidth="1"/>
    <col min="1537" max="1537" width="7.25" style="94" customWidth="1"/>
    <col min="1538" max="1538" width="7.625" style="94" customWidth="1"/>
    <col min="1539" max="1539" width="7.25" style="94" customWidth="1"/>
    <col min="1540" max="1540" width="7.875" style="94" customWidth="1"/>
    <col min="1541" max="1543" width="6.875" style="94" customWidth="1"/>
    <col min="1544" max="1544" width="6.25" style="94" customWidth="1"/>
    <col min="1545" max="1545" width="9" style="94"/>
    <col min="1546" max="1546" width="8.25" style="94" bestFit="1" customWidth="1"/>
    <col min="1547" max="1549" width="9" style="94"/>
    <col min="1550" max="1550" width="15.875" style="94" customWidth="1"/>
    <col min="1551" max="1789" width="9" style="94"/>
    <col min="1790" max="1790" width="4.125" style="94" customWidth="1"/>
    <col min="1791" max="1791" width="28.375" style="94" customWidth="1"/>
    <col min="1792" max="1792" width="8.75" style="94" customWidth="1"/>
    <col min="1793" max="1793" width="7.25" style="94" customWidth="1"/>
    <col min="1794" max="1794" width="7.625" style="94" customWidth="1"/>
    <col min="1795" max="1795" width="7.25" style="94" customWidth="1"/>
    <col min="1796" max="1796" width="7.875" style="94" customWidth="1"/>
    <col min="1797" max="1799" width="6.875" style="94" customWidth="1"/>
    <col min="1800" max="1800" width="6.25" style="94" customWidth="1"/>
    <col min="1801" max="1801" width="9" style="94"/>
    <col min="1802" max="1802" width="8.25" style="94" bestFit="1" customWidth="1"/>
    <col min="1803" max="1805" width="9" style="94"/>
    <col min="1806" max="1806" width="15.875" style="94" customWidth="1"/>
    <col min="1807" max="2045" width="9" style="94"/>
    <col min="2046" max="2046" width="4.125" style="94" customWidth="1"/>
    <col min="2047" max="2047" width="28.375" style="94" customWidth="1"/>
    <col min="2048" max="2048" width="8.75" style="94" customWidth="1"/>
    <col min="2049" max="2049" width="7.25" style="94" customWidth="1"/>
    <col min="2050" max="2050" width="7.625" style="94" customWidth="1"/>
    <col min="2051" max="2051" width="7.25" style="94" customWidth="1"/>
    <col min="2052" max="2052" width="7.875" style="94" customWidth="1"/>
    <col min="2053" max="2055" width="6.875" style="94" customWidth="1"/>
    <col min="2056" max="2056" width="6.25" style="94" customWidth="1"/>
    <col min="2057" max="2057" width="9" style="94"/>
    <col min="2058" max="2058" width="8.25" style="94" bestFit="1" customWidth="1"/>
    <col min="2059" max="2061" width="9" style="94"/>
    <col min="2062" max="2062" width="15.875" style="94" customWidth="1"/>
    <col min="2063" max="2301" width="9" style="94"/>
    <col min="2302" max="2302" width="4.125" style="94" customWidth="1"/>
    <col min="2303" max="2303" width="28.375" style="94" customWidth="1"/>
    <col min="2304" max="2304" width="8.75" style="94" customWidth="1"/>
    <col min="2305" max="2305" width="7.25" style="94" customWidth="1"/>
    <col min="2306" max="2306" width="7.625" style="94" customWidth="1"/>
    <col min="2307" max="2307" width="7.25" style="94" customWidth="1"/>
    <col min="2308" max="2308" width="7.875" style="94" customWidth="1"/>
    <col min="2309" max="2311" width="6.875" style="94" customWidth="1"/>
    <col min="2312" max="2312" width="6.25" style="94" customWidth="1"/>
    <col min="2313" max="2313" width="9" style="94"/>
    <col min="2314" max="2314" width="8.25" style="94" bestFit="1" customWidth="1"/>
    <col min="2315" max="2317" width="9" style="94"/>
    <col min="2318" max="2318" width="15.875" style="94" customWidth="1"/>
    <col min="2319" max="2557" width="9" style="94"/>
    <col min="2558" max="2558" width="4.125" style="94" customWidth="1"/>
    <col min="2559" max="2559" width="28.375" style="94" customWidth="1"/>
    <col min="2560" max="2560" width="8.75" style="94" customWidth="1"/>
    <col min="2561" max="2561" width="7.25" style="94" customWidth="1"/>
    <col min="2562" max="2562" width="7.625" style="94" customWidth="1"/>
    <col min="2563" max="2563" width="7.25" style="94" customWidth="1"/>
    <col min="2564" max="2564" width="7.875" style="94" customWidth="1"/>
    <col min="2565" max="2567" width="6.875" style="94" customWidth="1"/>
    <col min="2568" max="2568" width="6.25" style="94" customWidth="1"/>
    <col min="2569" max="2569" width="9" style="94"/>
    <col min="2570" max="2570" width="8.25" style="94" bestFit="1" customWidth="1"/>
    <col min="2571" max="2573" width="9" style="94"/>
    <col min="2574" max="2574" width="15.875" style="94" customWidth="1"/>
    <col min="2575" max="2813" width="9" style="94"/>
    <col min="2814" max="2814" width="4.125" style="94" customWidth="1"/>
    <col min="2815" max="2815" width="28.375" style="94" customWidth="1"/>
    <col min="2816" max="2816" width="8.75" style="94" customWidth="1"/>
    <col min="2817" max="2817" width="7.25" style="94" customWidth="1"/>
    <col min="2818" max="2818" width="7.625" style="94" customWidth="1"/>
    <col min="2819" max="2819" width="7.25" style="94" customWidth="1"/>
    <col min="2820" max="2820" width="7.875" style="94" customWidth="1"/>
    <col min="2821" max="2823" width="6.875" style="94" customWidth="1"/>
    <col min="2824" max="2824" width="6.25" style="94" customWidth="1"/>
    <col min="2825" max="2825" width="9" style="94"/>
    <col min="2826" max="2826" width="8.25" style="94" bestFit="1" customWidth="1"/>
    <col min="2827" max="2829" width="9" style="94"/>
    <col min="2830" max="2830" width="15.875" style="94" customWidth="1"/>
    <col min="2831" max="3069" width="9" style="94"/>
    <col min="3070" max="3070" width="4.125" style="94" customWidth="1"/>
    <col min="3071" max="3071" width="28.375" style="94" customWidth="1"/>
    <col min="3072" max="3072" width="8.75" style="94" customWidth="1"/>
    <col min="3073" max="3073" width="7.25" style="94" customWidth="1"/>
    <col min="3074" max="3074" width="7.625" style="94" customWidth="1"/>
    <col min="3075" max="3075" width="7.25" style="94" customWidth="1"/>
    <col min="3076" max="3076" width="7.875" style="94" customWidth="1"/>
    <col min="3077" max="3079" width="6.875" style="94" customWidth="1"/>
    <col min="3080" max="3080" width="6.25" style="94" customWidth="1"/>
    <col min="3081" max="3081" width="9" style="94"/>
    <col min="3082" max="3082" width="8.25" style="94" bestFit="1" customWidth="1"/>
    <col min="3083" max="3085" width="9" style="94"/>
    <col min="3086" max="3086" width="15.875" style="94" customWidth="1"/>
    <col min="3087" max="3325" width="9" style="94"/>
    <col min="3326" max="3326" width="4.125" style="94" customWidth="1"/>
    <col min="3327" max="3327" width="28.375" style="94" customWidth="1"/>
    <col min="3328" max="3328" width="8.75" style="94" customWidth="1"/>
    <col min="3329" max="3329" width="7.25" style="94" customWidth="1"/>
    <col min="3330" max="3330" width="7.625" style="94" customWidth="1"/>
    <col min="3331" max="3331" width="7.25" style="94" customWidth="1"/>
    <col min="3332" max="3332" width="7.875" style="94" customWidth="1"/>
    <col min="3333" max="3335" width="6.875" style="94" customWidth="1"/>
    <col min="3336" max="3336" width="6.25" style="94" customWidth="1"/>
    <col min="3337" max="3337" width="9" style="94"/>
    <col min="3338" max="3338" width="8.25" style="94" bestFit="1" customWidth="1"/>
    <col min="3339" max="3341" width="9" style="94"/>
    <col min="3342" max="3342" width="15.875" style="94" customWidth="1"/>
    <col min="3343" max="3581" width="9" style="94"/>
    <col min="3582" max="3582" width="4.125" style="94" customWidth="1"/>
    <col min="3583" max="3583" width="28.375" style="94" customWidth="1"/>
    <col min="3584" max="3584" width="8.75" style="94" customWidth="1"/>
    <col min="3585" max="3585" width="7.25" style="94" customWidth="1"/>
    <col min="3586" max="3586" width="7.625" style="94" customWidth="1"/>
    <col min="3587" max="3587" width="7.25" style="94" customWidth="1"/>
    <col min="3588" max="3588" width="7.875" style="94" customWidth="1"/>
    <col min="3589" max="3591" width="6.875" style="94" customWidth="1"/>
    <col min="3592" max="3592" width="6.25" style="94" customWidth="1"/>
    <col min="3593" max="3593" width="9" style="94"/>
    <col min="3594" max="3594" width="8.25" style="94" bestFit="1" customWidth="1"/>
    <col min="3595" max="3597" width="9" style="94"/>
    <col min="3598" max="3598" width="15.875" style="94" customWidth="1"/>
    <col min="3599" max="3837" width="9" style="94"/>
    <col min="3838" max="3838" width="4.125" style="94" customWidth="1"/>
    <col min="3839" max="3839" width="28.375" style="94" customWidth="1"/>
    <col min="3840" max="3840" width="8.75" style="94" customWidth="1"/>
    <col min="3841" max="3841" width="7.25" style="94" customWidth="1"/>
    <col min="3842" max="3842" width="7.625" style="94" customWidth="1"/>
    <col min="3843" max="3843" width="7.25" style="94" customWidth="1"/>
    <col min="3844" max="3844" width="7.875" style="94" customWidth="1"/>
    <col min="3845" max="3847" width="6.875" style="94" customWidth="1"/>
    <col min="3848" max="3848" width="6.25" style="94" customWidth="1"/>
    <col min="3849" max="3849" width="9" style="94"/>
    <col min="3850" max="3850" width="8.25" style="94" bestFit="1" customWidth="1"/>
    <col min="3851" max="3853" width="9" style="94"/>
    <col min="3854" max="3854" width="15.875" style="94" customWidth="1"/>
    <col min="3855" max="4093" width="9" style="94"/>
    <col min="4094" max="4094" width="4.125" style="94" customWidth="1"/>
    <col min="4095" max="4095" width="28.375" style="94" customWidth="1"/>
    <col min="4096" max="4096" width="8.75" style="94" customWidth="1"/>
    <col min="4097" max="4097" width="7.25" style="94" customWidth="1"/>
    <col min="4098" max="4098" width="7.625" style="94" customWidth="1"/>
    <col min="4099" max="4099" width="7.25" style="94" customWidth="1"/>
    <col min="4100" max="4100" width="7.875" style="94" customWidth="1"/>
    <col min="4101" max="4103" width="6.875" style="94" customWidth="1"/>
    <col min="4104" max="4104" width="6.25" style="94" customWidth="1"/>
    <col min="4105" max="4105" width="9" style="94"/>
    <col min="4106" max="4106" width="8.25" style="94" bestFit="1" customWidth="1"/>
    <col min="4107" max="4109" width="9" style="94"/>
    <col min="4110" max="4110" width="15.875" style="94" customWidth="1"/>
    <col min="4111" max="4349" width="9" style="94"/>
    <col min="4350" max="4350" width="4.125" style="94" customWidth="1"/>
    <col min="4351" max="4351" width="28.375" style="94" customWidth="1"/>
    <col min="4352" max="4352" width="8.75" style="94" customWidth="1"/>
    <col min="4353" max="4353" width="7.25" style="94" customWidth="1"/>
    <col min="4354" max="4354" width="7.625" style="94" customWidth="1"/>
    <col min="4355" max="4355" width="7.25" style="94" customWidth="1"/>
    <col min="4356" max="4356" width="7.875" style="94" customWidth="1"/>
    <col min="4357" max="4359" width="6.875" style="94" customWidth="1"/>
    <col min="4360" max="4360" width="6.25" style="94" customWidth="1"/>
    <col min="4361" max="4361" width="9" style="94"/>
    <col min="4362" max="4362" width="8.25" style="94" bestFit="1" customWidth="1"/>
    <col min="4363" max="4365" width="9" style="94"/>
    <col min="4366" max="4366" width="15.875" style="94" customWidth="1"/>
    <col min="4367" max="4605" width="9" style="94"/>
    <col min="4606" max="4606" width="4.125" style="94" customWidth="1"/>
    <col min="4607" max="4607" width="28.375" style="94" customWidth="1"/>
    <col min="4608" max="4608" width="8.75" style="94" customWidth="1"/>
    <col min="4609" max="4609" width="7.25" style="94" customWidth="1"/>
    <col min="4610" max="4610" width="7.625" style="94" customWidth="1"/>
    <col min="4611" max="4611" width="7.25" style="94" customWidth="1"/>
    <col min="4612" max="4612" width="7.875" style="94" customWidth="1"/>
    <col min="4613" max="4615" width="6.875" style="94" customWidth="1"/>
    <col min="4616" max="4616" width="6.25" style="94" customWidth="1"/>
    <col min="4617" max="4617" width="9" style="94"/>
    <col min="4618" max="4618" width="8.25" style="94" bestFit="1" customWidth="1"/>
    <col min="4619" max="4621" width="9" style="94"/>
    <col min="4622" max="4622" width="15.875" style="94" customWidth="1"/>
    <col min="4623" max="4861" width="9" style="94"/>
    <col min="4862" max="4862" width="4.125" style="94" customWidth="1"/>
    <col min="4863" max="4863" width="28.375" style="94" customWidth="1"/>
    <col min="4864" max="4864" width="8.75" style="94" customWidth="1"/>
    <col min="4865" max="4865" width="7.25" style="94" customWidth="1"/>
    <col min="4866" max="4866" width="7.625" style="94" customWidth="1"/>
    <col min="4867" max="4867" width="7.25" style="94" customWidth="1"/>
    <col min="4868" max="4868" width="7.875" style="94" customWidth="1"/>
    <col min="4869" max="4871" width="6.875" style="94" customWidth="1"/>
    <col min="4872" max="4872" width="6.25" style="94" customWidth="1"/>
    <col min="4873" max="4873" width="9" style="94"/>
    <col min="4874" max="4874" width="8.25" style="94" bestFit="1" customWidth="1"/>
    <col min="4875" max="4877" width="9" style="94"/>
    <col min="4878" max="4878" width="15.875" style="94" customWidth="1"/>
    <col min="4879" max="5117" width="9" style="94"/>
    <col min="5118" max="5118" width="4.125" style="94" customWidth="1"/>
    <col min="5119" max="5119" width="28.375" style="94" customWidth="1"/>
    <col min="5120" max="5120" width="8.75" style="94" customWidth="1"/>
    <col min="5121" max="5121" width="7.25" style="94" customWidth="1"/>
    <col min="5122" max="5122" width="7.625" style="94" customWidth="1"/>
    <col min="5123" max="5123" width="7.25" style="94" customWidth="1"/>
    <col min="5124" max="5124" width="7.875" style="94" customWidth="1"/>
    <col min="5125" max="5127" width="6.875" style="94" customWidth="1"/>
    <col min="5128" max="5128" width="6.25" style="94" customWidth="1"/>
    <col min="5129" max="5129" width="9" style="94"/>
    <col min="5130" max="5130" width="8.25" style="94" bestFit="1" customWidth="1"/>
    <col min="5131" max="5133" width="9" style="94"/>
    <col min="5134" max="5134" width="15.875" style="94" customWidth="1"/>
    <col min="5135" max="5373" width="9" style="94"/>
    <col min="5374" max="5374" width="4.125" style="94" customWidth="1"/>
    <col min="5375" max="5375" width="28.375" style="94" customWidth="1"/>
    <col min="5376" max="5376" width="8.75" style="94" customWidth="1"/>
    <col min="5377" max="5377" width="7.25" style="94" customWidth="1"/>
    <col min="5378" max="5378" width="7.625" style="94" customWidth="1"/>
    <col min="5379" max="5379" width="7.25" style="94" customWidth="1"/>
    <col min="5380" max="5380" width="7.875" style="94" customWidth="1"/>
    <col min="5381" max="5383" width="6.875" style="94" customWidth="1"/>
    <col min="5384" max="5384" width="6.25" style="94" customWidth="1"/>
    <col min="5385" max="5385" width="9" style="94"/>
    <col min="5386" max="5386" width="8.25" style="94" bestFit="1" customWidth="1"/>
    <col min="5387" max="5389" width="9" style="94"/>
    <col min="5390" max="5390" width="15.875" style="94" customWidth="1"/>
    <col min="5391" max="5629" width="9" style="94"/>
    <col min="5630" max="5630" width="4.125" style="94" customWidth="1"/>
    <col min="5631" max="5631" width="28.375" style="94" customWidth="1"/>
    <col min="5632" max="5632" width="8.75" style="94" customWidth="1"/>
    <col min="5633" max="5633" width="7.25" style="94" customWidth="1"/>
    <col min="5634" max="5634" width="7.625" style="94" customWidth="1"/>
    <col min="5635" max="5635" width="7.25" style="94" customWidth="1"/>
    <col min="5636" max="5636" width="7.875" style="94" customWidth="1"/>
    <col min="5637" max="5639" width="6.875" style="94" customWidth="1"/>
    <col min="5640" max="5640" width="6.25" style="94" customWidth="1"/>
    <col min="5641" max="5641" width="9" style="94"/>
    <col min="5642" max="5642" width="8.25" style="94" bestFit="1" customWidth="1"/>
    <col min="5643" max="5645" width="9" style="94"/>
    <col min="5646" max="5646" width="15.875" style="94" customWidth="1"/>
    <col min="5647" max="5885" width="9" style="94"/>
    <col min="5886" max="5886" width="4.125" style="94" customWidth="1"/>
    <col min="5887" max="5887" width="28.375" style="94" customWidth="1"/>
    <col min="5888" max="5888" width="8.75" style="94" customWidth="1"/>
    <col min="5889" max="5889" width="7.25" style="94" customWidth="1"/>
    <col min="5890" max="5890" width="7.625" style="94" customWidth="1"/>
    <col min="5891" max="5891" width="7.25" style="94" customWidth="1"/>
    <col min="5892" max="5892" width="7.875" style="94" customWidth="1"/>
    <col min="5893" max="5895" width="6.875" style="94" customWidth="1"/>
    <col min="5896" max="5896" width="6.25" style="94" customWidth="1"/>
    <col min="5897" max="5897" width="9" style="94"/>
    <col min="5898" max="5898" width="8.25" style="94" bestFit="1" customWidth="1"/>
    <col min="5899" max="5901" width="9" style="94"/>
    <col min="5902" max="5902" width="15.875" style="94" customWidth="1"/>
    <col min="5903" max="6141" width="9" style="94"/>
    <col min="6142" max="6142" width="4.125" style="94" customWidth="1"/>
    <col min="6143" max="6143" width="28.375" style="94" customWidth="1"/>
    <col min="6144" max="6144" width="8.75" style="94" customWidth="1"/>
    <col min="6145" max="6145" width="7.25" style="94" customWidth="1"/>
    <col min="6146" max="6146" width="7.625" style="94" customWidth="1"/>
    <col min="6147" max="6147" width="7.25" style="94" customWidth="1"/>
    <col min="6148" max="6148" width="7.875" style="94" customWidth="1"/>
    <col min="6149" max="6151" width="6.875" style="94" customWidth="1"/>
    <col min="6152" max="6152" width="6.25" style="94" customWidth="1"/>
    <col min="6153" max="6153" width="9" style="94"/>
    <col min="6154" max="6154" width="8.25" style="94" bestFit="1" customWidth="1"/>
    <col min="6155" max="6157" width="9" style="94"/>
    <col min="6158" max="6158" width="15.875" style="94" customWidth="1"/>
    <col min="6159" max="6397" width="9" style="94"/>
    <col min="6398" max="6398" width="4.125" style="94" customWidth="1"/>
    <col min="6399" max="6399" width="28.375" style="94" customWidth="1"/>
    <col min="6400" max="6400" width="8.75" style="94" customWidth="1"/>
    <col min="6401" max="6401" width="7.25" style="94" customWidth="1"/>
    <col min="6402" max="6402" width="7.625" style="94" customWidth="1"/>
    <col min="6403" max="6403" width="7.25" style="94" customWidth="1"/>
    <col min="6404" max="6404" width="7.875" style="94" customWidth="1"/>
    <col min="6405" max="6407" width="6.875" style="94" customWidth="1"/>
    <col min="6408" max="6408" width="6.25" style="94" customWidth="1"/>
    <col min="6409" max="6409" width="9" style="94"/>
    <col min="6410" max="6410" width="8.25" style="94" bestFit="1" customWidth="1"/>
    <col min="6411" max="6413" width="9" style="94"/>
    <col min="6414" max="6414" width="15.875" style="94" customWidth="1"/>
    <col min="6415" max="6653" width="9" style="94"/>
    <col min="6654" max="6654" width="4.125" style="94" customWidth="1"/>
    <col min="6655" max="6655" width="28.375" style="94" customWidth="1"/>
    <col min="6656" max="6656" width="8.75" style="94" customWidth="1"/>
    <col min="6657" max="6657" width="7.25" style="94" customWidth="1"/>
    <col min="6658" max="6658" width="7.625" style="94" customWidth="1"/>
    <col min="6659" max="6659" width="7.25" style="94" customWidth="1"/>
    <col min="6660" max="6660" width="7.875" style="94" customWidth="1"/>
    <col min="6661" max="6663" width="6.875" style="94" customWidth="1"/>
    <col min="6664" max="6664" width="6.25" style="94" customWidth="1"/>
    <col min="6665" max="6665" width="9" style="94"/>
    <col min="6666" max="6666" width="8.25" style="94" bestFit="1" customWidth="1"/>
    <col min="6667" max="6669" width="9" style="94"/>
    <col min="6670" max="6670" width="15.875" style="94" customWidth="1"/>
    <col min="6671" max="6909" width="9" style="94"/>
    <col min="6910" max="6910" width="4.125" style="94" customWidth="1"/>
    <col min="6911" max="6911" width="28.375" style="94" customWidth="1"/>
    <col min="6912" max="6912" width="8.75" style="94" customWidth="1"/>
    <col min="6913" max="6913" width="7.25" style="94" customWidth="1"/>
    <col min="6914" max="6914" width="7.625" style="94" customWidth="1"/>
    <col min="6915" max="6915" width="7.25" style="94" customWidth="1"/>
    <col min="6916" max="6916" width="7.875" style="94" customWidth="1"/>
    <col min="6917" max="6919" width="6.875" style="94" customWidth="1"/>
    <col min="6920" max="6920" width="6.25" style="94" customWidth="1"/>
    <col min="6921" max="6921" width="9" style="94"/>
    <col min="6922" max="6922" width="8.25" style="94" bestFit="1" customWidth="1"/>
    <col min="6923" max="6925" width="9" style="94"/>
    <col min="6926" max="6926" width="15.875" style="94" customWidth="1"/>
    <col min="6927" max="7165" width="9" style="94"/>
    <col min="7166" max="7166" width="4.125" style="94" customWidth="1"/>
    <col min="7167" max="7167" width="28.375" style="94" customWidth="1"/>
    <col min="7168" max="7168" width="8.75" style="94" customWidth="1"/>
    <col min="7169" max="7169" width="7.25" style="94" customWidth="1"/>
    <col min="7170" max="7170" width="7.625" style="94" customWidth="1"/>
    <col min="7171" max="7171" width="7.25" style="94" customWidth="1"/>
    <col min="7172" max="7172" width="7.875" style="94" customWidth="1"/>
    <col min="7173" max="7175" width="6.875" style="94" customWidth="1"/>
    <col min="7176" max="7176" width="6.25" style="94" customWidth="1"/>
    <col min="7177" max="7177" width="9" style="94"/>
    <col min="7178" max="7178" width="8.25" style="94" bestFit="1" customWidth="1"/>
    <col min="7179" max="7181" width="9" style="94"/>
    <col min="7182" max="7182" width="15.875" style="94" customWidth="1"/>
    <col min="7183" max="7421" width="9" style="94"/>
    <col min="7422" max="7422" width="4.125" style="94" customWidth="1"/>
    <col min="7423" max="7423" width="28.375" style="94" customWidth="1"/>
    <col min="7424" max="7424" width="8.75" style="94" customWidth="1"/>
    <col min="7425" max="7425" width="7.25" style="94" customWidth="1"/>
    <col min="7426" max="7426" width="7.625" style="94" customWidth="1"/>
    <col min="7427" max="7427" width="7.25" style="94" customWidth="1"/>
    <col min="7428" max="7428" width="7.875" style="94" customWidth="1"/>
    <col min="7429" max="7431" width="6.875" style="94" customWidth="1"/>
    <col min="7432" max="7432" width="6.25" style="94" customWidth="1"/>
    <col min="7433" max="7433" width="9" style="94"/>
    <col min="7434" max="7434" width="8.25" style="94" bestFit="1" customWidth="1"/>
    <col min="7435" max="7437" width="9" style="94"/>
    <col min="7438" max="7438" width="15.875" style="94" customWidth="1"/>
    <col min="7439" max="7677" width="9" style="94"/>
    <col min="7678" max="7678" width="4.125" style="94" customWidth="1"/>
    <col min="7679" max="7679" width="28.375" style="94" customWidth="1"/>
    <col min="7680" max="7680" width="8.75" style="94" customWidth="1"/>
    <col min="7681" max="7681" width="7.25" style="94" customWidth="1"/>
    <col min="7682" max="7682" width="7.625" style="94" customWidth="1"/>
    <col min="7683" max="7683" width="7.25" style="94" customWidth="1"/>
    <col min="7684" max="7684" width="7.875" style="94" customWidth="1"/>
    <col min="7685" max="7687" width="6.875" style="94" customWidth="1"/>
    <col min="7688" max="7688" width="6.25" style="94" customWidth="1"/>
    <col min="7689" max="7689" width="9" style="94"/>
    <col min="7690" max="7690" width="8.25" style="94" bestFit="1" customWidth="1"/>
    <col min="7691" max="7693" width="9" style="94"/>
    <col min="7694" max="7694" width="15.875" style="94" customWidth="1"/>
    <col min="7695" max="7933" width="9" style="94"/>
    <col min="7934" max="7934" width="4.125" style="94" customWidth="1"/>
    <col min="7935" max="7935" width="28.375" style="94" customWidth="1"/>
    <col min="7936" max="7936" width="8.75" style="94" customWidth="1"/>
    <col min="7937" max="7937" width="7.25" style="94" customWidth="1"/>
    <col min="7938" max="7938" width="7.625" style="94" customWidth="1"/>
    <col min="7939" max="7939" width="7.25" style="94" customWidth="1"/>
    <col min="7940" max="7940" width="7.875" style="94" customWidth="1"/>
    <col min="7941" max="7943" width="6.875" style="94" customWidth="1"/>
    <col min="7944" max="7944" width="6.25" style="94" customWidth="1"/>
    <col min="7945" max="7945" width="9" style="94"/>
    <col min="7946" max="7946" width="8.25" style="94" bestFit="1" customWidth="1"/>
    <col min="7947" max="7949" width="9" style="94"/>
    <col min="7950" max="7950" width="15.875" style="94" customWidth="1"/>
    <col min="7951" max="8189" width="9" style="94"/>
    <col min="8190" max="8190" width="4.125" style="94" customWidth="1"/>
    <col min="8191" max="8191" width="28.375" style="94" customWidth="1"/>
    <col min="8192" max="8192" width="8.75" style="94" customWidth="1"/>
    <col min="8193" max="8193" width="7.25" style="94" customWidth="1"/>
    <col min="8194" max="8194" width="7.625" style="94" customWidth="1"/>
    <col min="8195" max="8195" width="7.25" style="94" customWidth="1"/>
    <col min="8196" max="8196" width="7.875" style="94" customWidth="1"/>
    <col min="8197" max="8199" width="6.875" style="94" customWidth="1"/>
    <col min="8200" max="8200" width="6.25" style="94" customWidth="1"/>
    <col min="8201" max="8201" width="9" style="94"/>
    <col min="8202" max="8202" width="8.25" style="94" bestFit="1" customWidth="1"/>
    <col min="8203" max="8205" width="9" style="94"/>
    <col min="8206" max="8206" width="15.875" style="94" customWidth="1"/>
    <col min="8207" max="8445" width="9" style="94"/>
    <col min="8446" max="8446" width="4.125" style="94" customWidth="1"/>
    <col min="8447" max="8447" width="28.375" style="94" customWidth="1"/>
    <col min="8448" max="8448" width="8.75" style="94" customWidth="1"/>
    <col min="8449" max="8449" width="7.25" style="94" customWidth="1"/>
    <col min="8450" max="8450" width="7.625" style="94" customWidth="1"/>
    <col min="8451" max="8451" width="7.25" style="94" customWidth="1"/>
    <col min="8452" max="8452" width="7.875" style="94" customWidth="1"/>
    <col min="8453" max="8455" width="6.875" style="94" customWidth="1"/>
    <col min="8456" max="8456" width="6.25" style="94" customWidth="1"/>
    <col min="8457" max="8457" width="9" style="94"/>
    <col min="8458" max="8458" width="8.25" style="94" bestFit="1" customWidth="1"/>
    <col min="8459" max="8461" width="9" style="94"/>
    <col min="8462" max="8462" width="15.875" style="94" customWidth="1"/>
    <col min="8463" max="8701" width="9" style="94"/>
    <col min="8702" max="8702" width="4.125" style="94" customWidth="1"/>
    <col min="8703" max="8703" width="28.375" style="94" customWidth="1"/>
    <col min="8704" max="8704" width="8.75" style="94" customWidth="1"/>
    <col min="8705" max="8705" width="7.25" style="94" customWidth="1"/>
    <col min="8706" max="8706" width="7.625" style="94" customWidth="1"/>
    <col min="8707" max="8707" width="7.25" style="94" customWidth="1"/>
    <col min="8708" max="8708" width="7.875" style="94" customWidth="1"/>
    <col min="8709" max="8711" width="6.875" style="94" customWidth="1"/>
    <col min="8712" max="8712" width="6.25" style="94" customWidth="1"/>
    <col min="8713" max="8713" width="9" style="94"/>
    <col min="8714" max="8714" width="8.25" style="94" bestFit="1" customWidth="1"/>
    <col min="8715" max="8717" width="9" style="94"/>
    <col min="8718" max="8718" width="15.875" style="94" customWidth="1"/>
    <col min="8719" max="8957" width="9" style="94"/>
    <col min="8958" max="8958" width="4.125" style="94" customWidth="1"/>
    <col min="8959" max="8959" width="28.375" style="94" customWidth="1"/>
    <col min="8960" max="8960" width="8.75" style="94" customWidth="1"/>
    <col min="8961" max="8961" width="7.25" style="94" customWidth="1"/>
    <col min="8962" max="8962" width="7.625" style="94" customWidth="1"/>
    <col min="8963" max="8963" width="7.25" style="94" customWidth="1"/>
    <col min="8964" max="8964" width="7.875" style="94" customWidth="1"/>
    <col min="8965" max="8967" width="6.875" style="94" customWidth="1"/>
    <col min="8968" max="8968" width="6.25" style="94" customWidth="1"/>
    <col min="8969" max="8969" width="9" style="94"/>
    <col min="8970" max="8970" width="8.25" style="94" bestFit="1" customWidth="1"/>
    <col min="8971" max="8973" width="9" style="94"/>
    <col min="8974" max="8974" width="15.875" style="94" customWidth="1"/>
    <col min="8975" max="9213" width="9" style="94"/>
    <col min="9214" max="9214" width="4.125" style="94" customWidth="1"/>
    <col min="9215" max="9215" width="28.375" style="94" customWidth="1"/>
    <col min="9216" max="9216" width="8.75" style="94" customWidth="1"/>
    <col min="9217" max="9217" width="7.25" style="94" customWidth="1"/>
    <col min="9218" max="9218" width="7.625" style="94" customWidth="1"/>
    <col min="9219" max="9219" width="7.25" style="94" customWidth="1"/>
    <col min="9220" max="9220" width="7.875" style="94" customWidth="1"/>
    <col min="9221" max="9223" width="6.875" style="94" customWidth="1"/>
    <col min="9224" max="9224" width="6.25" style="94" customWidth="1"/>
    <col min="9225" max="9225" width="9" style="94"/>
    <col min="9226" max="9226" width="8.25" style="94" bestFit="1" customWidth="1"/>
    <col min="9227" max="9229" width="9" style="94"/>
    <col min="9230" max="9230" width="15.875" style="94" customWidth="1"/>
    <col min="9231" max="9469" width="9" style="94"/>
    <col min="9470" max="9470" width="4.125" style="94" customWidth="1"/>
    <col min="9471" max="9471" width="28.375" style="94" customWidth="1"/>
    <col min="9472" max="9472" width="8.75" style="94" customWidth="1"/>
    <col min="9473" max="9473" width="7.25" style="94" customWidth="1"/>
    <col min="9474" max="9474" width="7.625" style="94" customWidth="1"/>
    <col min="9475" max="9475" width="7.25" style="94" customWidth="1"/>
    <col min="9476" max="9476" width="7.875" style="94" customWidth="1"/>
    <col min="9477" max="9479" width="6.875" style="94" customWidth="1"/>
    <col min="9480" max="9480" width="6.25" style="94" customWidth="1"/>
    <col min="9481" max="9481" width="9" style="94"/>
    <col min="9482" max="9482" width="8.25" style="94" bestFit="1" customWidth="1"/>
    <col min="9483" max="9485" width="9" style="94"/>
    <col min="9486" max="9486" width="15.875" style="94" customWidth="1"/>
    <col min="9487" max="9725" width="9" style="94"/>
    <col min="9726" max="9726" width="4.125" style="94" customWidth="1"/>
    <col min="9727" max="9727" width="28.375" style="94" customWidth="1"/>
    <col min="9728" max="9728" width="8.75" style="94" customWidth="1"/>
    <col min="9729" max="9729" width="7.25" style="94" customWidth="1"/>
    <col min="9730" max="9730" width="7.625" style="94" customWidth="1"/>
    <col min="9731" max="9731" width="7.25" style="94" customWidth="1"/>
    <col min="9732" max="9732" width="7.875" style="94" customWidth="1"/>
    <col min="9733" max="9735" width="6.875" style="94" customWidth="1"/>
    <col min="9736" max="9736" width="6.25" style="94" customWidth="1"/>
    <col min="9737" max="9737" width="9" style="94"/>
    <col min="9738" max="9738" width="8.25" style="94" bestFit="1" customWidth="1"/>
    <col min="9739" max="9741" width="9" style="94"/>
    <col min="9742" max="9742" width="15.875" style="94" customWidth="1"/>
    <col min="9743" max="9981" width="9" style="94"/>
    <col min="9982" max="9982" width="4.125" style="94" customWidth="1"/>
    <col min="9983" max="9983" width="28.375" style="94" customWidth="1"/>
    <col min="9984" max="9984" width="8.75" style="94" customWidth="1"/>
    <col min="9985" max="9985" width="7.25" style="94" customWidth="1"/>
    <col min="9986" max="9986" width="7.625" style="94" customWidth="1"/>
    <col min="9987" max="9987" width="7.25" style="94" customWidth="1"/>
    <col min="9988" max="9988" width="7.875" style="94" customWidth="1"/>
    <col min="9989" max="9991" width="6.875" style="94" customWidth="1"/>
    <col min="9992" max="9992" width="6.25" style="94" customWidth="1"/>
    <col min="9993" max="9993" width="9" style="94"/>
    <col min="9994" max="9994" width="8.25" style="94" bestFit="1" customWidth="1"/>
    <col min="9995" max="9997" width="9" style="94"/>
    <col min="9998" max="9998" width="15.875" style="94" customWidth="1"/>
    <col min="9999" max="10237" width="9" style="94"/>
    <col min="10238" max="10238" width="4.125" style="94" customWidth="1"/>
    <col min="10239" max="10239" width="28.375" style="94" customWidth="1"/>
    <col min="10240" max="10240" width="8.75" style="94" customWidth="1"/>
    <col min="10241" max="10241" width="7.25" style="94" customWidth="1"/>
    <col min="10242" max="10242" width="7.625" style="94" customWidth="1"/>
    <col min="10243" max="10243" width="7.25" style="94" customWidth="1"/>
    <col min="10244" max="10244" width="7.875" style="94" customWidth="1"/>
    <col min="10245" max="10247" width="6.875" style="94" customWidth="1"/>
    <col min="10248" max="10248" width="6.25" style="94" customWidth="1"/>
    <col min="10249" max="10249" width="9" style="94"/>
    <col min="10250" max="10250" width="8.25" style="94" bestFit="1" customWidth="1"/>
    <col min="10251" max="10253" width="9" style="94"/>
    <col min="10254" max="10254" width="15.875" style="94" customWidth="1"/>
    <col min="10255" max="10493" width="9" style="94"/>
    <col min="10494" max="10494" width="4.125" style="94" customWidth="1"/>
    <col min="10495" max="10495" width="28.375" style="94" customWidth="1"/>
    <col min="10496" max="10496" width="8.75" style="94" customWidth="1"/>
    <col min="10497" max="10497" width="7.25" style="94" customWidth="1"/>
    <col min="10498" max="10498" width="7.625" style="94" customWidth="1"/>
    <col min="10499" max="10499" width="7.25" style="94" customWidth="1"/>
    <col min="10500" max="10500" width="7.875" style="94" customWidth="1"/>
    <col min="10501" max="10503" width="6.875" style="94" customWidth="1"/>
    <col min="10504" max="10504" width="6.25" style="94" customWidth="1"/>
    <col min="10505" max="10505" width="9" style="94"/>
    <col min="10506" max="10506" width="8.25" style="94" bestFit="1" customWidth="1"/>
    <col min="10507" max="10509" width="9" style="94"/>
    <col min="10510" max="10510" width="15.875" style="94" customWidth="1"/>
    <col min="10511" max="10749" width="9" style="94"/>
    <col min="10750" max="10750" width="4.125" style="94" customWidth="1"/>
    <col min="10751" max="10751" width="28.375" style="94" customWidth="1"/>
    <col min="10752" max="10752" width="8.75" style="94" customWidth="1"/>
    <col min="10753" max="10753" width="7.25" style="94" customWidth="1"/>
    <col min="10754" max="10754" width="7.625" style="94" customWidth="1"/>
    <col min="10755" max="10755" width="7.25" style="94" customWidth="1"/>
    <col min="10756" max="10756" width="7.875" style="94" customWidth="1"/>
    <col min="10757" max="10759" width="6.875" style="94" customWidth="1"/>
    <col min="10760" max="10760" width="6.25" style="94" customWidth="1"/>
    <col min="10761" max="10761" width="9" style="94"/>
    <col min="10762" max="10762" width="8.25" style="94" bestFit="1" customWidth="1"/>
    <col min="10763" max="10765" width="9" style="94"/>
    <col min="10766" max="10766" width="15.875" style="94" customWidth="1"/>
    <col min="10767" max="11005" width="9" style="94"/>
    <col min="11006" max="11006" width="4.125" style="94" customWidth="1"/>
    <col min="11007" max="11007" width="28.375" style="94" customWidth="1"/>
    <col min="11008" max="11008" width="8.75" style="94" customWidth="1"/>
    <col min="11009" max="11009" width="7.25" style="94" customWidth="1"/>
    <col min="11010" max="11010" width="7.625" style="94" customWidth="1"/>
    <col min="11011" max="11011" width="7.25" style="94" customWidth="1"/>
    <col min="11012" max="11012" width="7.875" style="94" customWidth="1"/>
    <col min="11013" max="11015" width="6.875" style="94" customWidth="1"/>
    <col min="11016" max="11016" width="6.25" style="94" customWidth="1"/>
    <col min="11017" max="11017" width="9" style="94"/>
    <col min="11018" max="11018" width="8.25" style="94" bestFit="1" customWidth="1"/>
    <col min="11019" max="11021" width="9" style="94"/>
    <col min="11022" max="11022" width="15.875" style="94" customWidth="1"/>
    <col min="11023" max="11261" width="9" style="94"/>
    <col min="11262" max="11262" width="4.125" style="94" customWidth="1"/>
    <col min="11263" max="11263" width="28.375" style="94" customWidth="1"/>
    <col min="11264" max="11264" width="8.75" style="94" customWidth="1"/>
    <col min="11265" max="11265" width="7.25" style="94" customWidth="1"/>
    <col min="11266" max="11266" width="7.625" style="94" customWidth="1"/>
    <col min="11267" max="11267" width="7.25" style="94" customWidth="1"/>
    <col min="11268" max="11268" width="7.875" style="94" customWidth="1"/>
    <col min="11269" max="11271" width="6.875" style="94" customWidth="1"/>
    <col min="11272" max="11272" width="6.25" style="94" customWidth="1"/>
    <col min="11273" max="11273" width="9" style="94"/>
    <col min="11274" max="11274" width="8.25" style="94" bestFit="1" customWidth="1"/>
    <col min="11275" max="11277" width="9" style="94"/>
    <col min="11278" max="11278" width="15.875" style="94" customWidth="1"/>
    <col min="11279" max="11517" width="9" style="94"/>
    <col min="11518" max="11518" width="4.125" style="94" customWidth="1"/>
    <col min="11519" max="11519" width="28.375" style="94" customWidth="1"/>
    <col min="11520" max="11520" width="8.75" style="94" customWidth="1"/>
    <col min="11521" max="11521" width="7.25" style="94" customWidth="1"/>
    <col min="11522" max="11522" width="7.625" style="94" customWidth="1"/>
    <col min="11523" max="11523" width="7.25" style="94" customWidth="1"/>
    <col min="11524" max="11524" width="7.875" style="94" customWidth="1"/>
    <col min="11525" max="11527" width="6.875" style="94" customWidth="1"/>
    <col min="11528" max="11528" width="6.25" style="94" customWidth="1"/>
    <col min="11529" max="11529" width="9" style="94"/>
    <col min="11530" max="11530" width="8.25" style="94" bestFit="1" customWidth="1"/>
    <col min="11531" max="11533" width="9" style="94"/>
    <col min="11534" max="11534" width="15.875" style="94" customWidth="1"/>
    <col min="11535" max="11773" width="9" style="94"/>
    <col min="11774" max="11774" width="4.125" style="94" customWidth="1"/>
    <col min="11775" max="11775" width="28.375" style="94" customWidth="1"/>
    <col min="11776" max="11776" width="8.75" style="94" customWidth="1"/>
    <col min="11777" max="11777" width="7.25" style="94" customWidth="1"/>
    <col min="11778" max="11778" width="7.625" style="94" customWidth="1"/>
    <col min="11779" max="11779" width="7.25" style="94" customWidth="1"/>
    <col min="11780" max="11780" width="7.875" style="94" customWidth="1"/>
    <col min="11781" max="11783" width="6.875" style="94" customWidth="1"/>
    <col min="11784" max="11784" width="6.25" style="94" customWidth="1"/>
    <col min="11785" max="11785" width="9" style="94"/>
    <col min="11786" max="11786" width="8.25" style="94" bestFit="1" customWidth="1"/>
    <col min="11787" max="11789" width="9" style="94"/>
    <col min="11790" max="11790" width="15.875" style="94" customWidth="1"/>
    <col min="11791" max="12029" width="9" style="94"/>
    <col min="12030" max="12030" width="4.125" style="94" customWidth="1"/>
    <col min="12031" max="12031" width="28.375" style="94" customWidth="1"/>
    <col min="12032" max="12032" width="8.75" style="94" customWidth="1"/>
    <col min="12033" max="12033" width="7.25" style="94" customWidth="1"/>
    <col min="12034" max="12034" width="7.625" style="94" customWidth="1"/>
    <col min="12035" max="12035" width="7.25" style="94" customWidth="1"/>
    <col min="12036" max="12036" width="7.875" style="94" customWidth="1"/>
    <col min="12037" max="12039" width="6.875" style="94" customWidth="1"/>
    <col min="12040" max="12040" width="6.25" style="94" customWidth="1"/>
    <col min="12041" max="12041" width="9" style="94"/>
    <col min="12042" max="12042" width="8.25" style="94" bestFit="1" customWidth="1"/>
    <col min="12043" max="12045" width="9" style="94"/>
    <col min="12046" max="12046" width="15.875" style="94" customWidth="1"/>
    <col min="12047" max="12285" width="9" style="94"/>
    <col min="12286" max="12286" width="4.125" style="94" customWidth="1"/>
    <col min="12287" max="12287" width="28.375" style="94" customWidth="1"/>
    <col min="12288" max="12288" width="8.75" style="94" customWidth="1"/>
    <col min="12289" max="12289" width="7.25" style="94" customWidth="1"/>
    <col min="12290" max="12290" width="7.625" style="94" customWidth="1"/>
    <col min="12291" max="12291" width="7.25" style="94" customWidth="1"/>
    <col min="12292" max="12292" width="7.875" style="94" customWidth="1"/>
    <col min="12293" max="12295" width="6.875" style="94" customWidth="1"/>
    <col min="12296" max="12296" width="6.25" style="94" customWidth="1"/>
    <col min="12297" max="12297" width="9" style="94"/>
    <col min="12298" max="12298" width="8.25" style="94" bestFit="1" customWidth="1"/>
    <col min="12299" max="12301" width="9" style="94"/>
    <col min="12302" max="12302" width="15.875" style="94" customWidth="1"/>
    <col min="12303" max="12541" width="9" style="94"/>
    <col min="12542" max="12542" width="4.125" style="94" customWidth="1"/>
    <col min="12543" max="12543" width="28.375" style="94" customWidth="1"/>
    <col min="12544" max="12544" width="8.75" style="94" customWidth="1"/>
    <col min="12545" max="12545" width="7.25" style="94" customWidth="1"/>
    <col min="12546" max="12546" width="7.625" style="94" customWidth="1"/>
    <col min="12547" max="12547" width="7.25" style="94" customWidth="1"/>
    <col min="12548" max="12548" width="7.875" style="94" customWidth="1"/>
    <col min="12549" max="12551" width="6.875" style="94" customWidth="1"/>
    <col min="12552" max="12552" width="6.25" style="94" customWidth="1"/>
    <col min="12553" max="12553" width="9" style="94"/>
    <col min="12554" max="12554" width="8.25" style="94" bestFit="1" customWidth="1"/>
    <col min="12555" max="12557" width="9" style="94"/>
    <col min="12558" max="12558" width="15.875" style="94" customWidth="1"/>
    <col min="12559" max="12797" width="9" style="94"/>
    <col min="12798" max="12798" width="4.125" style="94" customWidth="1"/>
    <col min="12799" max="12799" width="28.375" style="94" customWidth="1"/>
    <col min="12800" max="12800" width="8.75" style="94" customWidth="1"/>
    <col min="12801" max="12801" width="7.25" style="94" customWidth="1"/>
    <col min="12802" max="12802" width="7.625" style="94" customWidth="1"/>
    <col min="12803" max="12803" width="7.25" style="94" customWidth="1"/>
    <col min="12804" max="12804" width="7.875" style="94" customWidth="1"/>
    <col min="12805" max="12807" width="6.875" style="94" customWidth="1"/>
    <col min="12808" max="12808" width="6.25" style="94" customWidth="1"/>
    <col min="12809" max="12809" width="9" style="94"/>
    <col min="12810" max="12810" width="8.25" style="94" bestFit="1" customWidth="1"/>
    <col min="12811" max="12813" width="9" style="94"/>
    <col min="12814" max="12814" width="15.875" style="94" customWidth="1"/>
    <col min="12815" max="13053" width="9" style="94"/>
    <col min="13054" max="13054" width="4.125" style="94" customWidth="1"/>
    <col min="13055" max="13055" width="28.375" style="94" customWidth="1"/>
    <col min="13056" max="13056" width="8.75" style="94" customWidth="1"/>
    <col min="13057" max="13057" width="7.25" style="94" customWidth="1"/>
    <col min="13058" max="13058" width="7.625" style="94" customWidth="1"/>
    <col min="13059" max="13059" width="7.25" style="94" customWidth="1"/>
    <col min="13060" max="13060" width="7.875" style="94" customWidth="1"/>
    <col min="13061" max="13063" width="6.875" style="94" customWidth="1"/>
    <col min="13064" max="13064" width="6.25" style="94" customWidth="1"/>
    <col min="13065" max="13065" width="9" style="94"/>
    <col min="13066" max="13066" width="8.25" style="94" bestFit="1" customWidth="1"/>
    <col min="13067" max="13069" width="9" style="94"/>
    <col min="13070" max="13070" width="15.875" style="94" customWidth="1"/>
    <col min="13071" max="13309" width="9" style="94"/>
    <col min="13310" max="13310" width="4.125" style="94" customWidth="1"/>
    <col min="13311" max="13311" width="28.375" style="94" customWidth="1"/>
    <col min="13312" max="13312" width="8.75" style="94" customWidth="1"/>
    <col min="13313" max="13313" width="7.25" style="94" customWidth="1"/>
    <col min="13314" max="13314" width="7.625" style="94" customWidth="1"/>
    <col min="13315" max="13315" width="7.25" style="94" customWidth="1"/>
    <col min="13316" max="13316" width="7.875" style="94" customWidth="1"/>
    <col min="13317" max="13319" width="6.875" style="94" customWidth="1"/>
    <col min="13320" max="13320" width="6.25" style="94" customWidth="1"/>
    <col min="13321" max="13321" width="9" style="94"/>
    <col min="13322" max="13322" width="8.25" style="94" bestFit="1" customWidth="1"/>
    <col min="13323" max="13325" width="9" style="94"/>
    <col min="13326" max="13326" width="15.875" style="94" customWidth="1"/>
    <col min="13327" max="13565" width="9" style="94"/>
    <col min="13566" max="13566" width="4.125" style="94" customWidth="1"/>
    <col min="13567" max="13567" width="28.375" style="94" customWidth="1"/>
    <col min="13568" max="13568" width="8.75" style="94" customWidth="1"/>
    <col min="13569" max="13569" width="7.25" style="94" customWidth="1"/>
    <col min="13570" max="13570" width="7.625" style="94" customWidth="1"/>
    <col min="13571" max="13571" width="7.25" style="94" customWidth="1"/>
    <col min="13572" max="13572" width="7.875" style="94" customWidth="1"/>
    <col min="13573" max="13575" width="6.875" style="94" customWidth="1"/>
    <col min="13576" max="13576" width="6.25" style="94" customWidth="1"/>
    <col min="13577" max="13577" width="9" style="94"/>
    <col min="13578" max="13578" width="8.25" style="94" bestFit="1" customWidth="1"/>
    <col min="13579" max="13581" width="9" style="94"/>
    <col min="13582" max="13582" width="15.875" style="94" customWidth="1"/>
    <col min="13583" max="13821" width="9" style="94"/>
    <col min="13822" max="13822" width="4.125" style="94" customWidth="1"/>
    <col min="13823" max="13823" width="28.375" style="94" customWidth="1"/>
    <col min="13824" max="13824" width="8.75" style="94" customWidth="1"/>
    <col min="13825" max="13825" width="7.25" style="94" customWidth="1"/>
    <col min="13826" max="13826" width="7.625" style="94" customWidth="1"/>
    <col min="13827" max="13827" width="7.25" style="94" customWidth="1"/>
    <col min="13828" max="13828" width="7.875" style="94" customWidth="1"/>
    <col min="13829" max="13831" width="6.875" style="94" customWidth="1"/>
    <col min="13832" max="13832" width="6.25" style="94" customWidth="1"/>
    <col min="13833" max="13833" width="9" style="94"/>
    <col min="13834" max="13834" width="8.25" style="94" bestFit="1" customWidth="1"/>
    <col min="13835" max="13837" width="9" style="94"/>
    <col min="13838" max="13838" width="15.875" style="94" customWidth="1"/>
    <col min="13839" max="14077" width="9" style="94"/>
    <col min="14078" max="14078" width="4.125" style="94" customWidth="1"/>
    <col min="14079" max="14079" width="28.375" style="94" customWidth="1"/>
    <col min="14080" max="14080" width="8.75" style="94" customWidth="1"/>
    <col min="14081" max="14081" width="7.25" style="94" customWidth="1"/>
    <col min="14082" max="14082" width="7.625" style="94" customWidth="1"/>
    <col min="14083" max="14083" width="7.25" style="94" customWidth="1"/>
    <col min="14084" max="14084" width="7.875" style="94" customWidth="1"/>
    <col min="14085" max="14087" width="6.875" style="94" customWidth="1"/>
    <col min="14088" max="14088" width="6.25" style="94" customWidth="1"/>
    <col min="14089" max="14089" width="9" style="94"/>
    <col min="14090" max="14090" width="8.25" style="94" bestFit="1" customWidth="1"/>
    <col min="14091" max="14093" width="9" style="94"/>
    <col min="14094" max="14094" width="15.875" style="94" customWidth="1"/>
    <col min="14095" max="14333" width="9" style="94"/>
    <col min="14334" max="14334" width="4.125" style="94" customWidth="1"/>
    <col min="14335" max="14335" width="28.375" style="94" customWidth="1"/>
    <col min="14336" max="14336" width="8.75" style="94" customWidth="1"/>
    <col min="14337" max="14337" width="7.25" style="94" customWidth="1"/>
    <col min="14338" max="14338" width="7.625" style="94" customWidth="1"/>
    <col min="14339" max="14339" width="7.25" style="94" customWidth="1"/>
    <col min="14340" max="14340" width="7.875" style="94" customWidth="1"/>
    <col min="14341" max="14343" width="6.875" style="94" customWidth="1"/>
    <col min="14344" max="14344" width="6.25" style="94" customWidth="1"/>
    <col min="14345" max="14345" width="9" style="94"/>
    <col min="14346" max="14346" width="8.25" style="94" bestFit="1" customWidth="1"/>
    <col min="14347" max="14349" width="9" style="94"/>
    <col min="14350" max="14350" width="15.875" style="94" customWidth="1"/>
    <col min="14351" max="14589" width="9" style="94"/>
    <col min="14590" max="14590" width="4.125" style="94" customWidth="1"/>
    <col min="14591" max="14591" width="28.375" style="94" customWidth="1"/>
    <col min="14592" max="14592" width="8.75" style="94" customWidth="1"/>
    <col min="14593" max="14593" width="7.25" style="94" customWidth="1"/>
    <col min="14594" max="14594" width="7.625" style="94" customWidth="1"/>
    <col min="14595" max="14595" width="7.25" style="94" customWidth="1"/>
    <col min="14596" max="14596" width="7.875" style="94" customWidth="1"/>
    <col min="14597" max="14599" width="6.875" style="94" customWidth="1"/>
    <col min="14600" max="14600" width="6.25" style="94" customWidth="1"/>
    <col min="14601" max="14601" width="9" style="94"/>
    <col min="14602" max="14602" width="8.25" style="94" bestFit="1" customWidth="1"/>
    <col min="14603" max="14605" width="9" style="94"/>
    <col min="14606" max="14606" width="15.875" style="94" customWidth="1"/>
    <col min="14607" max="14845" width="9" style="94"/>
    <col min="14846" max="14846" width="4.125" style="94" customWidth="1"/>
    <col min="14847" max="14847" width="28.375" style="94" customWidth="1"/>
    <col min="14848" max="14848" width="8.75" style="94" customWidth="1"/>
    <col min="14849" max="14849" width="7.25" style="94" customWidth="1"/>
    <col min="14850" max="14850" width="7.625" style="94" customWidth="1"/>
    <col min="14851" max="14851" width="7.25" style="94" customWidth="1"/>
    <col min="14852" max="14852" width="7.875" style="94" customWidth="1"/>
    <col min="14853" max="14855" width="6.875" style="94" customWidth="1"/>
    <col min="14856" max="14856" width="6.25" style="94" customWidth="1"/>
    <col min="14857" max="14857" width="9" style="94"/>
    <col min="14858" max="14858" width="8.25" style="94" bestFit="1" customWidth="1"/>
    <col min="14859" max="14861" width="9" style="94"/>
    <col min="14862" max="14862" width="15.875" style="94" customWidth="1"/>
    <col min="14863" max="15101" width="9" style="94"/>
    <col min="15102" max="15102" width="4.125" style="94" customWidth="1"/>
    <col min="15103" max="15103" width="28.375" style="94" customWidth="1"/>
    <col min="15104" max="15104" width="8.75" style="94" customWidth="1"/>
    <col min="15105" max="15105" width="7.25" style="94" customWidth="1"/>
    <col min="15106" max="15106" width="7.625" style="94" customWidth="1"/>
    <col min="15107" max="15107" width="7.25" style="94" customWidth="1"/>
    <col min="15108" max="15108" width="7.875" style="94" customWidth="1"/>
    <col min="15109" max="15111" width="6.875" style="94" customWidth="1"/>
    <col min="15112" max="15112" width="6.25" style="94" customWidth="1"/>
    <col min="15113" max="15113" width="9" style="94"/>
    <col min="15114" max="15114" width="8.25" style="94" bestFit="1" customWidth="1"/>
    <col min="15115" max="15117" width="9" style="94"/>
    <col min="15118" max="15118" width="15.875" style="94" customWidth="1"/>
    <col min="15119" max="15357" width="9" style="94"/>
    <col min="15358" max="15358" width="4.125" style="94" customWidth="1"/>
    <col min="15359" max="15359" width="28.375" style="94" customWidth="1"/>
    <col min="15360" max="15360" width="8.75" style="94" customWidth="1"/>
    <col min="15361" max="15361" width="7.25" style="94" customWidth="1"/>
    <col min="15362" max="15362" width="7.625" style="94" customWidth="1"/>
    <col min="15363" max="15363" width="7.25" style="94" customWidth="1"/>
    <col min="15364" max="15364" width="7.875" style="94" customWidth="1"/>
    <col min="15365" max="15367" width="6.875" style="94" customWidth="1"/>
    <col min="15368" max="15368" width="6.25" style="94" customWidth="1"/>
    <col min="15369" max="15369" width="9" style="94"/>
    <col min="15370" max="15370" width="8.25" style="94" bestFit="1" customWidth="1"/>
    <col min="15371" max="15373" width="9" style="94"/>
    <col min="15374" max="15374" width="15.875" style="94" customWidth="1"/>
    <col min="15375" max="15613" width="9" style="94"/>
    <col min="15614" max="15614" width="4.125" style="94" customWidth="1"/>
    <col min="15615" max="15615" width="28.375" style="94" customWidth="1"/>
    <col min="15616" max="15616" width="8.75" style="94" customWidth="1"/>
    <col min="15617" max="15617" width="7.25" style="94" customWidth="1"/>
    <col min="15618" max="15618" width="7.625" style="94" customWidth="1"/>
    <col min="15619" max="15619" width="7.25" style="94" customWidth="1"/>
    <col min="15620" max="15620" width="7.875" style="94" customWidth="1"/>
    <col min="15621" max="15623" width="6.875" style="94" customWidth="1"/>
    <col min="15624" max="15624" width="6.25" style="94" customWidth="1"/>
    <col min="15625" max="15625" width="9" style="94"/>
    <col min="15626" max="15626" width="8.25" style="94" bestFit="1" customWidth="1"/>
    <col min="15627" max="15629" width="9" style="94"/>
    <col min="15630" max="15630" width="15.875" style="94" customWidth="1"/>
    <col min="15631" max="15869" width="9" style="94"/>
    <col min="15870" max="15870" width="4.125" style="94" customWidth="1"/>
    <col min="15871" max="15871" width="28.375" style="94" customWidth="1"/>
    <col min="15872" max="15872" width="8.75" style="94" customWidth="1"/>
    <col min="15873" max="15873" width="7.25" style="94" customWidth="1"/>
    <col min="15874" max="15874" width="7.625" style="94" customWidth="1"/>
    <col min="15875" max="15875" width="7.25" style="94" customWidth="1"/>
    <col min="15876" max="15876" width="7.875" style="94" customWidth="1"/>
    <col min="15877" max="15879" width="6.875" style="94" customWidth="1"/>
    <col min="15880" max="15880" width="6.25" style="94" customWidth="1"/>
    <col min="15881" max="15881" width="9" style="94"/>
    <col min="15882" max="15882" width="8.25" style="94" bestFit="1" customWidth="1"/>
    <col min="15883" max="15885" width="9" style="94"/>
    <col min="15886" max="15886" width="15.875" style="94" customWidth="1"/>
    <col min="15887" max="16125" width="9" style="94"/>
    <col min="16126" max="16126" width="4.125" style="94" customWidth="1"/>
    <col min="16127" max="16127" width="28.375" style="94" customWidth="1"/>
    <col min="16128" max="16128" width="8.75" style="94" customWidth="1"/>
    <col min="16129" max="16129" width="7.25" style="94" customWidth="1"/>
    <col min="16130" max="16130" width="7.625" style="94" customWidth="1"/>
    <col min="16131" max="16131" width="7.25" style="94" customWidth="1"/>
    <col min="16132" max="16132" width="7.875" style="94" customWidth="1"/>
    <col min="16133" max="16135" width="6.875" style="94" customWidth="1"/>
    <col min="16136" max="16136" width="6.25" style="94" customWidth="1"/>
    <col min="16137" max="16137" width="9" style="94"/>
    <col min="16138" max="16138" width="8.25" style="94" bestFit="1" customWidth="1"/>
    <col min="16139" max="16141" width="9" style="94"/>
    <col min="16142" max="16142" width="15.875" style="94" customWidth="1"/>
    <col min="16143" max="16384" width="9" style="94"/>
  </cols>
  <sheetData>
    <row r="1" spans="1:15" ht="20.25" customHeight="1">
      <c r="D1" s="113"/>
      <c r="E1" s="113"/>
      <c r="F1" s="113"/>
      <c r="G1" s="1009"/>
      <c r="H1" s="1009"/>
      <c r="I1" s="1009"/>
      <c r="J1" s="1843" t="s">
        <v>810</v>
      </c>
      <c r="K1" s="1843"/>
      <c r="L1" s="1843"/>
      <c r="M1" s="1843"/>
    </row>
    <row r="2" spans="1:15" ht="21" customHeight="1">
      <c r="A2" s="1844" t="s">
        <v>819</v>
      </c>
      <c r="B2" s="1844"/>
      <c r="C2" s="1844"/>
      <c r="D2" s="1844"/>
      <c r="E2" s="1844"/>
      <c r="F2" s="1844"/>
      <c r="G2" s="1844"/>
      <c r="H2" s="1844"/>
      <c r="I2" s="1844"/>
      <c r="J2" s="1844"/>
      <c r="K2" s="1844"/>
      <c r="L2" s="1844"/>
      <c r="M2" s="1844"/>
    </row>
    <row r="3" spans="1:15" ht="24" customHeight="1">
      <c r="A3" s="1845" t="str">
        <f>'1. Chi tieu chinh'!A3:K3</f>
        <v>(Kèm theo Công văn số:        /UBND - TCKH ngày     tháng 5 năm 2024 của UBND huyện Phong Thổ)</v>
      </c>
      <c r="B3" s="1845"/>
      <c r="C3" s="1845"/>
      <c r="D3" s="1845"/>
      <c r="E3" s="1845"/>
      <c r="F3" s="1845"/>
      <c r="G3" s="1845"/>
      <c r="H3" s="1845"/>
      <c r="I3" s="1845"/>
      <c r="J3" s="1845"/>
      <c r="K3" s="1845"/>
      <c r="L3" s="1845"/>
      <c r="M3" s="1845"/>
    </row>
    <row r="4" spans="1:15" ht="21" hidden="1" customHeight="1">
      <c r="A4" s="1845" t="e">
        <f>#REF!</f>
        <v>#REF!</v>
      </c>
      <c r="B4" s="1845"/>
      <c r="C4" s="1845"/>
      <c r="D4" s="1845"/>
      <c r="E4" s="1845"/>
      <c r="F4" s="1845"/>
      <c r="G4" s="1845"/>
      <c r="H4" s="1845"/>
      <c r="I4" s="1845"/>
      <c r="J4" s="1845"/>
      <c r="K4" s="1845"/>
      <c r="L4" s="1845"/>
      <c r="M4" s="1845"/>
    </row>
    <row r="5" spans="1:15">
      <c r="A5" s="96"/>
      <c r="B5" s="114"/>
      <c r="C5" s="115"/>
      <c r="D5" s="116"/>
      <c r="E5" s="116"/>
      <c r="F5" s="116"/>
      <c r="G5" s="116"/>
      <c r="H5" s="116"/>
      <c r="I5" s="116"/>
      <c r="J5" s="117"/>
      <c r="K5" s="117"/>
      <c r="L5" s="117"/>
    </row>
    <row r="6" spans="1:15" ht="22.5" customHeight="1">
      <c r="A6" s="1848" t="s">
        <v>40</v>
      </c>
      <c r="B6" s="1848" t="s">
        <v>59</v>
      </c>
      <c r="C6" s="1848" t="s">
        <v>20</v>
      </c>
      <c r="D6" s="1823" t="s">
        <v>828</v>
      </c>
      <c r="E6" s="1821" t="s">
        <v>703</v>
      </c>
      <c r="F6" s="1823"/>
      <c r="G6" s="1821" t="s">
        <v>805</v>
      </c>
      <c r="H6" s="1822"/>
      <c r="I6" s="1823"/>
      <c r="J6" s="1851" t="s">
        <v>465</v>
      </c>
      <c r="K6" s="1852"/>
      <c r="L6" s="1853"/>
      <c r="M6" s="1846" t="s">
        <v>73</v>
      </c>
    </row>
    <row r="7" spans="1:15" ht="69" customHeight="1">
      <c r="A7" s="1849"/>
      <c r="B7" s="1849"/>
      <c r="C7" s="1849"/>
      <c r="D7" s="1850"/>
      <c r="E7" s="1020" t="s">
        <v>14</v>
      </c>
      <c r="F7" s="1020" t="s">
        <v>733</v>
      </c>
      <c r="G7" s="1752" t="s">
        <v>14</v>
      </c>
      <c r="H7" s="1731" t="str">
        <f>+'2. NN'!H7</f>
        <v>ƯTH 6 tháng đầu năm</v>
      </c>
      <c r="I7" s="1731" t="s">
        <v>833</v>
      </c>
      <c r="J7" s="1016" t="s">
        <v>829</v>
      </c>
      <c r="K7" s="1016" t="s">
        <v>830</v>
      </c>
      <c r="L7" s="1016" t="s">
        <v>831</v>
      </c>
      <c r="M7" s="1847"/>
    </row>
    <row r="8" spans="1:15" ht="31.5" customHeight="1">
      <c r="A8" s="1064" t="s">
        <v>46</v>
      </c>
      <c r="B8" s="1065" t="s">
        <v>738</v>
      </c>
      <c r="C8" s="1066" t="s">
        <v>38</v>
      </c>
      <c r="D8" s="1539">
        <v>137.04</v>
      </c>
      <c r="E8" s="1539">
        <f t="shared" ref="E8:G8" si="0">+E11+E12</f>
        <v>564.89599999999996</v>
      </c>
      <c r="F8" s="1539">
        <f t="shared" si="0"/>
        <v>564.89599999999996</v>
      </c>
      <c r="G8" s="1539">
        <f t="shared" si="0"/>
        <v>515.5</v>
      </c>
      <c r="H8" s="1765">
        <v>213.56699999999998</v>
      </c>
      <c r="I8" s="1765">
        <v>515.5</v>
      </c>
      <c r="J8" s="1037">
        <f>+H8/D8*100</f>
        <v>155.84281961471103</v>
      </c>
      <c r="K8" s="1037">
        <f>+H8/G8*100</f>
        <v>41.429097963142574</v>
      </c>
      <c r="L8" s="1037">
        <f>+I8/G8*100</f>
        <v>100</v>
      </c>
      <c r="M8" s="1067"/>
    </row>
    <row r="9" spans="1:15" ht="33" customHeight="1">
      <c r="A9" s="1068">
        <v>1</v>
      </c>
      <c r="B9" s="1069" t="s">
        <v>183</v>
      </c>
      <c r="C9" s="1070" t="s">
        <v>38</v>
      </c>
      <c r="D9" s="1656">
        <f>+D11+D12</f>
        <v>137.04300000000001</v>
      </c>
      <c r="E9" s="1656">
        <f t="shared" ref="E9:G9" si="1">+E11+E12</f>
        <v>564.89599999999996</v>
      </c>
      <c r="F9" s="1656">
        <f t="shared" si="1"/>
        <v>564.89599999999996</v>
      </c>
      <c r="G9" s="1656">
        <f t="shared" si="1"/>
        <v>515.5</v>
      </c>
      <c r="H9" s="1770">
        <v>213.56699999999998</v>
      </c>
      <c r="I9" s="1770">
        <v>515.5</v>
      </c>
      <c r="J9" s="1037">
        <f t="shared" ref="J9:J27" si="2">+H9/D9*100</f>
        <v>155.8394080690002</v>
      </c>
      <c r="K9" s="1037">
        <f t="shared" ref="K9:K27" si="3">+H9/G9*100</f>
        <v>41.429097963142574</v>
      </c>
      <c r="L9" s="1037">
        <f t="shared" ref="L9:L27" si="4">+I9/G9*100</f>
        <v>100</v>
      </c>
      <c r="M9" s="1067"/>
      <c r="O9" s="1010"/>
    </row>
    <row r="10" spans="1:15" ht="24" customHeight="1">
      <c r="A10" s="1071" t="s">
        <v>243</v>
      </c>
      <c r="B10" s="1072" t="s">
        <v>287</v>
      </c>
      <c r="C10" s="1070" t="s">
        <v>38</v>
      </c>
      <c r="D10" s="1552"/>
      <c r="E10" s="1552"/>
      <c r="F10" s="1552">
        <f>'[1]3.Cong nghiep'!F10</f>
        <v>0</v>
      </c>
      <c r="G10" s="1552"/>
      <c r="H10" s="1771"/>
      <c r="I10" s="1771"/>
      <c r="J10" s="1037"/>
      <c r="K10" s="1037"/>
      <c r="L10" s="1037"/>
      <c r="M10" s="1067"/>
    </row>
    <row r="11" spans="1:15" s="95" customFormat="1" ht="24" customHeight="1">
      <c r="A11" s="1071" t="s">
        <v>243</v>
      </c>
      <c r="B11" s="1072" t="s">
        <v>288</v>
      </c>
      <c r="C11" s="1070" t="s">
        <v>38</v>
      </c>
      <c r="D11" s="1032">
        <v>3.573</v>
      </c>
      <c r="E11" s="1032">
        <f>+E17</f>
        <v>7</v>
      </c>
      <c r="F11" s="1032">
        <f>+F17</f>
        <v>7</v>
      </c>
      <c r="G11" s="1032">
        <f>+G17</f>
        <v>4.3</v>
      </c>
      <c r="H11" s="1026">
        <v>3.5059999999999998</v>
      </c>
      <c r="I11" s="1026">
        <v>4.3</v>
      </c>
      <c r="J11" s="1043">
        <f t="shared" si="2"/>
        <v>98.124825076966133</v>
      </c>
      <c r="K11" s="1043">
        <f t="shared" si="3"/>
        <v>81.534883720930225</v>
      </c>
      <c r="L11" s="1043">
        <f t="shared" si="4"/>
        <v>100</v>
      </c>
      <c r="M11" s="1073"/>
    </row>
    <row r="12" spans="1:15" ht="24" customHeight="1">
      <c r="A12" s="1071" t="s">
        <v>243</v>
      </c>
      <c r="B12" s="1072" t="s">
        <v>289</v>
      </c>
      <c r="C12" s="1070" t="s">
        <v>38</v>
      </c>
      <c r="D12" s="1657">
        <v>133.47</v>
      </c>
      <c r="E12" s="1657">
        <f t="shared" ref="E12:G12" si="5">+E15+E14+E16</f>
        <v>557.89599999999996</v>
      </c>
      <c r="F12" s="1657">
        <f t="shared" si="5"/>
        <v>557.89599999999996</v>
      </c>
      <c r="G12" s="1657">
        <f t="shared" si="5"/>
        <v>511.20000000000005</v>
      </c>
      <c r="H12" s="1772">
        <v>210.06099999999998</v>
      </c>
      <c r="I12" s="1772">
        <v>511.20000000000005</v>
      </c>
      <c r="J12" s="1043">
        <f t="shared" si="2"/>
        <v>157.38443095826776</v>
      </c>
      <c r="K12" s="1043">
        <f t="shared" si="3"/>
        <v>41.091744913928004</v>
      </c>
      <c r="L12" s="1043">
        <f t="shared" si="4"/>
        <v>100</v>
      </c>
      <c r="M12" s="1067"/>
      <c r="N12" s="1010"/>
    </row>
    <row r="13" spans="1:15" ht="24" customHeight="1">
      <c r="A13" s="1068">
        <v>2</v>
      </c>
      <c r="B13" s="1069" t="s">
        <v>184</v>
      </c>
      <c r="C13" s="1074" t="s">
        <v>38</v>
      </c>
      <c r="D13" s="1539">
        <v>137.04</v>
      </c>
      <c r="E13" s="1539">
        <f t="shared" ref="E13:G13" si="6">E14+E15+E16+E17</f>
        <v>564.89599999999996</v>
      </c>
      <c r="F13" s="1539">
        <f t="shared" si="6"/>
        <v>564.89599999999996</v>
      </c>
      <c r="G13" s="1539">
        <f t="shared" si="6"/>
        <v>515.5</v>
      </c>
      <c r="H13" s="1765">
        <v>213.56699999999998</v>
      </c>
      <c r="I13" s="1765">
        <v>515.5</v>
      </c>
      <c r="J13" s="1037">
        <f t="shared" si="2"/>
        <v>155.84281961471103</v>
      </c>
      <c r="K13" s="1037">
        <f t="shared" si="3"/>
        <v>41.429097963142574</v>
      </c>
      <c r="L13" s="1037">
        <f t="shared" si="4"/>
        <v>100</v>
      </c>
      <c r="M13" s="1067"/>
      <c r="N13" s="1010"/>
    </row>
    <row r="14" spans="1:15" ht="24" customHeight="1">
      <c r="A14" s="1071" t="s">
        <v>243</v>
      </c>
      <c r="B14" s="1075" t="s">
        <v>290</v>
      </c>
      <c r="C14" s="1070" t="s">
        <v>38</v>
      </c>
      <c r="D14" s="1545">
        <v>8.6579999999999995</v>
      </c>
      <c r="E14" s="1552">
        <v>23.795999999999999</v>
      </c>
      <c r="F14" s="1552">
        <f>'[1]3.Cong nghiep'!F15</f>
        <v>23.795999999999999</v>
      </c>
      <c r="G14" s="1552">
        <v>37.299999999999997</v>
      </c>
      <c r="H14" s="1771">
        <v>9.9480000000000004</v>
      </c>
      <c r="I14" s="1771">
        <v>37.299999999999997</v>
      </c>
      <c r="J14" s="1043">
        <f t="shared" si="2"/>
        <v>114.89951489951491</v>
      </c>
      <c r="K14" s="1043">
        <f t="shared" si="3"/>
        <v>26.670241286863273</v>
      </c>
      <c r="L14" s="1043">
        <f t="shared" si="4"/>
        <v>100</v>
      </c>
      <c r="M14" s="1067"/>
      <c r="N14" s="1010"/>
    </row>
    <row r="15" spans="1:15" ht="24" customHeight="1">
      <c r="A15" s="1071" t="s">
        <v>243</v>
      </c>
      <c r="B15" s="1075" t="s">
        <v>291</v>
      </c>
      <c r="C15" s="1070" t="s">
        <v>38</v>
      </c>
      <c r="D15" s="1545">
        <v>36.762</v>
      </c>
      <c r="E15" s="1545">
        <v>91.5</v>
      </c>
      <c r="F15" s="1545">
        <f>'[1]3.Cong nghiep'!F16</f>
        <v>91.5</v>
      </c>
      <c r="G15" s="1545">
        <v>29.6</v>
      </c>
      <c r="H15" s="1773">
        <v>38.728999999999999</v>
      </c>
      <c r="I15" s="1773">
        <v>29.6</v>
      </c>
      <c r="J15" s="1043">
        <f t="shared" si="2"/>
        <v>105.35063380664818</v>
      </c>
      <c r="K15" s="1043">
        <f t="shared" si="3"/>
        <v>130.8412162162162</v>
      </c>
      <c r="L15" s="1043">
        <f t="shared" si="4"/>
        <v>100</v>
      </c>
      <c r="M15" s="1067"/>
    </row>
    <row r="16" spans="1:15" ht="44.25" customHeight="1">
      <c r="A16" s="1071" t="s">
        <v>243</v>
      </c>
      <c r="B16" s="1075" t="s">
        <v>292</v>
      </c>
      <c r="C16" s="1070" t="s">
        <v>38</v>
      </c>
      <c r="D16" s="1545">
        <v>88.05</v>
      </c>
      <c r="E16" s="1545">
        <v>442.6</v>
      </c>
      <c r="F16" s="1545">
        <f>'[1]3.Cong nghiep'!F17</f>
        <v>442.6</v>
      </c>
      <c r="G16" s="1545">
        <v>444.3</v>
      </c>
      <c r="H16" s="1773">
        <v>161.38399999999999</v>
      </c>
      <c r="I16" s="1773">
        <v>444.3</v>
      </c>
      <c r="J16" s="1043">
        <f t="shared" si="2"/>
        <v>183.28676888131744</v>
      </c>
      <c r="K16" s="1043">
        <f t="shared" si="3"/>
        <v>36.323205041638531</v>
      </c>
      <c r="L16" s="1043">
        <f t="shared" si="4"/>
        <v>100</v>
      </c>
      <c r="M16" s="1067"/>
    </row>
    <row r="17" spans="1:14" ht="36" customHeight="1">
      <c r="A17" s="1071" t="s">
        <v>243</v>
      </c>
      <c r="B17" s="1075" t="s">
        <v>293</v>
      </c>
      <c r="C17" s="1070" t="s">
        <v>38</v>
      </c>
      <c r="D17" s="1032">
        <v>3.573</v>
      </c>
      <c r="E17" s="1032">
        <v>7</v>
      </c>
      <c r="F17" s="1032">
        <f>'[1]3.Cong nghiep'!F18</f>
        <v>7</v>
      </c>
      <c r="G17" s="1032">
        <v>4.3</v>
      </c>
      <c r="H17" s="1026">
        <v>3.5059999999999998</v>
      </c>
      <c r="I17" s="1026">
        <v>4.3</v>
      </c>
      <c r="J17" s="1043">
        <f t="shared" si="2"/>
        <v>98.124825076966133</v>
      </c>
      <c r="K17" s="1043">
        <f t="shared" si="3"/>
        <v>81.534883720930225</v>
      </c>
      <c r="L17" s="1043">
        <f t="shared" si="4"/>
        <v>100</v>
      </c>
      <c r="M17" s="1076"/>
    </row>
    <row r="18" spans="1:14" ht="21" customHeight="1">
      <c r="A18" s="1068" t="s">
        <v>47</v>
      </c>
      <c r="B18" s="1069" t="s">
        <v>185</v>
      </c>
      <c r="C18" s="1074"/>
      <c r="D18" s="1552"/>
      <c r="E18" s="1552"/>
      <c r="F18" s="1552"/>
      <c r="G18" s="1552"/>
      <c r="H18" s="1771"/>
      <c r="I18" s="1771"/>
      <c r="J18" s="1037"/>
      <c r="K18" s="1037"/>
      <c r="L18" s="1037"/>
      <c r="M18" s="1077"/>
    </row>
    <row r="19" spans="1:14" ht="24" customHeight="1">
      <c r="A19" s="1078">
        <v>1</v>
      </c>
      <c r="B19" s="1079" t="s">
        <v>294</v>
      </c>
      <c r="C19" s="1080" t="s">
        <v>239</v>
      </c>
      <c r="D19" s="1545">
        <v>78.19</v>
      </c>
      <c r="E19" s="1545">
        <v>448</v>
      </c>
      <c r="F19" s="1545">
        <v>448</v>
      </c>
      <c r="G19" s="1538">
        <v>500.88</v>
      </c>
      <c r="H19" s="1538">
        <v>83.998000000000005</v>
      </c>
      <c r="I19" s="1538">
        <v>500.88</v>
      </c>
      <c r="J19" s="1043">
        <f t="shared" si="2"/>
        <v>107.42805985420132</v>
      </c>
      <c r="K19" s="1043">
        <f t="shared" si="3"/>
        <v>16.770084651014216</v>
      </c>
      <c r="L19" s="1043">
        <f t="shared" si="4"/>
        <v>100</v>
      </c>
      <c r="M19" s="1077"/>
    </row>
    <row r="20" spans="1:14" ht="21" customHeight="1">
      <c r="A20" s="1078">
        <v>2</v>
      </c>
      <c r="B20" s="1079" t="s">
        <v>230</v>
      </c>
      <c r="C20" s="1081" t="s">
        <v>730</v>
      </c>
      <c r="D20" s="1545">
        <v>40</v>
      </c>
      <c r="E20" s="1545">
        <v>95300</v>
      </c>
      <c r="F20" s="1545">
        <f>+E20</f>
        <v>95300</v>
      </c>
      <c r="G20" s="1538">
        <v>95000</v>
      </c>
      <c r="H20" s="1538">
        <v>39.5</v>
      </c>
      <c r="I20" s="1538">
        <v>95000</v>
      </c>
      <c r="J20" s="1043">
        <f t="shared" si="2"/>
        <v>98.75</v>
      </c>
      <c r="K20" s="1043">
        <f t="shared" si="3"/>
        <v>4.1578947368421049E-2</v>
      </c>
      <c r="L20" s="1043">
        <f t="shared" si="4"/>
        <v>100</v>
      </c>
      <c r="M20" s="1077"/>
    </row>
    <row r="21" spans="1:14" ht="21" customHeight="1">
      <c r="A21" s="1078">
        <v>3</v>
      </c>
      <c r="B21" s="1079" t="s">
        <v>187</v>
      </c>
      <c r="C21" s="1081" t="s">
        <v>22</v>
      </c>
      <c r="D21" s="1552">
        <v>10</v>
      </c>
      <c r="E21" s="1552">
        <v>23</v>
      </c>
      <c r="F21" s="1552">
        <v>23</v>
      </c>
      <c r="G21" s="1552">
        <v>6</v>
      </c>
      <c r="H21" s="1771">
        <v>10</v>
      </c>
      <c r="I21" s="1771">
        <v>6</v>
      </c>
      <c r="J21" s="1043">
        <f t="shared" si="2"/>
        <v>100</v>
      </c>
      <c r="K21" s="1043">
        <f t="shared" si="3"/>
        <v>166.66666666666669</v>
      </c>
      <c r="L21" s="1043">
        <f t="shared" si="4"/>
        <v>100</v>
      </c>
      <c r="M21" s="1077"/>
    </row>
    <row r="22" spans="1:14" ht="21" customHeight="1">
      <c r="A22" s="1078">
        <v>4</v>
      </c>
      <c r="B22" s="1082" t="s">
        <v>188</v>
      </c>
      <c r="C22" s="1070" t="s">
        <v>189</v>
      </c>
      <c r="D22" s="1552">
        <v>5400</v>
      </c>
      <c r="E22" s="1552">
        <v>17000</v>
      </c>
      <c r="F22" s="1552">
        <v>17000</v>
      </c>
      <c r="G22" s="1552">
        <v>17000</v>
      </c>
      <c r="H22" s="1771">
        <v>5450</v>
      </c>
      <c r="I22" s="1771">
        <v>17000</v>
      </c>
      <c r="J22" s="1043">
        <f t="shared" si="2"/>
        <v>100.92592592592592</v>
      </c>
      <c r="K22" s="1043">
        <f t="shared" si="3"/>
        <v>32.058823529411768</v>
      </c>
      <c r="L22" s="1043">
        <f t="shared" si="4"/>
        <v>100</v>
      </c>
      <c r="M22" s="1077"/>
    </row>
    <row r="23" spans="1:14" ht="21" customHeight="1">
      <c r="A23" s="1078">
        <v>5</v>
      </c>
      <c r="B23" s="1079" t="s">
        <v>190</v>
      </c>
      <c r="C23" s="1081" t="s">
        <v>729</v>
      </c>
      <c r="D23" s="1552">
        <v>249</v>
      </c>
      <c r="E23" s="1552">
        <v>480</v>
      </c>
      <c r="F23" s="1552">
        <v>489</v>
      </c>
      <c r="G23" s="1552">
        <v>489</v>
      </c>
      <c r="H23" s="1771">
        <v>244</v>
      </c>
      <c r="I23" s="1771">
        <v>489</v>
      </c>
      <c r="J23" s="1043">
        <f t="shared" si="2"/>
        <v>97.99196787148594</v>
      </c>
      <c r="K23" s="1043">
        <f t="shared" si="3"/>
        <v>49.897750511247445</v>
      </c>
      <c r="L23" s="1043">
        <f t="shared" si="4"/>
        <v>100</v>
      </c>
      <c r="M23" s="1077"/>
    </row>
    <row r="24" spans="1:14" ht="20.25" customHeight="1">
      <c r="A24" s="1078">
        <v>6</v>
      </c>
      <c r="B24" s="1083" t="s">
        <v>742</v>
      </c>
      <c r="C24" s="1081" t="s">
        <v>729</v>
      </c>
      <c r="D24" s="1658"/>
      <c r="E24" s="1658">
        <v>30</v>
      </c>
      <c r="F24" s="1658">
        <v>30</v>
      </c>
      <c r="G24" s="1658">
        <v>30</v>
      </c>
      <c r="H24" s="1774">
        <v>14.6</v>
      </c>
      <c r="I24" s="1774">
        <v>30</v>
      </c>
      <c r="J24" s="1043"/>
      <c r="K24" s="1043">
        <f t="shared" si="3"/>
        <v>48.666666666666664</v>
      </c>
      <c r="L24" s="1043">
        <f t="shared" si="4"/>
        <v>100</v>
      </c>
      <c r="M24" s="1084"/>
    </row>
    <row r="25" spans="1:14" ht="34.5" customHeight="1">
      <c r="A25" s="1085" t="s">
        <v>52</v>
      </c>
      <c r="B25" s="1086" t="s">
        <v>129</v>
      </c>
      <c r="C25" s="1087"/>
      <c r="D25" s="1659"/>
      <c r="E25" s="1659"/>
      <c r="F25" s="1659"/>
      <c r="G25" s="1659"/>
      <c r="H25" s="1659"/>
      <c r="I25" s="1659"/>
      <c r="J25" s="1037"/>
      <c r="K25" s="1037"/>
      <c r="L25" s="1037"/>
      <c r="M25" s="1088"/>
      <c r="N25" s="88"/>
    </row>
    <row r="26" spans="1:14" s="501" customFormat="1" ht="34.5" customHeight="1">
      <c r="A26" s="1089" t="s">
        <v>243</v>
      </c>
      <c r="B26" s="1090" t="s">
        <v>295</v>
      </c>
      <c r="C26" s="1091" t="s">
        <v>43</v>
      </c>
      <c r="D26" s="1660">
        <v>99.5</v>
      </c>
      <c r="E26" s="1661">
        <v>99.8</v>
      </c>
      <c r="F26" s="1661">
        <v>99.8</v>
      </c>
      <c r="G26" s="1661">
        <v>99.8</v>
      </c>
      <c r="H26" s="1775">
        <v>99.8</v>
      </c>
      <c r="I26" s="1775">
        <v>99.8</v>
      </c>
      <c r="J26" s="1043">
        <f t="shared" si="2"/>
        <v>100.30150753768845</v>
      </c>
      <c r="K26" s="1043">
        <f t="shared" si="3"/>
        <v>100</v>
      </c>
      <c r="L26" s="1043">
        <f t="shared" si="4"/>
        <v>100</v>
      </c>
      <c r="M26" s="1092"/>
    </row>
    <row r="27" spans="1:14" s="501" customFormat="1" ht="34.5" customHeight="1">
      <c r="A27" s="1093"/>
      <c r="B27" s="1094" t="s">
        <v>296</v>
      </c>
      <c r="C27" s="1091" t="s">
        <v>43</v>
      </c>
      <c r="D27" s="1662">
        <v>99.5</v>
      </c>
      <c r="E27" s="1662">
        <v>99.8</v>
      </c>
      <c r="F27" s="1662">
        <v>99.8</v>
      </c>
      <c r="G27" s="1662">
        <v>99.8</v>
      </c>
      <c r="H27" s="1776">
        <v>99.8</v>
      </c>
      <c r="I27" s="1776">
        <v>99.8</v>
      </c>
      <c r="J27" s="1043">
        <f t="shared" si="2"/>
        <v>100.30150753768845</v>
      </c>
      <c r="K27" s="1043">
        <f t="shared" si="3"/>
        <v>100</v>
      </c>
      <c r="L27" s="1043">
        <f t="shared" si="4"/>
        <v>100</v>
      </c>
      <c r="M27" s="1092"/>
    </row>
    <row r="28" spans="1:14" ht="34.5" customHeight="1">
      <c r="A28" s="1095"/>
      <c r="B28" s="1096"/>
      <c r="C28" s="1096"/>
      <c r="D28" s="1663"/>
      <c r="E28" s="1663"/>
      <c r="F28" s="1663"/>
      <c r="G28" s="1663"/>
      <c r="H28" s="1663"/>
      <c r="I28" s="1663"/>
      <c r="J28" s="1663"/>
      <c r="K28" s="1663"/>
      <c r="L28" s="1663"/>
      <c r="M28" s="1097"/>
    </row>
    <row r="29" spans="1:14">
      <c r="D29" s="1664"/>
      <c r="E29" s="1664"/>
      <c r="F29" s="1664"/>
      <c r="G29" s="1665"/>
      <c r="H29" s="1665"/>
      <c r="I29" s="1665"/>
      <c r="J29" s="1664"/>
      <c r="K29" s="1664"/>
      <c r="L29" s="1664"/>
    </row>
  </sheetData>
  <mergeCells count="12">
    <mergeCell ref="J1:M1"/>
    <mergeCell ref="A2:M2"/>
    <mergeCell ref="A3:M3"/>
    <mergeCell ref="A4:M4"/>
    <mergeCell ref="M6:M7"/>
    <mergeCell ref="A6:A7"/>
    <mergeCell ref="B6:B7"/>
    <mergeCell ref="C6:C7"/>
    <mergeCell ref="D6:D7"/>
    <mergeCell ref="E6:F6"/>
    <mergeCell ref="J6:L6"/>
    <mergeCell ref="G6:I6"/>
  </mergeCells>
  <printOptions horizontalCentered="1"/>
  <pageMargins left="0.23622047244094491" right="0.23622047244094491" top="0.63" bottom="0.19685039370078741" header="0.7" footer="0.23622047244094491"/>
  <pageSetup paperSize="9" scale="78" orientation="portrait" r:id="rId1"/>
  <drawing r:id="rId2"/>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7">
    <tabColor rgb="FF7030A0"/>
  </sheetPr>
  <dimension ref="A1:W67"/>
  <sheetViews>
    <sheetView zoomScale="85" zoomScaleNormal="85" zoomScaleSheetLayoutView="98" workbookViewId="0">
      <pane xSplit="2" ySplit="6" topLeftCell="C16" activePane="bottomRight" state="frozen"/>
      <selection activeCell="E55" sqref="E55"/>
      <selection pane="topRight" activeCell="E55" sqref="E55"/>
      <selection pane="bottomLeft" activeCell="E55" sqref="E55"/>
      <selection pane="bottomRight" activeCell="H21" sqref="H21"/>
    </sheetView>
  </sheetViews>
  <sheetFormatPr defaultColWidth="8.875" defaultRowHeight="15.75"/>
  <cols>
    <col min="1" max="1" width="5.125" style="15" customWidth="1"/>
    <col min="2" max="2" width="22.75" style="15" customWidth="1"/>
    <col min="3" max="3" width="7.75" style="14" customWidth="1"/>
    <col min="4" max="4" width="9.125" style="16" customWidth="1"/>
    <col min="5" max="5" width="9.5" style="16" hidden="1" customWidth="1"/>
    <col min="6" max="6" width="9" style="16" hidden="1" customWidth="1"/>
    <col min="7" max="9" width="9.75" style="16" customWidth="1"/>
    <col min="10" max="10" width="7.875" style="16" customWidth="1"/>
    <col min="11" max="11" width="8.375" style="19" customWidth="1"/>
    <col min="12" max="12" width="7.875" style="19" customWidth="1"/>
    <col min="13" max="13" width="5.875" style="35" customWidth="1"/>
    <col min="14" max="14" width="14.5" style="15" customWidth="1"/>
    <col min="15" max="15" width="13.625" style="15" customWidth="1"/>
    <col min="16" max="19" width="11" style="15" customWidth="1"/>
    <col min="20" max="21" width="8.875" style="15" customWidth="1"/>
    <col min="22" max="22" width="8.875" style="15"/>
    <col min="23" max="23" width="22.625" style="15" customWidth="1"/>
    <col min="24" max="16384" width="8.875" style="15"/>
  </cols>
  <sheetData>
    <row r="1" spans="1:23">
      <c r="B1" s="85"/>
      <c r="D1" s="15"/>
      <c r="E1" s="713"/>
      <c r="F1" s="23"/>
      <c r="G1" s="23"/>
      <c r="H1" s="23"/>
      <c r="I1" s="23"/>
      <c r="J1" s="23"/>
      <c r="K1" s="23"/>
      <c r="L1" s="1854" t="s">
        <v>811</v>
      </c>
      <c r="M1" s="1854"/>
    </row>
    <row r="2" spans="1:23" ht="20.25" customHeight="1">
      <c r="A2" s="1855" t="s">
        <v>820</v>
      </c>
      <c r="B2" s="1855"/>
      <c r="C2" s="1855"/>
      <c r="D2" s="1855"/>
      <c r="E2" s="1855"/>
      <c r="F2" s="1855"/>
      <c r="G2" s="1855"/>
      <c r="H2" s="1855"/>
      <c r="I2" s="1855"/>
      <c r="J2" s="1855"/>
      <c r="K2" s="1855"/>
      <c r="L2" s="1855"/>
      <c r="M2" s="1855"/>
    </row>
    <row r="3" spans="1:23" ht="20.25" customHeight="1">
      <c r="A3" s="1856" t="str">
        <f>'1. Chi tieu chinh'!A3:K3</f>
        <v>(Kèm theo Công văn số:        /UBND - TCKH ngày     tháng 5 năm 2024 của UBND huyện Phong Thổ)</v>
      </c>
      <c r="B3" s="1856"/>
      <c r="C3" s="1856"/>
      <c r="D3" s="1856"/>
      <c r="E3" s="1856"/>
      <c r="F3" s="1856"/>
      <c r="G3" s="1856"/>
      <c r="H3" s="1856"/>
      <c r="I3" s="1856"/>
      <c r="J3" s="1856"/>
      <c r="K3" s="1856"/>
      <c r="L3" s="1856"/>
      <c r="M3" s="1856"/>
    </row>
    <row r="4" spans="1:23" ht="11.25" customHeight="1">
      <c r="A4" s="16"/>
      <c r="C4" s="17"/>
      <c r="D4" s="18"/>
      <c r="E4" s="18"/>
      <c r="F4" s="18"/>
      <c r="G4" s="18"/>
      <c r="H4" s="18"/>
      <c r="I4" s="18"/>
      <c r="J4" s="18"/>
    </row>
    <row r="5" spans="1:23" ht="30" customHeight="1">
      <c r="A5" s="1858" t="s">
        <v>40</v>
      </c>
      <c r="B5" s="1858" t="s">
        <v>59</v>
      </c>
      <c r="C5" s="1858" t="s">
        <v>20</v>
      </c>
      <c r="D5" s="1859" t="s">
        <v>828</v>
      </c>
      <c r="E5" s="1861" t="s">
        <v>703</v>
      </c>
      <c r="F5" s="1862"/>
      <c r="G5" s="1861" t="s">
        <v>805</v>
      </c>
      <c r="H5" s="1866"/>
      <c r="I5" s="1862"/>
      <c r="J5" s="1863" t="s">
        <v>60</v>
      </c>
      <c r="K5" s="1864"/>
      <c r="L5" s="1865"/>
      <c r="M5" s="1857" t="s">
        <v>73</v>
      </c>
    </row>
    <row r="6" spans="1:23" ht="65.25" customHeight="1">
      <c r="A6" s="1858"/>
      <c r="B6" s="1858"/>
      <c r="C6" s="1858"/>
      <c r="D6" s="1860"/>
      <c r="E6" s="1098" t="str">
        <f>+'3.Cong nghiep'!E7</f>
        <v>Kế hoạch</v>
      </c>
      <c r="F6" s="1098" t="str">
        <f>+'3.Cong nghiep'!F7</f>
        <v>Ước Thực hiện cả năm</v>
      </c>
      <c r="G6" s="1752" t="s">
        <v>14</v>
      </c>
      <c r="H6" s="1731" t="str">
        <f>+'3.Cong nghiep'!H7</f>
        <v>ƯTH 6 tháng đầu năm</v>
      </c>
      <c r="I6" s="1731" t="s">
        <v>833</v>
      </c>
      <c r="J6" s="1016" t="s">
        <v>829</v>
      </c>
      <c r="K6" s="1016" t="s">
        <v>830</v>
      </c>
      <c r="L6" s="1016" t="s">
        <v>831</v>
      </c>
      <c r="M6" s="1857"/>
    </row>
    <row r="7" spans="1:23" s="119" customFormat="1" ht="56.25" customHeight="1">
      <c r="A7" s="1099" t="s">
        <v>46</v>
      </c>
      <c r="B7" s="1100" t="s">
        <v>114</v>
      </c>
      <c r="C7" s="1099" t="s">
        <v>38</v>
      </c>
      <c r="D7" s="1666">
        <v>195.8</v>
      </c>
      <c r="E7" s="1666">
        <f>+E9+E10+E11+E12</f>
        <v>462.36199999999997</v>
      </c>
      <c r="F7" s="1666">
        <f>+F9+F10+F11+F12</f>
        <v>462.36199999999997</v>
      </c>
      <c r="G7" s="1666">
        <f>+G9+G10+G11+G12</f>
        <v>464</v>
      </c>
      <c r="H7" s="1667">
        <f>+H9+H10+H11+H12</f>
        <v>225.5</v>
      </c>
      <c r="I7" s="1667">
        <f>+I9+I10+I11+I12</f>
        <v>464</v>
      </c>
      <c r="J7" s="1667">
        <f>+H7/D7*100</f>
        <v>115.1685393258427</v>
      </c>
      <c r="K7" s="1667">
        <f>+H7/G7*100</f>
        <v>48.599137931034484</v>
      </c>
      <c r="L7" s="1667">
        <f>+I7/G7*100</f>
        <v>100</v>
      </c>
      <c r="M7" s="1101"/>
    </row>
    <row r="8" spans="1:23" s="119" customFormat="1" ht="34.5" customHeight="1">
      <c r="A8" s="1102"/>
      <c r="B8" s="1103" t="s">
        <v>126</v>
      </c>
      <c r="C8" s="1102"/>
      <c r="D8" s="1668"/>
      <c r="E8" s="1668"/>
      <c r="F8" s="1668"/>
      <c r="G8" s="1669"/>
      <c r="H8" s="1669"/>
      <c r="I8" s="1669"/>
      <c r="J8" s="1670"/>
      <c r="K8" s="1670"/>
      <c r="L8" s="1670"/>
      <c r="M8" s="1104"/>
      <c r="W8" s="806"/>
    </row>
    <row r="9" spans="1:23" s="119" customFormat="1" ht="34.5" customHeight="1">
      <c r="A9" s="1105" t="s">
        <v>243</v>
      </c>
      <c r="B9" s="1106" t="s">
        <v>350</v>
      </c>
      <c r="C9" s="1107" t="s">
        <v>38</v>
      </c>
      <c r="D9" s="1671">
        <v>152.30000000000001</v>
      </c>
      <c r="E9" s="1671">
        <v>375.46199999999999</v>
      </c>
      <c r="F9" s="1671">
        <v>375.46199999999999</v>
      </c>
      <c r="G9" s="1672">
        <v>376</v>
      </c>
      <c r="H9" s="1672">
        <v>187.5</v>
      </c>
      <c r="I9" s="1672">
        <v>376</v>
      </c>
      <c r="J9" s="1670">
        <f>+H9/D9*100</f>
        <v>123.11227839789886</v>
      </c>
      <c r="K9" s="1670">
        <f>+H9/G9*100</f>
        <v>49.86702127659575</v>
      </c>
      <c r="L9" s="1670">
        <f>+I9/G9*100</f>
        <v>100</v>
      </c>
      <c r="M9" s="1104"/>
    </row>
    <row r="10" spans="1:23" s="119" customFormat="1" ht="34.5" customHeight="1">
      <c r="A10" s="1105" t="s">
        <v>243</v>
      </c>
      <c r="B10" s="1106" t="s">
        <v>351</v>
      </c>
      <c r="C10" s="1107" t="s">
        <v>38</v>
      </c>
      <c r="D10" s="1671">
        <v>35.200000000000003</v>
      </c>
      <c r="E10" s="1671">
        <v>63.4</v>
      </c>
      <c r="F10" s="1671">
        <v>63.4</v>
      </c>
      <c r="G10" s="1672">
        <v>65</v>
      </c>
      <c r="H10" s="1672">
        <v>25</v>
      </c>
      <c r="I10" s="1672">
        <v>65</v>
      </c>
      <c r="J10" s="1670">
        <f t="shared" ref="J10:J52" si="0">+H10/D10*100</f>
        <v>71.022727272727266</v>
      </c>
      <c r="K10" s="1670">
        <f t="shared" ref="K10:K52" si="1">+H10/G10*100</f>
        <v>38.461538461538467</v>
      </c>
      <c r="L10" s="1670">
        <f t="shared" ref="L10:L52" si="2">+I10/G10*100</f>
        <v>100</v>
      </c>
      <c r="M10" s="1104"/>
      <c r="W10" s="806"/>
    </row>
    <row r="11" spans="1:23" s="119" customFormat="1" ht="34.5" customHeight="1">
      <c r="A11" s="1105" t="s">
        <v>243</v>
      </c>
      <c r="B11" s="1106" t="s">
        <v>352</v>
      </c>
      <c r="C11" s="1107" t="s">
        <v>38</v>
      </c>
      <c r="D11" s="1033">
        <v>6.3</v>
      </c>
      <c r="E11" s="1671">
        <v>18.5</v>
      </c>
      <c r="F11" s="1671">
        <v>18.5</v>
      </c>
      <c r="G11" s="1670">
        <v>18</v>
      </c>
      <c r="H11" s="1670">
        <v>10</v>
      </c>
      <c r="I11" s="1670">
        <v>18</v>
      </c>
      <c r="J11" s="1670">
        <f t="shared" si="0"/>
        <v>158.73015873015873</v>
      </c>
      <c r="K11" s="1670">
        <f t="shared" si="1"/>
        <v>55.555555555555557</v>
      </c>
      <c r="L11" s="1670">
        <f t="shared" si="2"/>
        <v>100</v>
      </c>
      <c r="M11" s="1104"/>
    </row>
    <row r="12" spans="1:23" s="119" customFormat="1" ht="34.5" customHeight="1">
      <c r="A12" s="1105" t="s">
        <v>243</v>
      </c>
      <c r="B12" s="1106" t="s">
        <v>353</v>
      </c>
      <c r="C12" s="1107" t="s">
        <v>38</v>
      </c>
      <c r="D12" s="1671">
        <v>2</v>
      </c>
      <c r="E12" s="1671">
        <v>5</v>
      </c>
      <c r="F12" s="1671">
        <v>5</v>
      </c>
      <c r="G12" s="1672">
        <v>5</v>
      </c>
      <c r="H12" s="1672">
        <v>3</v>
      </c>
      <c r="I12" s="1672">
        <v>5</v>
      </c>
      <c r="J12" s="1670">
        <f t="shared" si="0"/>
        <v>150</v>
      </c>
      <c r="K12" s="1670">
        <f t="shared" si="1"/>
        <v>60</v>
      </c>
      <c r="L12" s="1670">
        <f t="shared" si="2"/>
        <v>100</v>
      </c>
      <c r="M12" s="1104"/>
    </row>
    <row r="13" spans="1:23" s="86" customFormat="1" ht="34.5" customHeight="1">
      <c r="A13" s="1108" t="s">
        <v>47</v>
      </c>
      <c r="B13" s="1049" t="s">
        <v>93</v>
      </c>
      <c r="C13" s="1049"/>
      <c r="D13" s="1673"/>
      <c r="E13" s="1673"/>
      <c r="F13" s="1673"/>
      <c r="G13" s="1673"/>
      <c r="H13" s="1753"/>
      <c r="I13" s="1753"/>
      <c r="J13" s="1670"/>
      <c r="K13" s="1670"/>
      <c r="L13" s="1670"/>
      <c r="M13" s="1035"/>
      <c r="O13" s="108"/>
      <c r="P13" s="108"/>
      <c r="Q13" s="108"/>
      <c r="R13" s="108"/>
      <c r="S13" s="108"/>
    </row>
    <row r="14" spans="1:23" s="86" customFormat="1" ht="24.75" customHeight="1">
      <c r="A14" s="1108">
        <v>1</v>
      </c>
      <c r="B14" s="1035" t="s">
        <v>94</v>
      </c>
      <c r="C14" s="1036"/>
      <c r="D14" s="1673"/>
      <c r="E14" s="1673"/>
      <c r="F14" s="1673"/>
      <c r="G14" s="1673"/>
      <c r="H14" s="1753"/>
      <c r="I14" s="1753"/>
      <c r="J14" s="1670"/>
      <c r="K14" s="1670"/>
      <c r="L14" s="1670"/>
      <c r="M14" s="1035"/>
      <c r="O14" s="108"/>
      <c r="P14" s="108"/>
      <c r="Q14" s="108"/>
      <c r="R14" s="108"/>
      <c r="S14" s="108"/>
    </row>
    <row r="15" spans="1:23" s="86" customFormat="1" ht="24.75" customHeight="1">
      <c r="A15" s="1110" t="s">
        <v>243</v>
      </c>
      <c r="B15" s="1029" t="s">
        <v>835</v>
      </c>
      <c r="C15" s="1111" t="s">
        <v>297</v>
      </c>
      <c r="D15" s="1674">
        <v>10</v>
      </c>
      <c r="E15" s="1674">
        <v>10</v>
      </c>
      <c r="F15" s="1674">
        <f>'[2]4. TM-DV'!H15</f>
        <v>10</v>
      </c>
      <c r="G15" s="1674">
        <f>'[2]4. TM-DV'!I15</f>
        <v>10</v>
      </c>
      <c r="H15" s="1754">
        <v>10</v>
      </c>
      <c r="I15" s="1754">
        <v>10</v>
      </c>
      <c r="J15" s="1670">
        <f t="shared" si="0"/>
        <v>100</v>
      </c>
      <c r="K15" s="1670">
        <f t="shared" si="1"/>
        <v>100</v>
      </c>
      <c r="L15" s="1670">
        <f t="shared" si="2"/>
        <v>100</v>
      </c>
      <c r="M15" s="1035"/>
      <c r="O15" s="108"/>
      <c r="P15" s="108"/>
      <c r="Q15" s="108"/>
      <c r="R15" s="108"/>
      <c r="S15" s="108"/>
    </row>
    <row r="16" spans="1:23" s="86" customFormat="1" ht="36.75" customHeight="1">
      <c r="A16" s="1108"/>
      <c r="B16" s="1029" t="s">
        <v>160</v>
      </c>
      <c r="C16" s="1111" t="s">
        <v>297</v>
      </c>
      <c r="D16" s="1674">
        <v>1</v>
      </c>
      <c r="E16" s="1674">
        <v>1</v>
      </c>
      <c r="F16" s="1674">
        <v>1</v>
      </c>
      <c r="G16" s="1674">
        <f>'[2]4. TM-DV'!I16</f>
        <v>1</v>
      </c>
      <c r="H16" s="1754">
        <v>1</v>
      </c>
      <c r="I16" s="1754">
        <v>1</v>
      </c>
      <c r="J16" s="1670">
        <f t="shared" si="0"/>
        <v>100</v>
      </c>
      <c r="K16" s="1670">
        <f t="shared" si="1"/>
        <v>100</v>
      </c>
      <c r="L16" s="1670">
        <f t="shared" si="2"/>
        <v>100</v>
      </c>
      <c r="M16" s="1035"/>
      <c r="O16" s="108"/>
      <c r="P16" s="108"/>
      <c r="Q16" s="108"/>
      <c r="R16" s="108"/>
      <c r="S16" s="108"/>
    </row>
    <row r="17" spans="1:23" s="94" customFormat="1" ht="24.75" customHeight="1">
      <c r="A17" s="1110" t="s">
        <v>243</v>
      </c>
      <c r="B17" s="1029" t="s">
        <v>298</v>
      </c>
      <c r="C17" s="1111" t="s">
        <v>11</v>
      </c>
      <c r="D17" s="1674">
        <v>31</v>
      </c>
      <c r="E17" s="1674">
        <v>31</v>
      </c>
      <c r="F17" s="1675">
        <f>'[2]4. TM-DV'!H17</f>
        <v>69</v>
      </c>
      <c r="G17" s="1675">
        <f>'[2]4. TM-DV'!I17</f>
        <v>69</v>
      </c>
      <c r="H17" s="1755">
        <v>69</v>
      </c>
      <c r="I17" s="1755">
        <v>69</v>
      </c>
      <c r="J17" s="1670">
        <f t="shared" si="0"/>
        <v>222.58064516129031</v>
      </c>
      <c r="K17" s="1670">
        <f t="shared" si="1"/>
        <v>100</v>
      </c>
      <c r="L17" s="1670">
        <f t="shared" si="2"/>
        <v>100</v>
      </c>
      <c r="M17" s="1029"/>
      <c r="O17" s="108"/>
      <c r="P17" s="108"/>
      <c r="Q17" s="108"/>
      <c r="R17" s="108"/>
      <c r="S17" s="108"/>
    </row>
    <row r="18" spans="1:23" s="94" customFormat="1" ht="24.75" customHeight="1">
      <c r="A18" s="1108"/>
      <c r="B18" s="1029" t="s">
        <v>95</v>
      </c>
      <c r="C18" s="1111" t="s">
        <v>43</v>
      </c>
      <c r="D18" s="1673">
        <v>50</v>
      </c>
      <c r="E18" s="1675">
        <v>70</v>
      </c>
      <c r="F18" s="1675">
        <f>'[2]4. TM-DV'!H18</f>
        <v>70</v>
      </c>
      <c r="G18" s="1675">
        <f>'[2]4. TM-DV'!I18</f>
        <v>80</v>
      </c>
      <c r="H18" s="1755">
        <v>50</v>
      </c>
      <c r="I18" s="1755">
        <v>80</v>
      </c>
      <c r="J18" s="1670">
        <f>+H18-D18</f>
        <v>0</v>
      </c>
      <c r="K18" s="1670">
        <f>+H18-G18</f>
        <v>-30</v>
      </c>
      <c r="L18" s="1670">
        <f>+I18-G18</f>
        <v>0</v>
      </c>
      <c r="M18" s="1029"/>
      <c r="O18" s="108"/>
      <c r="P18" s="108"/>
      <c r="Q18" s="108"/>
      <c r="R18" s="108"/>
      <c r="S18" s="108"/>
    </row>
    <row r="19" spans="1:23" s="94" customFormat="1" ht="24.75" customHeight="1">
      <c r="A19" s="1110" t="s">
        <v>243</v>
      </c>
      <c r="B19" s="1029" t="s">
        <v>299</v>
      </c>
      <c r="C19" s="1111" t="s">
        <v>297</v>
      </c>
      <c r="D19" s="1676">
        <v>28</v>
      </c>
      <c r="E19" s="1674">
        <v>26</v>
      </c>
      <c r="F19" s="1674">
        <f>'[2]4. TM-DV'!H19</f>
        <v>28</v>
      </c>
      <c r="G19" s="1674">
        <f>'[2]4. TM-DV'!I19</f>
        <v>28</v>
      </c>
      <c r="H19" s="1754">
        <v>28</v>
      </c>
      <c r="I19" s="1754">
        <v>28</v>
      </c>
      <c r="J19" s="1670">
        <f t="shared" si="0"/>
        <v>100</v>
      </c>
      <c r="K19" s="1670">
        <f t="shared" si="1"/>
        <v>100</v>
      </c>
      <c r="L19" s="1670">
        <f t="shared" si="2"/>
        <v>100</v>
      </c>
      <c r="M19" s="1029"/>
      <c r="O19" s="108"/>
      <c r="P19" s="108"/>
      <c r="Q19" s="108"/>
      <c r="R19" s="108"/>
      <c r="S19" s="108"/>
    </row>
    <row r="20" spans="1:23" s="94" customFormat="1" ht="30.75" customHeight="1">
      <c r="A20" s="1108">
        <v>2</v>
      </c>
      <c r="B20" s="1035" t="s">
        <v>96</v>
      </c>
      <c r="C20" s="1036" t="s">
        <v>97</v>
      </c>
      <c r="D20" s="1677">
        <v>33950</v>
      </c>
      <c r="E20" s="1678">
        <v>32400</v>
      </c>
      <c r="F20" s="1678">
        <f>'[2]4. TM-DV'!H20</f>
        <v>37000</v>
      </c>
      <c r="G20" s="1678">
        <v>40700</v>
      </c>
      <c r="H20" s="1756">
        <v>37380</v>
      </c>
      <c r="I20" s="1756">
        <v>50000</v>
      </c>
      <c r="J20" s="1667">
        <f t="shared" si="0"/>
        <v>110.10309278350516</v>
      </c>
      <c r="K20" s="1667">
        <f t="shared" si="1"/>
        <v>91.842751842751852</v>
      </c>
      <c r="L20" s="1667">
        <f t="shared" si="2"/>
        <v>122.85012285012284</v>
      </c>
      <c r="M20" s="1029"/>
      <c r="O20" s="108"/>
      <c r="P20" s="108"/>
      <c r="Q20" s="108"/>
      <c r="R20" s="108"/>
      <c r="S20" s="108"/>
    </row>
    <row r="21" spans="1:23" s="86" customFormat="1" ht="33.75" customHeight="1">
      <c r="A21" s="1034" t="s">
        <v>243</v>
      </c>
      <c r="B21" s="1112" t="s">
        <v>300</v>
      </c>
      <c r="C21" s="1036" t="s">
        <v>43</v>
      </c>
      <c r="D21" s="1679">
        <v>4.8</v>
      </c>
      <c r="E21" s="1674">
        <v>8</v>
      </c>
      <c r="F21" s="1680">
        <f>'[2]4. TM-DV'!H21</f>
        <v>14.2</v>
      </c>
      <c r="G21" s="1680">
        <v>10</v>
      </c>
      <c r="H21" s="1757">
        <f>+H20/D20*100-100</f>
        <v>10.103092783505161</v>
      </c>
      <c r="I21" s="1757">
        <f>+I20/G20*100-100</f>
        <v>22.850122850122844</v>
      </c>
      <c r="J21" s="1670">
        <f>+H21-D21</f>
        <v>5.3030927835051616</v>
      </c>
      <c r="K21" s="1670">
        <f>+H21-G21</f>
        <v>0.10309278350516138</v>
      </c>
      <c r="L21" s="1670">
        <f>+I21-G21</f>
        <v>12.850122850122844</v>
      </c>
      <c r="M21" s="1035"/>
      <c r="N21" s="176"/>
      <c r="O21" s="108"/>
      <c r="P21" s="108"/>
      <c r="Q21" s="108"/>
      <c r="R21" s="108"/>
      <c r="S21" s="108"/>
      <c r="W21" s="176"/>
    </row>
    <row r="22" spans="1:23" s="177" customFormat="1" ht="24.75" customHeight="1">
      <c r="A22" s="1108"/>
      <c r="B22" s="1029" t="s">
        <v>69</v>
      </c>
      <c r="C22" s="1111"/>
      <c r="D22" s="1681"/>
      <c r="E22" s="1682"/>
      <c r="F22" s="1682"/>
      <c r="G22" s="1682"/>
      <c r="H22" s="1758"/>
      <c r="I22" s="1758"/>
      <c r="J22" s="1670"/>
      <c r="K22" s="1670"/>
      <c r="L22" s="1670"/>
      <c r="M22" s="1113"/>
      <c r="O22" s="108"/>
      <c r="P22" s="108"/>
      <c r="Q22" s="108"/>
      <c r="R22" s="108"/>
      <c r="S22" s="108"/>
    </row>
    <row r="23" spans="1:23" s="177" customFormat="1" ht="29.25" customHeight="1">
      <c r="A23" s="1110" t="s">
        <v>243</v>
      </c>
      <c r="B23" s="1029" t="s">
        <v>354</v>
      </c>
      <c r="C23" s="1111" t="s">
        <v>301</v>
      </c>
      <c r="D23" s="1683">
        <v>650</v>
      </c>
      <c r="E23" s="1674">
        <v>2500</v>
      </c>
      <c r="F23" s="1674">
        <f>'[2]4. TM-DV'!H23</f>
        <v>3000</v>
      </c>
      <c r="G23" s="1674">
        <f>'[2]4. TM-DV'!I23</f>
        <v>5000</v>
      </c>
      <c r="H23" s="1754">
        <v>2300</v>
      </c>
      <c r="I23" s="1754">
        <v>5000</v>
      </c>
      <c r="J23" s="1670">
        <f t="shared" si="0"/>
        <v>353.84615384615381</v>
      </c>
      <c r="K23" s="1670">
        <f t="shared" si="1"/>
        <v>46</v>
      </c>
      <c r="L23" s="1670">
        <f t="shared" si="2"/>
        <v>100</v>
      </c>
      <c r="M23" s="1114"/>
      <c r="O23" s="108"/>
      <c r="P23" s="108"/>
      <c r="Q23" s="108"/>
      <c r="R23" s="108"/>
      <c r="S23" s="108"/>
    </row>
    <row r="24" spans="1:23" s="177" customFormat="1" ht="30.75" customHeight="1">
      <c r="A24" s="1108"/>
      <c r="B24" s="1115" t="s">
        <v>355</v>
      </c>
      <c r="C24" s="1111" t="s">
        <v>302</v>
      </c>
      <c r="D24" s="1683">
        <v>1.5</v>
      </c>
      <c r="E24" s="1674">
        <v>1.5</v>
      </c>
      <c r="F24" s="1674">
        <f>'[2]4. TM-DV'!H24</f>
        <v>1.5</v>
      </c>
      <c r="G24" s="1674">
        <f>'[2]4. TM-DV'!I24</f>
        <v>1.5</v>
      </c>
      <c r="H24" s="1754">
        <v>1.5</v>
      </c>
      <c r="I24" s="1754">
        <v>1.5</v>
      </c>
      <c r="J24" s="1670">
        <f t="shared" si="0"/>
        <v>100</v>
      </c>
      <c r="K24" s="1670">
        <f t="shared" si="1"/>
        <v>100</v>
      </c>
      <c r="L24" s="1670">
        <f t="shared" si="2"/>
        <v>100</v>
      </c>
      <c r="M24" s="480"/>
      <c r="O24" s="108"/>
      <c r="P24" s="108"/>
      <c r="Q24" s="108"/>
      <c r="R24" s="108"/>
      <c r="S24" s="108"/>
    </row>
    <row r="25" spans="1:23" s="177" customFormat="1" ht="39.75" customHeight="1">
      <c r="A25" s="1108"/>
      <c r="B25" s="1115" t="s">
        <v>356</v>
      </c>
      <c r="C25" s="1111" t="s">
        <v>15</v>
      </c>
      <c r="D25" s="1683">
        <v>1</v>
      </c>
      <c r="E25" s="1674">
        <v>1</v>
      </c>
      <c r="F25" s="1674">
        <f>'[2]4. TM-DV'!H25</f>
        <v>1</v>
      </c>
      <c r="G25" s="1674">
        <f>'[2]4. TM-DV'!I25</f>
        <v>1.5</v>
      </c>
      <c r="H25" s="1754">
        <v>1.5</v>
      </c>
      <c r="I25" s="1754">
        <v>1.5</v>
      </c>
      <c r="J25" s="1670">
        <f t="shared" si="0"/>
        <v>150</v>
      </c>
      <c r="K25" s="1670">
        <f t="shared" si="1"/>
        <v>100</v>
      </c>
      <c r="L25" s="1670">
        <f t="shared" si="2"/>
        <v>100</v>
      </c>
      <c r="M25" s="480"/>
      <c r="O25" s="108"/>
      <c r="P25" s="108"/>
      <c r="Q25" s="108"/>
      <c r="R25" s="108"/>
      <c r="S25" s="108"/>
    </row>
    <row r="26" spans="1:23" s="177" customFormat="1" ht="30.75" customHeight="1">
      <c r="A26" s="1110" t="s">
        <v>243</v>
      </c>
      <c r="B26" s="1029" t="s">
        <v>357</v>
      </c>
      <c r="C26" s="1111" t="s">
        <v>301</v>
      </c>
      <c r="D26" s="1684">
        <v>33300</v>
      </c>
      <c r="E26" s="1675">
        <v>24500</v>
      </c>
      <c r="F26" s="1675">
        <f>'[2]4. TM-DV'!H26</f>
        <v>34000</v>
      </c>
      <c r="G26" s="1675">
        <f>'[2]4. TM-DV'!I26</f>
        <v>45000</v>
      </c>
      <c r="H26" s="1755">
        <v>35080</v>
      </c>
      <c r="I26" s="1755">
        <v>50000</v>
      </c>
      <c r="J26" s="1670">
        <f t="shared" si="0"/>
        <v>105.34534534534534</v>
      </c>
      <c r="K26" s="1670">
        <f t="shared" si="1"/>
        <v>77.955555555555549</v>
      </c>
      <c r="L26" s="1670">
        <f>+I26/G26*100</f>
        <v>111.11111111111111</v>
      </c>
      <c r="M26" s="480"/>
      <c r="N26" s="108"/>
      <c r="O26" s="108"/>
      <c r="P26" s="108"/>
      <c r="Q26" s="108"/>
      <c r="R26" s="108"/>
      <c r="S26" s="108"/>
    </row>
    <row r="27" spans="1:23" s="177" customFormat="1" ht="28.5" customHeight="1">
      <c r="A27" s="1108"/>
      <c r="B27" s="1115" t="s">
        <v>358</v>
      </c>
      <c r="C27" s="1028" t="s">
        <v>302</v>
      </c>
      <c r="D27" s="1674">
        <v>1.5</v>
      </c>
      <c r="E27" s="1674">
        <v>1.5</v>
      </c>
      <c r="F27" s="1674">
        <f>'[2]4. TM-DV'!H27</f>
        <v>1.5</v>
      </c>
      <c r="G27" s="1674">
        <f>'[2]4. TM-DV'!I27</f>
        <v>2</v>
      </c>
      <c r="H27" s="1754">
        <v>2</v>
      </c>
      <c r="I27" s="1754">
        <v>2</v>
      </c>
      <c r="J27" s="1670">
        <f t="shared" si="0"/>
        <v>133.33333333333331</v>
      </c>
      <c r="K27" s="1670">
        <f t="shared" si="1"/>
        <v>100</v>
      </c>
      <c r="L27" s="1670">
        <f t="shared" si="2"/>
        <v>100</v>
      </c>
      <c r="M27" s="480"/>
      <c r="O27" s="108"/>
      <c r="P27" s="108"/>
      <c r="Q27" s="108"/>
      <c r="R27" s="108"/>
      <c r="S27" s="108"/>
    </row>
    <row r="28" spans="1:23" s="177" customFormat="1" ht="33.75" customHeight="1">
      <c r="A28" s="1108"/>
      <c r="B28" s="1115" t="s">
        <v>359</v>
      </c>
      <c r="C28" s="1111" t="s">
        <v>15</v>
      </c>
      <c r="D28" s="1674">
        <v>1</v>
      </c>
      <c r="E28" s="1674">
        <v>1</v>
      </c>
      <c r="F28" s="1674">
        <f>'[2]4. TM-DV'!H28</f>
        <v>1</v>
      </c>
      <c r="G28" s="1674">
        <f>'[2]4. TM-DV'!I28</f>
        <v>1.5</v>
      </c>
      <c r="H28" s="1754">
        <v>1.5</v>
      </c>
      <c r="I28" s="1754">
        <v>1.5</v>
      </c>
      <c r="J28" s="1670">
        <f t="shared" si="0"/>
        <v>150</v>
      </c>
      <c r="K28" s="1670">
        <f t="shared" si="1"/>
        <v>100</v>
      </c>
      <c r="L28" s="1670">
        <f t="shared" si="2"/>
        <v>100</v>
      </c>
      <c r="M28" s="1116"/>
      <c r="N28" s="178"/>
      <c r="O28" s="108"/>
      <c r="P28" s="108"/>
      <c r="Q28" s="108"/>
      <c r="R28" s="108"/>
      <c r="S28" s="108"/>
    </row>
    <row r="29" spans="1:23" s="177" customFormat="1" ht="27.75" customHeight="1">
      <c r="A29" s="1108">
        <v>3</v>
      </c>
      <c r="B29" s="1035" t="s">
        <v>124</v>
      </c>
      <c r="C29" s="1117" t="s">
        <v>38</v>
      </c>
      <c r="D29" s="1678">
        <v>10</v>
      </c>
      <c r="E29" s="1678">
        <v>18.5</v>
      </c>
      <c r="F29" s="1678">
        <f>'[2]4. TM-DV'!H29</f>
        <v>18.5</v>
      </c>
      <c r="G29" s="1678">
        <f>'[2]4. TM-DV'!I29</f>
        <v>20</v>
      </c>
      <c r="H29" s="1756">
        <v>10</v>
      </c>
      <c r="I29" s="1756">
        <v>20</v>
      </c>
      <c r="J29" s="1667">
        <f t="shared" si="0"/>
        <v>100</v>
      </c>
      <c r="K29" s="1667">
        <f t="shared" si="1"/>
        <v>50</v>
      </c>
      <c r="L29" s="1667">
        <f t="shared" si="2"/>
        <v>100</v>
      </c>
      <c r="M29" s="1116"/>
      <c r="O29" s="108"/>
      <c r="P29" s="108"/>
      <c r="Q29" s="108"/>
      <c r="R29" s="108"/>
      <c r="S29" s="108"/>
    </row>
    <row r="30" spans="1:23" s="177" customFormat="1" ht="24.75" customHeight="1">
      <c r="A30" s="1118"/>
      <c r="B30" s="1029" t="s">
        <v>98</v>
      </c>
      <c r="C30" s="1111" t="s">
        <v>38</v>
      </c>
      <c r="D30" s="1674">
        <v>2</v>
      </c>
      <c r="E30" s="1674">
        <v>4</v>
      </c>
      <c r="F30" s="1674">
        <f>'[2]4. TM-DV'!H30</f>
        <v>4</v>
      </c>
      <c r="G30" s="1674">
        <f>'[2]4. TM-DV'!I30</f>
        <v>5</v>
      </c>
      <c r="H30" s="1754">
        <v>2</v>
      </c>
      <c r="I30" s="1754">
        <v>5</v>
      </c>
      <c r="J30" s="1670">
        <f t="shared" si="0"/>
        <v>100</v>
      </c>
      <c r="K30" s="1670">
        <f t="shared" si="1"/>
        <v>40</v>
      </c>
      <c r="L30" s="1670">
        <f t="shared" si="2"/>
        <v>100</v>
      </c>
      <c r="M30" s="1116"/>
      <c r="O30" s="108"/>
      <c r="P30" s="108"/>
      <c r="Q30" s="108"/>
      <c r="R30" s="108"/>
      <c r="S30" s="108"/>
      <c r="W30" s="178"/>
    </row>
    <row r="31" spans="1:23" s="177" customFormat="1" ht="24.75" customHeight="1">
      <c r="A31" s="1118"/>
      <c r="B31" s="1029" t="s">
        <v>99</v>
      </c>
      <c r="C31" s="1111" t="s">
        <v>38</v>
      </c>
      <c r="D31" s="1674">
        <v>8</v>
      </c>
      <c r="E31" s="1674">
        <v>16</v>
      </c>
      <c r="F31" s="1674">
        <f>'[2]4. TM-DV'!H31</f>
        <v>14.5</v>
      </c>
      <c r="G31" s="1674">
        <f>'[2]4. TM-DV'!I31</f>
        <v>15</v>
      </c>
      <c r="H31" s="1754">
        <v>8</v>
      </c>
      <c r="I31" s="1754">
        <v>15</v>
      </c>
      <c r="J31" s="1670">
        <f t="shared" si="0"/>
        <v>100</v>
      </c>
      <c r="K31" s="1670">
        <f t="shared" si="1"/>
        <v>53.333333333333336</v>
      </c>
      <c r="L31" s="1670">
        <f t="shared" si="2"/>
        <v>100</v>
      </c>
      <c r="M31" s="1116"/>
      <c r="O31" s="108"/>
      <c r="P31" s="108"/>
      <c r="Q31" s="108"/>
      <c r="R31" s="108"/>
      <c r="S31" s="108"/>
    </row>
    <row r="32" spans="1:23" s="118" customFormat="1" ht="36" customHeight="1">
      <c r="A32" s="1036" t="s">
        <v>52</v>
      </c>
      <c r="B32" s="1049" t="s">
        <v>362</v>
      </c>
      <c r="C32" s="1028" t="s">
        <v>21</v>
      </c>
      <c r="D32" s="1685">
        <v>20.100000000000001</v>
      </c>
      <c r="E32" s="1685">
        <f t="shared" ref="E32:G32" si="3">+E36+E44</f>
        <v>34.597999999999999</v>
      </c>
      <c r="F32" s="1685">
        <f t="shared" si="3"/>
        <v>31.6</v>
      </c>
      <c r="G32" s="1685">
        <f t="shared" si="3"/>
        <v>30</v>
      </c>
      <c r="H32" s="1759">
        <f>+H36+H44</f>
        <v>4.9000000000000004</v>
      </c>
      <c r="I32" s="1759">
        <f>+I36+I44</f>
        <v>30</v>
      </c>
      <c r="J32" s="1667">
        <f t="shared" si="0"/>
        <v>24.378109452736318</v>
      </c>
      <c r="K32" s="1667">
        <f t="shared" si="1"/>
        <v>16.333333333333336</v>
      </c>
      <c r="L32" s="1667">
        <f t="shared" si="2"/>
        <v>100</v>
      </c>
      <c r="M32" s="1119"/>
      <c r="N32" s="1008"/>
      <c r="W32" s="120"/>
    </row>
    <row r="33" spans="1:23" s="119" customFormat="1" ht="29.25" customHeight="1">
      <c r="A33" s="1036"/>
      <c r="B33" s="199" t="s">
        <v>132</v>
      </c>
      <c r="C33" s="1028" t="s">
        <v>133</v>
      </c>
      <c r="D33" s="1359">
        <v>-41.9</v>
      </c>
      <c r="E33" s="1359">
        <f>+E32/D32*100-100</f>
        <v>72.129353233830841</v>
      </c>
      <c r="F33" s="1359">
        <f>+F32/D32*100-100</f>
        <v>57.213930348258714</v>
      </c>
      <c r="G33" s="1359">
        <f>+G32/F32*100-100</f>
        <v>-5.0632911392405049</v>
      </c>
      <c r="H33" s="1760">
        <f>+H32/D32*100-100</f>
        <v>-75.621890547263689</v>
      </c>
      <c r="I33" s="1760">
        <f>+I32/G32*100-100</f>
        <v>0</v>
      </c>
      <c r="J33" s="1670">
        <f>+H33-D33</f>
        <v>-33.721890547263691</v>
      </c>
      <c r="K33" s="1670">
        <f>+H33-G33</f>
        <v>-70.558599408023184</v>
      </c>
      <c r="L33" s="1670">
        <f>+I33-G33</f>
        <v>5.0632911392405049</v>
      </c>
      <c r="M33" s="1119"/>
      <c r="W33" s="806"/>
    </row>
    <row r="34" spans="1:23" s="124" customFormat="1" ht="36" customHeight="1">
      <c r="A34" s="1036">
        <v>1</v>
      </c>
      <c r="B34" s="1120" t="s">
        <v>363</v>
      </c>
      <c r="C34" s="1036" t="s">
        <v>21</v>
      </c>
      <c r="D34" s="1686">
        <v>5.9</v>
      </c>
      <c r="E34" s="1686">
        <f>+E35+E36</f>
        <v>13.597999999999999</v>
      </c>
      <c r="F34" s="1686">
        <f>+F35+F36</f>
        <v>15.6</v>
      </c>
      <c r="G34" s="1686">
        <f>+G35+G36</f>
        <v>14</v>
      </c>
      <c r="H34" s="1777">
        <v>3.9</v>
      </c>
      <c r="I34" s="1777">
        <v>14</v>
      </c>
      <c r="J34" s="1667">
        <f t="shared" si="0"/>
        <v>66.101694915254228</v>
      </c>
      <c r="K34" s="1667">
        <f t="shared" si="1"/>
        <v>27.857142857142858</v>
      </c>
      <c r="L34" s="1667">
        <f t="shared" si="2"/>
        <v>100</v>
      </c>
      <c r="M34" s="1121"/>
      <c r="N34" s="1706"/>
    </row>
    <row r="35" spans="1:23" s="119" customFormat="1" ht="36" customHeight="1">
      <c r="A35" s="1028" t="s">
        <v>243</v>
      </c>
      <c r="B35" s="1112" t="s">
        <v>360</v>
      </c>
      <c r="C35" s="1028" t="s">
        <v>21</v>
      </c>
      <c r="D35" s="1033">
        <v>4.8</v>
      </c>
      <c r="E35" s="1033">
        <v>7</v>
      </c>
      <c r="F35" s="1033">
        <f>'[1]4. TM-DV'!F35</f>
        <v>9</v>
      </c>
      <c r="G35" s="1033">
        <f>'[1]4. TM-DV'!G35</f>
        <v>9</v>
      </c>
      <c r="H35" s="1778">
        <v>2.5</v>
      </c>
      <c r="I35" s="1778">
        <v>9</v>
      </c>
      <c r="J35" s="1670">
        <f t="shared" si="0"/>
        <v>52.083333333333336</v>
      </c>
      <c r="K35" s="1670">
        <f t="shared" si="1"/>
        <v>27.777777777777779</v>
      </c>
      <c r="L35" s="1670">
        <f t="shared" si="2"/>
        <v>100</v>
      </c>
      <c r="M35" s="1122"/>
      <c r="O35" s="806"/>
      <c r="W35" s="489"/>
    </row>
    <row r="36" spans="1:23" s="119" customFormat="1" ht="36" customHeight="1">
      <c r="A36" s="1028" t="s">
        <v>243</v>
      </c>
      <c r="B36" s="199" t="s">
        <v>361</v>
      </c>
      <c r="C36" s="1028" t="s">
        <v>21</v>
      </c>
      <c r="D36" s="1134">
        <v>1.1000000000000001</v>
      </c>
      <c r="E36" s="1134">
        <f>+E39+E41+E43</f>
        <v>6.5979999999999999</v>
      </c>
      <c r="F36" s="1033">
        <f>+F43</f>
        <v>6.6</v>
      </c>
      <c r="G36" s="1033">
        <f>+G43</f>
        <v>5</v>
      </c>
      <c r="H36" s="1778">
        <v>1.4</v>
      </c>
      <c r="I36" s="1778">
        <v>5</v>
      </c>
      <c r="J36" s="1670">
        <f t="shared" si="0"/>
        <v>127.27272727272725</v>
      </c>
      <c r="K36" s="1670">
        <f t="shared" si="1"/>
        <v>27.999999999999996</v>
      </c>
      <c r="L36" s="1670">
        <f t="shared" si="2"/>
        <v>100</v>
      </c>
      <c r="M36" s="1122"/>
      <c r="N36" s="304"/>
      <c r="W36" s="807"/>
    </row>
    <row r="37" spans="1:23" s="118" customFormat="1" ht="27.75" customHeight="1">
      <c r="A37" s="1028" t="s">
        <v>243</v>
      </c>
      <c r="B37" s="199" t="s">
        <v>132</v>
      </c>
      <c r="C37" s="1028" t="s">
        <v>133</v>
      </c>
      <c r="D37" s="1687">
        <v>-83.3</v>
      </c>
      <c r="E37" s="1359">
        <f>+E36/D36*100-100</f>
        <v>499.81818181818176</v>
      </c>
      <c r="F37" s="1687">
        <f>+F36/D36*100-100</f>
        <v>499.99999999999989</v>
      </c>
      <c r="G37" s="1687">
        <f>+G36/F36*100-100</f>
        <v>-24.242424242424249</v>
      </c>
      <c r="H37" s="1779">
        <f>+H36/D36*100-100</f>
        <v>27.272727272727252</v>
      </c>
      <c r="I37" s="1779">
        <f>+I36/G36*100-100</f>
        <v>0</v>
      </c>
      <c r="J37" s="1670">
        <f>+H37-D37</f>
        <v>110.57272727272725</v>
      </c>
      <c r="K37" s="1670">
        <f t="shared" si="1"/>
        <v>-112.49999999999989</v>
      </c>
      <c r="L37" s="1670">
        <f>+I37-G37</f>
        <v>24.242424242424249</v>
      </c>
      <c r="M37" s="1122"/>
      <c r="N37" s="120"/>
      <c r="O37" s="120"/>
    </row>
    <row r="38" spans="1:23" s="121" customFormat="1" ht="25.5" customHeight="1">
      <c r="A38" s="1028"/>
      <c r="B38" s="1112" t="s">
        <v>100</v>
      </c>
      <c r="C38" s="1028"/>
      <c r="D38" s="1688"/>
      <c r="E38" s="1688"/>
      <c r="F38" s="1688"/>
      <c r="G38" s="1688"/>
      <c r="H38" s="1762"/>
      <c r="I38" s="1762"/>
      <c r="J38" s="1670"/>
      <c r="K38" s="1670"/>
      <c r="L38" s="1670"/>
      <c r="M38" s="1123"/>
      <c r="N38" s="120"/>
      <c r="O38" s="120"/>
      <c r="Q38" s="122"/>
    </row>
    <row r="39" spans="1:23" s="119" customFormat="1" ht="33" customHeight="1">
      <c r="A39" s="1028"/>
      <c r="B39" s="1112" t="s">
        <v>205</v>
      </c>
      <c r="C39" s="1028" t="s">
        <v>21</v>
      </c>
      <c r="D39" s="1687"/>
      <c r="E39" s="1359">
        <v>0.97799999999999998</v>
      </c>
      <c r="F39" s="1670">
        <v>0</v>
      </c>
      <c r="G39" s="1670">
        <v>0</v>
      </c>
      <c r="H39" s="1670"/>
      <c r="I39" s="1670"/>
      <c r="J39" s="1670"/>
      <c r="K39" s="1670"/>
      <c r="L39" s="1670"/>
      <c r="M39" s="1122"/>
    </row>
    <row r="40" spans="1:23" s="119" customFormat="1" ht="24.75" customHeight="1">
      <c r="A40" s="1028"/>
      <c r="B40" s="1112" t="s">
        <v>303</v>
      </c>
      <c r="C40" s="1028" t="s">
        <v>22</v>
      </c>
      <c r="D40" s="1687"/>
      <c r="E40" s="1687">
        <v>158</v>
      </c>
      <c r="F40" s="1670">
        <v>0</v>
      </c>
      <c r="G40" s="1670">
        <v>0</v>
      </c>
      <c r="H40" s="1670"/>
      <c r="I40" s="1670"/>
      <c r="J40" s="1670"/>
      <c r="K40" s="1670"/>
      <c r="L40" s="1670"/>
      <c r="M40" s="1122"/>
    </row>
    <row r="41" spans="1:23" s="119" customFormat="1" ht="33.75" customHeight="1">
      <c r="A41" s="1028"/>
      <c r="B41" s="1112" t="s">
        <v>127</v>
      </c>
      <c r="C41" s="1028" t="s">
        <v>21</v>
      </c>
      <c r="D41" s="1689"/>
      <c r="E41" s="1689">
        <v>0.12</v>
      </c>
      <c r="F41" s="1670">
        <v>0</v>
      </c>
      <c r="G41" s="1670">
        <v>0</v>
      </c>
      <c r="H41" s="1670"/>
      <c r="I41" s="1670"/>
      <c r="J41" s="1670"/>
      <c r="K41" s="1670"/>
      <c r="L41" s="1670"/>
      <c r="M41" s="1122"/>
    </row>
    <row r="42" spans="1:23" s="123" customFormat="1" ht="22.5" customHeight="1">
      <c r="A42" s="1036"/>
      <c r="B42" s="199" t="s">
        <v>303</v>
      </c>
      <c r="C42" s="1028" t="s">
        <v>22</v>
      </c>
      <c r="D42" s="1687"/>
      <c r="E42" s="1687">
        <v>24</v>
      </c>
      <c r="F42" s="1670">
        <v>0</v>
      </c>
      <c r="G42" s="1670">
        <v>0</v>
      </c>
      <c r="H42" s="1670"/>
      <c r="I42" s="1670"/>
      <c r="J42" s="1670"/>
      <c r="K42" s="1670"/>
      <c r="L42" s="1670"/>
      <c r="M42" s="1124"/>
    </row>
    <row r="43" spans="1:23" s="119" customFormat="1" ht="36" customHeight="1">
      <c r="A43" s="1028"/>
      <c r="B43" s="1112" t="s">
        <v>304</v>
      </c>
      <c r="C43" s="1028" t="s">
        <v>21</v>
      </c>
      <c r="D43" s="1688">
        <v>1.1000000000000001</v>
      </c>
      <c r="E43" s="1688">
        <v>5.5</v>
      </c>
      <c r="F43" s="1688">
        <v>6.6</v>
      </c>
      <c r="G43" s="1688">
        <v>5</v>
      </c>
      <c r="H43" s="1762">
        <v>1.4</v>
      </c>
      <c r="I43" s="1762">
        <v>5</v>
      </c>
      <c r="J43" s="1670">
        <f t="shared" si="0"/>
        <v>127.27272727272725</v>
      </c>
      <c r="K43" s="1670">
        <f t="shared" si="1"/>
        <v>27.999999999999996</v>
      </c>
      <c r="L43" s="1670">
        <f t="shared" si="2"/>
        <v>100</v>
      </c>
      <c r="M43" s="1122"/>
    </row>
    <row r="44" spans="1:23" s="124" customFormat="1" ht="36" customHeight="1">
      <c r="A44" s="1036">
        <v>2</v>
      </c>
      <c r="B44" s="1120" t="s">
        <v>364</v>
      </c>
      <c r="C44" s="1036" t="s">
        <v>21</v>
      </c>
      <c r="D44" s="1686">
        <v>19</v>
      </c>
      <c r="E44" s="1686">
        <v>28</v>
      </c>
      <c r="F44" s="1686">
        <v>25</v>
      </c>
      <c r="G44" s="1686">
        <v>25</v>
      </c>
      <c r="H44" s="1777">
        <v>3.5</v>
      </c>
      <c r="I44" s="1777">
        <v>25</v>
      </c>
      <c r="J44" s="1670">
        <f t="shared" si="0"/>
        <v>18.421052631578945</v>
      </c>
      <c r="K44" s="1670">
        <f t="shared" si="1"/>
        <v>14.000000000000002</v>
      </c>
      <c r="L44" s="1670">
        <f t="shared" si="2"/>
        <v>100</v>
      </c>
      <c r="M44" s="1124"/>
      <c r="N44" s="1706"/>
    </row>
    <row r="45" spans="1:23" s="119" customFormat="1" ht="36" customHeight="1">
      <c r="A45" s="1028" t="s">
        <v>243</v>
      </c>
      <c r="B45" s="199" t="s">
        <v>132</v>
      </c>
      <c r="C45" s="1028" t="s">
        <v>133</v>
      </c>
      <c r="D45" s="1687">
        <f>+G45</f>
        <v>0</v>
      </c>
      <c r="E45" s="1687">
        <f>+E44/D44*100-100</f>
        <v>47.368421052631561</v>
      </c>
      <c r="F45" s="1359">
        <f>+F44/D44*100-100</f>
        <v>31.578947368421069</v>
      </c>
      <c r="G45" s="1687">
        <f>+G44/F44*100-100</f>
        <v>0</v>
      </c>
      <c r="H45" s="1761">
        <f>+H44/D44*100-100</f>
        <v>-81.578947368421055</v>
      </c>
      <c r="I45" s="1761">
        <f>+I44/G44*100-100</f>
        <v>0</v>
      </c>
      <c r="J45" s="1670"/>
      <c r="K45" s="1670"/>
      <c r="L45" s="1670"/>
      <c r="M45" s="1125"/>
      <c r="N45" s="807"/>
    </row>
    <row r="46" spans="1:23" ht="30.75" customHeight="1">
      <c r="A46" s="1036" t="s">
        <v>57</v>
      </c>
      <c r="B46" s="1035" t="s">
        <v>739</v>
      </c>
      <c r="C46" s="1028"/>
      <c r="D46" s="1671"/>
      <c r="E46" s="1671"/>
      <c r="F46" s="1671"/>
      <c r="G46" s="1671"/>
      <c r="H46" s="1672"/>
      <c r="I46" s="1672"/>
      <c r="J46" s="1670"/>
      <c r="K46" s="1670"/>
      <c r="L46" s="1670"/>
      <c r="M46" s="1029"/>
    </row>
    <row r="47" spans="1:23" ht="27" customHeight="1">
      <c r="A47" s="1028">
        <v>1</v>
      </c>
      <c r="B47" s="1029" t="s">
        <v>192</v>
      </c>
      <c r="C47" s="1028"/>
      <c r="D47" s="1688"/>
      <c r="E47" s="1688"/>
      <c r="F47" s="1688"/>
      <c r="G47" s="1688"/>
      <c r="H47" s="1762"/>
      <c r="I47" s="1762"/>
      <c r="J47" s="1670"/>
      <c r="K47" s="1670"/>
      <c r="L47" s="1670"/>
      <c r="M47" s="1126"/>
    </row>
    <row r="48" spans="1:23" ht="29.25" customHeight="1">
      <c r="A48" s="1028" t="s">
        <v>243</v>
      </c>
      <c r="B48" s="1127" t="s">
        <v>305</v>
      </c>
      <c r="C48" s="1028" t="s">
        <v>193</v>
      </c>
      <c r="D48" s="1763">
        <v>120</v>
      </c>
      <c r="E48" s="1688">
        <v>260</v>
      </c>
      <c r="F48" s="1688">
        <f>'[1]5. Van tai'!F12</f>
        <v>260</v>
      </c>
      <c r="G48" s="1688">
        <f>'[1]5. Van tai'!G12</f>
        <v>280</v>
      </c>
      <c r="H48" s="1780">
        <v>130</v>
      </c>
      <c r="I48" s="1762">
        <v>280</v>
      </c>
      <c r="J48" s="1670">
        <f t="shared" si="0"/>
        <v>108.33333333333333</v>
      </c>
      <c r="K48" s="1670">
        <f t="shared" si="1"/>
        <v>46.428571428571431</v>
      </c>
      <c r="L48" s="1670">
        <f t="shared" si="2"/>
        <v>100</v>
      </c>
      <c r="M48" s="1029"/>
    </row>
    <row r="49" spans="1:13" ht="29.25" customHeight="1">
      <c r="A49" s="1028" t="s">
        <v>243</v>
      </c>
      <c r="B49" s="1029" t="s">
        <v>306</v>
      </c>
      <c r="C49" s="1028" t="s">
        <v>307</v>
      </c>
      <c r="D49" s="1763">
        <v>3000</v>
      </c>
      <c r="E49" s="1688">
        <v>7600</v>
      </c>
      <c r="F49" s="1688">
        <f>'[1]5. Van tai'!F13</f>
        <v>7600</v>
      </c>
      <c r="G49" s="1688">
        <f>'[1]5. Van tai'!G13</f>
        <v>7800</v>
      </c>
      <c r="H49" s="1780">
        <v>3000</v>
      </c>
      <c r="I49" s="1762">
        <v>7800</v>
      </c>
      <c r="J49" s="1670">
        <f t="shared" si="0"/>
        <v>100</v>
      </c>
      <c r="K49" s="1670">
        <f t="shared" si="1"/>
        <v>38.461538461538467</v>
      </c>
      <c r="L49" s="1670">
        <f t="shared" si="2"/>
        <v>100</v>
      </c>
      <c r="M49" s="1029"/>
    </row>
    <row r="50" spans="1:13" ht="29.25" customHeight="1">
      <c r="A50" s="1028">
        <v>2</v>
      </c>
      <c r="B50" s="1029" t="s">
        <v>191</v>
      </c>
      <c r="C50" s="1028"/>
      <c r="D50" s="1763"/>
      <c r="E50" s="1688"/>
      <c r="F50" s="1688">
        <f>'[1]5. Van tai'!F14</f>
        <v>0</v>
      </c>
      <c r="G50" s="1688">
        <f>'[1]5. Van tai'!G14</f>
        <v>0</v>
      </c>
      <c r="H50" s="1780"/>
      <c r="I50" s="1762">
        <v>0</v>
      </c>
      <c r="J50" s="1670"/>
      <c r="K50" s="1670"/>
      <c r="L50" s="1670"/>
      <c r="M50" s="1029"/>
    </row>
    <row r="51" spans="1:13" ht="36" customHeight="1">
      <c r="A51" s="1028" t="s">
        <v>243</v>
      </c>
      <c r="B51" s="1029" t="s">
        <v>308</v>
      </c>
      <c r="C51" s="1028" t="s">
        <v>194</v>
      </c>
      <c r="D51" s="1763">
        <v>150</v>
      </c>
      <c r="E51" s="1688">
        <v>400</v>
      </c>
      <c r="F51" s="1688">
        <f>'[1]5. Van tai'!F15</f>
        <v>400</v>
      </c>
      <c r="G51" s="1688">
        <f>'[1]5. Van tai'!G15</f>
        <v>500</v>
      </c>
      <c r="H51" s="1780">
        <v>200</v>
      </c>
      <c r="I51" s="1762">
        <v>500</v>
      </c>
      <c r="J51" s="1670">
        <f t="shared" si="0"/>
        <v>133.33333333333331</v>
      </c>
      <c r="K51" s="1670">
        <f t="shared" si="1"/>
        <v>40</v>
      </c>
      <c r="L51" s="1670">
        <f t="shared" si="2"/>
        <v>100</v>
      </c>
      <c r="M51" s="1126"/>
    </row>
    <row r="52" spans="1:13" ht="36" customHeight="1">
      <c r="A52" s="1128" t="s">
        <v>243</v>
      </c>
      <c r="B52" s="1128" t="s">
        <v>309</v>
      </c>
      <c r="C52" s="1129" t="s">
        <v>310</v>
      </c>
      <c r="D52" s="1764">
        <v>2000</v>
      </c>
      <c r="E52" s="1690">
        <v>5500</v>
      </c>
      <c r="F52" s="1690">
        <f>'[1]5. Van tai'!F16</f>
        <v>5500</v>
      </c>
      <c r="G52" s="1690">
        <f>'[1]5. Van tai'!G16</f>
        <v>5700</v>
      </c>
      <c r="H52" s="1781">
        <v>2000</v>
      </c>
      <c r="I52" s="1782">
        <v>5700</v>
      </c>
      <c r="J52" s="1691">
        <f t="shared" si="0"/>
        <v>100</v>
      </c>
      <c r="K52" s="1691">
        <f t="shared" si="1"/>
        <v>35.087719298245609</v>
      </c>
      <c r="L52" s="1691">
        <f t="shared" si="2"/>
        <v>100</v>
      </c>
      <c r="M52" s="1128"/>
    </row>
    <row r="53" spans="1:13" ht="24" customHeight="1">
      <c r="D53" s="15"/>
      <c r="F53" s="15"/>
      <c r="G53" s="15"/>
      <c r="H53" s="15"/>
      <c r="I53" s="15"/>
      <c r="J53" s="15"/>
      <c r="K53" s="15"/>
      <c r="L53" s="15"/>
      <c r="M53" s="15"/>
    </row>
    <row r="54" spans="1:13" ht="24" customHeight="1">
      <c r="D54" s="15"/>
      <c r="F54" s="15"/>
      <c r="G54" s="15"/>
      <c r="H54" s="15"/>
      <c r="I54" s="15"/>
      <c r="J54" s="15"/>
      <c r="K54" s="15"/>
      <c r="L54" s="15"/>
      <c r="M54" s="15"/>
    </row>
    <row r="55" spans="1:13" ht="24" customHeight="1">
      <c r="D55" s="15"/>
      <c r="F55" s="15"/>
      <c r="G55" s="15"/>
      <c r="H55" s="15"/>
      <c r="I55" s="15"/>
      <c r="J55" s="15"/>
      <c r="K55" s="15"/>
      <c r="L55" s="15"/>
      <c r="M55" s="15"/>
    </row>
    <row r="56" spans="1:13" ht="36.75" customHeight="1">
      <c r="D56" s="15"/>
      <c r="F56" s="15"/>
      <c r="G56" s="15"/>
      <c r="H56" s="15"/>
      <c r="I56" s="15"/>
      <c r="J56" s="15"/>
      <c r="K56" s="15"/>
      <c r="L56" s="15"/>
      <c r="M56" s="15"/>
    </row>
    <row r="57" spans="1:13" ht="27" customHeight="1">
      <c r="D57" s="15"/>
      <c r="F57" s="15"/>
      <c r="G57" s="15"/>
      <c r="H57" s="15"/>
      <c r="I57" s="15"/>
      <c r="J57" s="15"/>
      <c r="K57" s="15"/>
      <c r="L57" s="15"/>
      <c r="M57" s="15"/>
    </row>
    <row r="58" spans="1:13" ht="27" customHeight="1">
      <c r="D58" s="15"/>
      <c r="F58" s="15"/>
      <c r="G58" s="15"/>
      <c r="H58" s="15"/>
      <c r="I58" s="15"/>
      <c r="J58" s="15"/>
      <c r="K58" s="15"/>
      <c r="L58" s="15"/>
      <c r="M58" s="15"/>
    </row>
    <row r="59" spans="1:13" ht="7.5" customHeight="1">
      <c r="D59" s="15"/>
      <c r="F59" s="15"/>
      <c r="G59" s="15"/>
      <c r="H59" s="15"/>
      <c r="I59" s="15"/>
      <c r="J59" s="15"/>
      <c r="K59" s="15"/>
      <c r="L59" s="15"/>
      <c r="M59" s="15"/>
    </row>
    <row r="61" spans="1:13" ht="18.75" customHeight="1">
      <c r="C61" s="15"/>
      <c r="D61" s="15"/>
      <c r="F61" s="15"/>
      <c r="G61" s="15"/>
      <c r="H61" s="15"/>
      <c r="I61" s="15"/>
      <c r="J61" s="15"/>
      <c r="K61" s="15"/>
      <c r="L61" s="15"/>
      <c r="M61" s="15"/>
    </row>
    <row r="62" spans="1:13" ht="20.25" customHeight="1">
      <c r="C62" s="15"/>
      <c r="D62" s="15"/>
      <c r="F62" s="15"/>
      <c r="G62" s="15"/>
      <c r="H62" s="15"/>
      <c r="I62" s="15"/>
      <c r="J62" s="15"/>
      <c r="K62" s="15"/>
      <c r="L62" s="15"/>
      <c r="M62" s="15"/>
    </row>
    <row r="63" spans="1:13" ht="20.25" customHeight="1">
      <c r="C63" s="15"/>
      <c r="D63" s="15"/>
      <c r="F63" s="15"/>
      <c r="G63" s="15"/>
      <c r="H63" s="15"/>
      <c r="I63" s="15"/>
      <c r="J63" s="15"/>
      <c r="K63" s="15"/>
      <c r="L63" s="15"/>
      <c r="M63" s="15"/>
    </row>
    <row r="64" spans="1:13" ht="20.25" customHeight="1">
      <c r="C64" s="15"/>
      <c r="D64" s="15"/>
      <c r="F64" s="15"/>
      <c r="G64" s="15"/>
      <c r="H64" s="15"/>
      <c r="I64" s="15"/>
      <c r="J64" s="15"/>
      <c r="K64" s="15"/>
      <c r="L64" s="15"/>
      <c r="M64" s="15"/>
    </row>
    <row r="65" spans="3:13" ht="20.25" customHeight="1">
      <c r="C65" s="15"/>
      <c r="D65" s="15"/>
      <c r="F65" s="15"/>
      <c r="G65" s="15"/>
      <c r="H65" s="15"/>
      <c r="I65" s="15"/>
      <c r="J65" s="15"/>
      <c r="K65" s="15"/>
      <c r="L65" s="15"/>
      <c r="M65" s="15"/>
    </row>
    <row r="66" spans="3:13" ht="20.25" customHeight="1">
      <c r="C66" s="15"/>
      <c r="D66" s="15"/>
      <c r="F66" s="15"/>
      <c r="G66" s="15"/>
      <c r="H66" s="15"/>
      <c r="I66" s="15"/>
      <c r="J66" s="15"/>
      <c r="K66" s="15"/>
      <c r="L66" s="15"/>
      <c r="M66" s="15"/>
    </row>
    <row r="67" spans="3:13" ht="20.25" customHeight="1">
      <c r="C67" s="15"/>
      <c r="D67" s="15"/>
      <c r="F67" s="15"/>
      <c r="G67" s="15"/>
      <c r="H67" s="15"/>
      <c r="I67" s="15"/>
      <c r="J67" s="15"/>
      <c r="K67" s="15"/>
      <c r="L67" s="15"/>
      <c r="M67" s="15"/>
    </row>
  </sheetData>
  <mergeCells count="11">
    <mergeCell ref="L1:M1"/>
    <mergeCell ref="A2:M2"/>
    <mergeCell ref="A3:M3"/>
    <mergeCell ref="M5:M6"/>
    <mergeCell ref="A5:A6"/>
    <mergeCell ref="B5:B6"/>
    <mergeCell ref="C5:C6"/>
    <mergeCell ref="D5:D6"/>
    <mergeCell ref="E5:F5"/>
    <mergeCell ref="J5:L5"/>
    <mergeCell ref="G5:I5"/>
  </mergeCells>
  <phoneticPr fontId="0" type="noConversion"/>
  <printOptions horizontalCentered="1"/>
  <pageMargins left="0.25" right="0.25" top="0.56000000000000005" bottom="0.45" header="0.59" footer="0.25"/>
  <pageSetup paperSize="9" scale="90" orientation="portrait" r:id="rId1"/>
  <headerFooter alignWithMargins="0"/>
</worksheet>
</file>

<file path=xl/worksheets/sheet1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41">
    <tabColor rgb="FF7030A0"/>
  </sheetPr>
  <dimension ref="A1:BO63"/>
  <sheetViews>
    <sheetView zoomScale="80" zoomScaleNormal="80" zoomScaleSheetLayoutView="82" workbookViewId="0">
      <pane xSplit="2" ySplit="6" topLeftCell="C34" activePane="bottomRight" state="frozen"/>
      <selection activeCell="J11" sqref="J11"/>
      <selection pane="topRight" activeCell="J11" sqref="J11"/>
      <selection pane="bottomLeft" activeCell="J11" sqref="J11"/>
      <selection pane="bottomRight" activeCell="A44" sqref="A44:XFD44"/>
    </sheetView>
  </sheetViews>
  <sheetFormatPr defaultColWidth="8.875" defaultRowHeight="15.75"/>
  <cols>
    <col min="1" max="1" width="4" style="130" customWidth="1"/>
    <col min="2" max="2" width="27.75" style="6" customWidth="1"/>
    <col min="3" max="3" width="7.875" style="6" customWidth="1"/>
    <col min="4" max="4" width="9.875" style="6" customWidth="1"/>
    <col min="5" max="5" width="10.75" style="6" hidden="1" customWidth="1"/>
    <col min="6" max="6" width="12.875" style="6" hidden="1" customWidth="1"/>
    <col min="7" max="9" width="9.75" style="6" customWidth="1"/>
    <col min="10" max="10" width="10.375" style="6" customWidth="1"/>
    <col min="11" max="11" width="8.375" style="131" customWidth="1"/>
    <col min="12" max="12" width="9.75" style="131" customWidth="1"/>
    <col min="13" max="13" width="7.375" style="131" customWidth="1"/>
    <col min="14" max="64" width="6.875" style="6" hidden="1" customWidth="1"/>
    <col min="65" max="65" width="8.875" style="6"/>
    <col min="66" max="66" width="18.875" style="6" customWidth="1"/>
    <col min="67" max="16384" width="8.875" style="6"/>
  </cols>
  <sheetData>
    <row r="1" spans="1:66">
      <c r="E1" s="125"/>
      <c r="F1" s="125"/>
      <c r="G1" s="125"/>
      <c r="H1" s="125"/>
      <c r="I1" s="125"/>
      <c r="J1" s="125"/>
      <c r="K1" s="6"/>
      <c r="L1" s="1868" t="s">
        <v>812</v>
      </c>
      <c r="M1" s="1868"/>
    </row>
    <row r="2" spans="1:66" ht="25.5" customHeight="1">
      <c r="A2" s="1855" t="s">
        <v>821</v>
      </c>
      <c r="B2" s="1855"/>
      <c r="C2" s="1855"/>
      <c r="D2" s="1855"/>
      <c r="E2" s="1855"/>
      <c r="F2" s="1855"/>
      <c r="G2" s="1855"/>
      <c r="H2" s="1855"/>
      <c r="I2" s="1855"/>
      <c r="J2" s="1855"/>
      <c r="K2" s="1855"/>
      <c r="L2" s="1855"/>
      <c r="M2" s="1528"/>
    </row>
    <row r="3" spans="1:66" ht="26.25" customHeight="1">
      <c r="A3" s="1856" t="str">
        <f>'1. Chi tieu chinh'!A3:K3</f>
        <v>(Kèm theo Công văn số:        /UBND - TCKH ngày     tháng 5 năm 2024 của UBND huyện Phong Thổ)</v>
      </c>
      <c r="B3" s="1856"/>
      <c r="C3" s="1856"/>
      <c r="D3" s="1856"/>
      <c r="E3" s="1856"/>
      <c r="F3" s="1856"/>
      <c r="G3" s="1856"/>
      <c r="H3" s="1856"/>
      <c r="I3" s="1856"/>
      <c r="J3" s="1856"/>
      <c r="K3" s="1856"/>
      <c r="L3" s="1856"/>
      <c r="M3" s="1856"/>
    </row>
    <row r="4" spans="1:66" s="127" customFormat="1" ht="10.5" customHeight="1">
      <c r="A4" s="126"/>
      <c r="K4" s="128"/>
      <c r="L4" s="128"/>
      <c r="M4" s="128"/>
    </row>
    <row r="5" spans="1:66" ht="29.25" customHeight="1">
      <c r="A5" s="1874" t="s">
        <v>40</v>
      </c>
      <c r="B5" s="1874" t="s">
        <v>59</v>
      </c>
      <c r="C5" s="1874" t="s">
        <v>20</v>
      </c>
      <c r="D5" s="1862" t="s">
        <v>828</v>
      </c>
      <c r="E5" s="1861" t="s">
        <v>703</v>
      </c>
      <c r="F5" s="1862"/>
      <c r="G5" s="1861" t="s">
        <v>805</v>
      </c>
      <c r="H5" s="1866"/>
      <c r="I5" s="1862"/>
      <c r="J5" s="1872" t="s">
        <v>60</v>
      </c>
      <c r="K5" s="1873"/>
      <c r="L5" s="1873"/>
      <c r="M5" s="1870" t="s">
        <v>73</v>
      </c>
      <c r="N5" s="1345" t="s">
        <v>547</v>
      </c>
      <c r="O5" s="1346"/>
      <c r="P5" s="1867" t="s">
        <v>547</v>
      </c>
      <c r="Q5" s="1347" t="s">
        <v>640</v>
      </c>
      <c r="R5" s="1347"/>
      <c r="S5" s="1867" t="s">
        <v>640</v>
      </c>
      <c r="T5" s="1347" t="s">
        <v>641</v>
      </c>
      <c r="U5" s="1347"/>
      <c r="V5" s="1867" t="s">
        <v>641</v>
      </c>
      <c r="W5" s="1347" t="s">
        <v>642</v>
      </c>
      <c r="X5" s="1347"/>
      <c r="Y5" s="1867" t="s">
        <v>642</v>
      </c>
      <c r="Z5" s="1347" t="s">
        <v>643</v>
      </c>
      <c r="AA5" s="1347"/>
      <c r="AB5" s="1867" t="s">
        <v>643</v>
      </c>
      <c r="AC5" s="1347" t="s">
        <v>644</v>
      </c>
      <c r="AD5" s="1347"/>
      <c r="AE5" s="1867" t="s">
        <v>644</v>
      </c>
      <c r="AF5" s="1347" t="s">
        <v>645</v>
      </c>
      <c r="AG5" s="1347"/>
      <c r="AH5" s="1867" t="s">
        <v>645</v>
      </c>
      <c r="AI5" s="1347" t="s">
        <v>646</v>
      </c>
      <c r="AJ5" s="1347"/>
      <c r="AK5" s="1867" t="s">
        <v>646</v>
      </c>
      <c r="AL5" s="1347" t="s">
        <v>647</v>
      </c>
      <c r="AM5" s="1347"/>
      <c r="AN5" s="1867" t="s">
        <v>647</v>
      </c>
      <c r="AO5" s="1347" t="s">
        <v>648</v>
      </c>
      <c r="AP5" s="1347"/>
      <c r="AQ5" s="1867" t="s">
        <v>648</v>
      </c>
      <c r="AR5" s="1347" t="s">
        <v>649</v>
      </c>
      <c r="AS5" s="1347"/>
      <c r="AT5" s="1867" t="s">
        <v>649</v>
      </c>
      <c r="AU5" s="1347" t="s">
        <v>650</v>
      </c>
      <c r="AV5" s="1347"/>
      <c r="AW5" s="1867" t="s">
        <v>650</v>
      </c>
      <c r="AX5" s="1347" t="s">
        <v>651</v>
      </c>
      <c r="AY5" s="1347"/>
      <c r="AZ5" s="1867" t="s">
        <v>651</v>
      </c>
      <c r="BA5" s="1347" t="s">
        <v>652</v>
      </c>
      <c r="BB5" s="1347"/>
      <c r="BC5" s="1867" t="s">
        <v>652</v>
      </c>
      <c r="BD5" s="1347" t="s">
        <v>653</v>
      </c>
      <c r="BE5" s="1347"/>
      <c r="BF5" s="1867" t="s">
        <v>653</v>
      </c>
      <c r="BG5" s="1347" t="s">
        <v>654</v>
      </c>
      <c r="BH5" s="1347"/>
      <c r="BI5" s="1867" t="s">
        <v>654</v>
      </c>
      <c r="BJ5" s="1347" t="s">
        <v>655</v>
      </c>
      <c r="BK5" s="1347"/>
      <c r="BL5" s="1867" t="s">
        <v>655</v>
      </c>
    </row>
    <row r="6" spans="1:66" ht="54.75" customHeight="1">
      <c r="A6" s="1875"/>
      <c r="B6" s="1875"/>
      <c r="C6" s="1875"/>
      <c r="D6" s="1869"/>
      <c r="E6" s="1733"/>
      <c r="F6" s="1733"/>
      <c r="G6" s="1752" t="s">
        <v>14</v>
      </c>
      <c r="H6" s="1731" t="str">
        <f>+'4. TM-DV'!H6</f>
        <v>ƯTH 6 tháng đầu năm</v>
      </c>
      <c r="I6" s="1731" t="s">
        <v>833</v>
      </c>
      <c r="J6" s="1016" t="s">
        <v>829</v>
      </c>
      <c r="K6" s="1016" t="s">
        <v>830</v>
      </c>
      <c r="L6" s="1016" t="s">
        <v>831</v>
      </c>
      <c r="M6" s="1871"/>
      <c r="N6" s="1736"/>
      <c r="O6" s="1736"/>
      <c r="P6" s="1867"/>
      <c r="Q6" s="1736"/>
      <c r="R6" s="1736"/>
      <c r="S6" s="1867"/>
      <c r="T6" s="1736"/>
      <c r="U6" s="1736"/>
      <c r="V6" s="1867"/>
      <c r="W6" s="1736"/>
      <c r="X6" s="1736"/>
      <c r="Y6" s="1867"/>
      <c r="Z6" s="1736"/>
      <c r="AA6" s="1736"/>
      <c r="AB6" s="1867"/>
      <c r="AC6" s="1736"/>
      <c r="AD6" s="1736"/>
      <c r="AE6" s="1867"/>
      <c r="AF6" s="1736"/>
      <c r="AG6" s="1736"/>
      <c r="AH6" s="1867"/>
      <c r="AI6" s="1736"/>
      <c r="AJ6" s="1736"/>
      <c r="AK6" s="1867"/>
      <c r="AL6" s="1736"/>
      <c r="AM6" s="1736"/>
      <c r="AN6" s="1867"/>
      <c r="AO6" s="1736"/>
      <c r="AP6" s="1736"/>
      <c r="AQ6" s="1867"/>
      <c r="AR6" s="1736"/>
      <c r="AS6" s="1736"/>
      <c r="AT6" s="1867"/>
      <c r="AU6" s="1736"/>
      <c r="AV6" s="1736"/>
      <c r="AW6" s="1867"/>
      <c r="AX6" s="1736"/>
      <c r="AY6" s="1736"/>
      <c r="AZ6" s="1867"/>
      <c r="BA6" s="1736"/>
      <c r="BB6" s="1736"/>
      <c r="BC6" s="1867"/>
      <c r="BD6" s="1736"/>
      <c r="BE6" s="1736"/>
      <c r="BF6" s="1867"/>
      <c r="BG6" s="1736"/>
      <c r="BH6" s="1736"/>
      <c r="BI6" s="1867"/>
      <c r="BJ6" s="1736"/>
      <c r="BK6" s="1736"/>
      <c r="BL6" s="1867"/>
    </row>
    <row r="7" spans="1:66" s="337" customFormat="1" ht="23.25" customHeight="1">
      <c r="A7" s="1130" t="s">
        <v>46</v>
      </c>
      <c r="B7" s="1131" t="s">
        <v>783</v>
      </c>
      <c r="C7" s="1130"/>
      <c r="D7" s="1541"/>
      <c r="E7" s="1542"/>
      <c r="F7" s="1541"/>
      <c r="G7" s="1541"/>
      <c r="H7" s="1541"/>
      <c r="I7" s="1541"/>
      <c r="J7" s="1542"/>
      <c r="K7" s="1541"/>
      <c r="L7" s="1543"/>
      <c r="M7" s="1544"/>
      <c r="N7" s="1132"/>
      <c r="O7" s="1132"/>
      <c r="P7" s="1132"/>
      <c r="Q7" s="1132"/>
      <c r="R7" s="1132"/>
      <c r="S7" s="1132"/>
      <c r="T7" s="1132"/>
      <c r="U7" s="1132"/>
      <c r="V7" s="1132"/>
      <c r="W7" s="1132"/>
      <c r="X7" s="1132"/>
      <c r="Y7" s="1132"/>
      <c r="Z7" s="1132"/>
      <c r="AA7" s="1132"/>
      <c r="AB7" s="1132"/>
      <c r="AC7" s="1132"/>
      <c r="AD7" s="1132"/>
      <c r="AE7" s="1132"/>
      <c r="AF7" s="1132"/>
      <c r="AG7" s="1132"/>
      <c r="AH7" s="1132"/>
      <c r="AI7" s="1132"/>
      <c r="AJ7" s="1132"/>
      <c r="AK7" s="1132"/>
      <c r="AL7" s="1132"/>
      <c r="AM7" s="1132"/>
      <c r="AN7" s="1132"/>
      <c r="AO7" s="1132"/>
      <c r="AP7" s="1132"/>
      <c r="AQ7" s="1132"/>
      <c r="AR7" s="1132"/>
      <c r="AS7" s="1132"/>
      <c r="AT7" s="1132"/>
      <c r="AU7" s="1132"/>
      <c r="AV7" s="1132"/>
      <c r="AW7" s="1132"/>
      <c r="AX7" s="1132"/>
      <c r="AY7" s="1132"/>
      <c r="AZ7" s="1132"/>
      <c r="BA7" s="1132"/>
      <c r="BB7" s="1132"/>
      <c r="BC7" s="1132"/>
      <c r="BD7" s="1132"/>
      <c r="BE7" s="1132"/>
      <c r="BF7" s="1132"/>
      <c r="BG7" s="1132"/>
      <c r="BH7" s="1132"/>
      <c r="BI7" s="1132"/>
      <c r="BJ7" s="1132"/>
      <c r="BK7" s="1132"/>
      <c r="BL7" s="1132"/>
    </row>
    <row r="8" spans="1:66" s="314" customFormat="1" ht="23.25" customHeight="1">
      <c r="A8" s="1118">
        <v>1</v>
      </c>
      <c r="B8" s="1133" t="s">
        <v>224</v>
      </c>
      <c r="C8" s="1028" t="s">
        <v>58</v>
      </c>
      <c r="D8" s="1043"/>
      <c r="E8" s="1043">
        <v>17711</v>
      </c>
      <c r="F8" s="1043">
        <v>17632</v>
      </c>
      <c r="G8" s="1043">
        <v>17826</v>
      </c>
      <c r="H8" s="1784">
        <v>17632</v>
      </c>
      <c r="I8" s="1784">
        <v>17826</v>
      </c>
      <c r="J8" s="1043"/>
      <c r="K8" s="1545">
        <f>+H8/G8*100</f>
        <v>98.911702008302484</v>
      </c>
      <c r="L8" s="1546">
        <f>+I8/G8*100</f>
        <v>100</v>
      </c>
      <c r="M8" s="1545"/>
      <c r="N8" s="1238">
        <v>1445</v>
      </c>
      <c r="O8" s="1238">
        <v>1445</v>
      </c>
      <c r="P8" s="1355">
        <v>1461</v>
      </c>
      <c r="Q8" s="1294">
        <v>1685</v>
      </c>
      <c r="R8" s="1294">
        <v>1685</v>
      </c>
      <c r="S8" s="1358">
        <v>1725</v>
      </c>
      <c r="T8" s="1294">
        <v>895</v>
      </c>
      <c r="U8" s="1294">
        <v>895</v>
      </c>
      <c r="V8" s="1294">
        <v>906</v>
      </c>
      <c r="W8" s="1294">
        <v>846</v>
      </c>
      <c r="X8" s="1294">
        <v>846</v>
      </c>
      <c r="Y8" s="1294">
        <v>864</v>
      </c>
      <c r="Z8" s="1294">
        <v>1485</v>
      </c>
      <c r="AA8" s="1294">
        <v>1485</v>
      </c>
      <c r="AB8" s="1363">
        <v>1498</v>
      </c>
      <c r="AC8" s="1294">
        <v>699</v>
      </c>
      <c r="AD8" s="1294">
        <v>699</v>
      </c>
      <c r="AE8" s="1294">
        <v>709</v>
      </c>
      <c r="AF8" s="1294">
        <v>966</v>
      </c>
      <c r="AG8" s="1294">
        <v>966</v>
      </c>
      <c r="AH8" s="1294">
        <v>985</v>
      </c>
      <c r="AI8" s="1294">
        <v>677</v>
      </c>
      <c r="AJ8" s="1294">
        <v>677</v>
      </c>
      <c r="AK8" s="1294">
        <v>691</v>
      </c>
      <c r="AL8" s="1294">
        <v>1479</v>
      </c>
      <c r="AM8" s="1294">
        <v>1479</v>
      </c>
      <c r="AN8" s="1294">
        <v>1496</v>
      </c>
      <c r="AO8" s="1294">
        <v>1706</v>
      </c>
      <c r="AP8" s="1294">
        <v>1706</v>
      </c>
      <c r="AQ8" s="1294">
        <v>1720</v>
      </c>
      <c r="AR8" s="1294">
        <v>610</v>
      </c>
      <c r="AS8" s="1294">
        <v>610</v>
      </c>
      <c r="AT8" s="1294">
        <v>630</v>
      </c>
      <c r="AU8" s="1294">
        <v>1680</v>
      </c>
      <c r="AV8" s="1294">
        <v>1680</v>
      </c>
      <c r="AW8" s="1294">
        <v>1695</v>
      </c>
      <c r="AX8" s="1294">
        <v>535</v>
      </c>
      <c r="AY8" s="1294">
        <v>535</v>
      </c>
      <c r="AZ8" s="1294">
        <v>546</v>
      </c>
      <c r="BA8" s="1294">
        <v>484</v>
      </c>
      <c r="BB8" s="1294">
        <v>484</v>
      </c>
      <c r="BC8" s="1294">
        <v>499</v>
      </c>
      <c r="BD8" s="1294">
        <v>560</v>
      </c>
      <c r="BE8" s="1294">
        <v>560</v>
      </c>
      <c r="BF8" s="1294">
        <v>570</v>
      </c>
      <c r="BG8" s="1294">
        <v>715</v>
      </c>
      <c r="BH8" s="1294">
        <v>715</v>
      </c>
      <c r="BI8" s="1294">
        <v>732</v>
      </c>
      <c r="BJ8" s="1294">
        <v>1244</v>
      </c>
      <c r="BK8" s="1294">
        <v>1244</v>
      </c>
      <c r="BL8" s="1295">
        <v>1256</v>
      </c>
      <c r="BN8" s="1648"/>
    </row>
    <row r="9" spans="1:66" s="314" customFormat="1" ht="23.25" customHeight="1">
      <c r="A9" s="1118">
        <v>2</v>
      </c>
      <c r="B9" s="1133" t="s">
        <v>87</v>
      </c>
      <c r="C9" s="1028" t="s">
        <v>58</v>
      </c>
      <c r="D9" s="1043"/>
      <c r="E9" s="1043">
        <v>6819</v>
      </c>
      <c r="F9" s="1043">
        <v>6687</v>
      </c>
      <c r="G9" s="1043">
        <v>5792</v>
      </c>
      <c r="H9" s="1784">
        <v>6687</v>
      </c>
      <c r="I9" s="1784">
        <v>5792</v>
      </c>
      <c r="J9" s="1043"/>
      <c r="K9" s="1545">
        <f t="shared" ref="K9:K61" si="0">+H9/G9*100</f>
        <v>115.45234806629834</v>
      </c>
      <c r="L9" s="1546">
        <f t="shared" ref="L9:L61" si="1">+I9/G9*100</f>
        <v>100</v>
      </c>
      <c r="M9" s="1545"/>
      <c r="N9" s="1238">
        <v>113</v>
      </c>
      <c r="O9" s="1238">
        <v>113</v>
      </c>
      <c r="P9" s="1355">
        <v>95</v>
      </c>
      <c r="Q9" s="1238">
        <v>187</v>
      </c>
      <c r="R9" s="1238">
        <v>187</v>
      </c>
      <c r="S9" s="1355">
        <v>137</v>
      </c>
      <c r="T9" s="1238">
        <v>192</v>
      </c>
      <c r="U9" s="1238">
        <v>192</v>
      </c>
      <c r="V9" s="1238">
        <v>153</v>
      </c>
      <c r="W9" s="1238">
        <v>315</v>
      </c>
      <c r="X9" s="1238">
        <v>315</v>
      </c>
      <c r="Y9" s="1238">
        <v>254</v>
      </c>
      <c r="Z9" s="1238">
        <v>535</v>
      </c>
      <c r="AA9" s="1238">
        <v>535</v>
      </c>
      <c r="AB9" s="1238">
        <v>459</v>
      </c>
      <c r="AC9" s="1238">
        <v>316</v>
      </c>
      <c r="AD9" s="1238">
        <v>316</v>
      </c>
      <c r="AE9" s="1238">
        <v>264</v>
      </c>
      <c r="AF9" s="1238">
        <v>512</v>
      </c>
      <c r="AG9" s="1238">
        <v>512</v>
      </c>
      <c r="AH9" s="1238">
        <v>467</v>
      </c>
      <c r="AI9" s="1238">
        <v>119</v>
      </c>
      <c r="AJ9" s="1238">
        <v>119</v>
      </c>
      <c r="AK9" s="1238">
        <v>89</v>
      </c>
      <c r="AL9" s="1238">
        <v>635</v>
      </c>
      <c r="AM9" s="1238">
        <v>635</v>
      </c>
      <c r="AN9" s="1238">
        <v>529</v>
      </c>
      <c r="AO9" s="1238">
        <v>631</v>
      </c>
      <c r="AP9" s="1238">
        <v>631</v>
      </c>
      <c r="AQ9" s="1238">
        <v>510</v>
      </c>
      <c r="AR9" s="1238">
        <v>337</v>
      </c>
      <c r="AS9" s="1238">
        <v>337</v>
      </c>
      <c r="AT9" s="1238">
        <v>313</v>
      </c>
      <c r="AU9" s="1238">
        <v>832</v>
      </c>
      <c r="AV9" s="1238">
        <v>832</v>
      </c>
      <c r="AW9" s="1238">
        <v>742</v>
      </c>
      <c r="AX9" s="1238">
        <v>396</v>
      </c>
      <c r="AY9" s="1238">
        <v>396</v>
      </c>
      <c r="AZ9" s="1238">
        <v>372</v>
      </c>
      <c r="BA9" s="1238">
        <v>331</v>
      </c>
      <c r="BB9" s="1238">
        <v>331</v>
      </c>
      <c r="BC9" s="1238">
        <v>312</v>
      </c>
      <c r="BD9" s="1238">
        <v>374</v>
      </c>
      <c r="BE9" s="1238">
        <v>374</v>
      </c>
      <c r="BF9" s="1238">
        <v>348</v>
      </c>
      <c r="BG9" s="1238">
        <v>431</v>
      </c>
      <c r="BH9" s="1238">
        <v>431</v>
      </c>
      <c r="BI9" s="1238">
        <v>406</v>
      </c>
      <c r="BJ9" s="1238">
        <v>563</v>
      </c>
      <c r="BK9" s="1238">
        <v>563</v>
      </c>
      <c r="BL9" s="1295">
        <v>498</v>
      </c>
    </row>
    <row r="10" spans="1:66" s="481" customFormat="1" ht="23.25" customHeight="1">
      <c r="A10" s="1135">
        <v>3</v>
      </c>
      <c r="B10" s="1092" t="s">
        <v>225</v>
      </c>
      <c r="C10" s="1053" t="s">
        <v>43</v>
      </c>
      <c r="D10" s="1547"/>
      <c r="E10" s="1547">
        <v>38.501496245271298</v>
      </c>
      <c r="F10" s="1547">
        <f>+F9/F8*100</f>
        <v>37.925362976406532</v>
      </c>
      <c r="G10" s="1547">
        <f>+G9/G8*100</f>
        <v>32.49186581397958</v>
      </c>
      <c r="H10" s="1783">
        <f>+H9/H8*100</f>
        <v>37.925362976406532</v>
      </c>
      <c r="I10" s="1783">
        <f>+I9/I8*100</f>
        <v>32.49186581397958</v>
      </c>
      <c r="J10" s="1043"/>
      <c r="K10" s="1545">
        <f t="shared" si="0"/>
        <v>116.72263819361584</v>
      </c>
      <c r="L10" s="1546">
        <f t="shared" si="1"/>
        <v>100</v>
      </c>
      <c r="M10" s="1545"/>
      <c r="N10" s="1294">
        <v>7.8200692041522499</v>
      </c>
      <c r="O10" s="1294">
        <v>7.8200692041522499</v>
      </c>
      <c r="P10" s="1294">
        <v>6.5023956194387402</v>
      </c>
      <c r="Q10" s="1294">
        <v>11.097922848664689</v>
      </c>
      <c r="R10" s="1294">
        <v>11.097922848664689</v>
      </c>
      <c r="S10" s="1356">
        <v>7.9420289855072461</v>
      </c>
      <c r="T10" s="1294">
        <v>21.452513966480446</v>
      </c>
      <c r="U10" s="1294">
        <v>21.452513966480446</v>
      </c>
      <c r="V10" s="1356">
        <v>16.89</v>
      </c>
      <c r="W10" s="1294">
        <v>37.234042553191486</v>
      </c>
      <c r="X10" s="1294">
        <v>37.234042553191486</v>
      </c>
      <c r="Y10" s="1294">
        <v>29.4</v>
      </c>
      <c r="Z10" s="1294">
        <v>36.026936026936028</v>
      </c>
      <c r="AA10" s="1294">
        <v>36.026936026936028</v>
      </c>
      <c r="AB10" s="1294">
        <v>30.64</v>
      </c>
      <c r="AC10" s="1294">
        <v>45.207439198855511</v>
      </c>
      <c r="AD10" s="1294">
        <v>45.207439198855511</v>
      </c>
      <c r="AE10" s="1294">
        <v>37.24</v>
      </c>
      <c r="AF10" s="1294">
        <v>53.002070393374744</v>
      </c>
      <c r="AG10" s="1294">
        <v>53.002070393374744</v>
      </c>
      <c r="AH10" s="1294">
        <v>47</v>
      </c>
      <c r="AI10" s="1294">
        <v>17.577548005908419</v>
      </c>
      <c r="AJ10" s="1294">
        <v>17.577548005908419</v>
      </c>
      <c r="AK10" s="1294">
        <v>12.88</v>
      </c>
      <c r="AL10" s="1294">
        <v>42.93441514536849</v>
      </c>
      <c r="AM10" s="1294">
        <v>42.93441514536849</v>
      </c>
      <c r="AN10" s="1294">
        <v>35.36</v>
      </c>
      <c r="AO10" s="1294">
        <v>36.987104337631891</v>
      </c>
      <c r="AP10" s="1294">
        <v>36.987104337631891</v>
      </c>
      <c r="AQ10" s="1294">
        <v>29.65</v>
      </c>
      <c r="AR10" s="1294">
        <v>55.245901639344261</v>
      </c>
      <c r="AS10" s="1294">
        <v>55.245901639344261</v>
      </c>
      <c r="AT10" s="1294">
        <v>49.68</v>
      </c>
      <c r="AU10" s="1294">
        <v>49.523809523809526</v>
      </c>
      <c r="AV10" s="1294">
        <v>49.523809523809526</v>
      </c>
      <c r="AW10" s="1294">
        <v>43.78</v>
      </c>
      <c r="AX10" s="1294">
        <v>74.018691588785046</v>
      </c>
      <c r="AY10" s="1294">
        <v>74.018691588785046</v>
      </c>
      <c r="AZ10" s="1294"/>
      <c r="BA10" s="1294">
        <v>68.388429752066116</v>
      </c>
      <c r="BB10" s="1294">
        <v>68.388429752066116</v>
      </c>
      <c r="BC10" s="1294">
        <v>62.53</v>
      </c>
      <c r="BD10" s="1294">
        <v>66.785714285714278</v>
      </c>
      <c r="BE10" s="1294">
        <v>66.785714285714278</v>
      </c>
      <c r="BF10" s="1294">
        <v>61.05</v>
      </c>
      <c r="BG10" s="1294">
        <v>60.27972027972028</v>
      </c>
      <c r="BH10" s="1294">
        <v>60.27972027972028</v>
      </c>
      <c r="BI10" s="1294">
        <v>55.46</v>
      </c>
      <c r="BJ10" s="1294">
        <v>45.257234726688097</v>
      </c>
      <c r="BK10" s="1294">
        <v>45.257234726688097</v>
      </c>
      <c r="BL10" s="1295">
        <v>39.65</v>
      </c>
      <c r="BN10" s="1649"/>
    </row>
    <row r="11" spans="1:66" s="338" customFormat="1" ht="23.25" customHeight="1">
      <c r="A11" s="1118"/>
      <c r="B11" s="1133" t="s">
        <v>226</v>
      </c>
      <c r="C11" s="1028" t="s">
        <v>43</v>
      </c>
      <c r="D11" s="1043"/>
      <c r="E11" s="1043">
        <v>99.57</v>
      </c>
      <c r="F11" s="1043">
        <v>99.57</v>
      </c>
      <c r="G11" s="1043">
        <v>99.57</v>
      </c>
      <c r="H11" s="1784">
        <v>99.76</v>
      </c>
      <c r="I11" s="1784">
        <v>99.57</v>
      </c>
      <c r="J11" s="1043"/>
      <c r="K11" s="1545">
        <f t="shared" si="0"/>
        <v>100.19082052827157</v>
      </c>
      <c r="L11" s="1546">
        <f t="shared" si="1"/>
        <v>100</v>
      </c>
      <c r="M11" s="1545"/>
      <c r="N11" s="1294"/>
      <c r="O11" s="1294"/>
      <c r="P11" s="1356">
        <v>91.18</v>
      </c>
      <c r="Q11" s="1294">
        <v>95.1</v>
      </c>
      <c r="R11" s="1294">
        <v>95.1</v>
      </c>
      <c r="S11" s="1294">
        <v>95.1</v>
      </c>
      <c r="T11" s="1356">
        <v>99.54</v>
      </c>
      <c r="U11" s="1356">
        <v>99.54</v>
      </c>
      <c r="V11" s="1356">
        <v>99.54</v>
      </c>
      <c r="W11" s="1294">
        <v>100</v>
      </c>
      <c r="X11" s="1294">
        <v>100</v>
      </c>
      <c r="Y11" s="1294">
        <v>100</v>
      </c>
      <c r="Z11" s="1294">
        <v>100</v>
      </c>
      <c r="AA11" s="1294">
        <v>100</v>
      </c>
      <c r="AB11" s="1294">
        <v>100</v>
      </c>
      <c r="AC11" s="1294">
        <v>100</v>
      </c>
      <c r="AD11" s="1294">
        <v>100</v>
      </c>
      <c r="AE11" s="1294">
        <v>100</v>
      </c>
      <c r="AF11" s="1294">
        <v>100</v>
      </c>
      <c r="AG11" s="1294">
        <v>100</v>
      </c>
      <c r="AH11" s="1294">
        <v>100</v>
      </c>
      <c r="AI11" s="1356">
        <v>99.25</v>
      </c>
      <c r="AJ11" s="1356">
        <v>99.25</v>
      </c>
      <c r="AK11" s="1356">
        <v>99.25</v>
      </c>
      <c r="AL11" s="1294">
        <v>100</v>
      </c>
      <c r="AM11" s="1294">
        <v>100</v>
      </c>
      <c r="AN11" s="1294">
        <v>100</v>
      </c>
      <c r="AO11" s="1294">
        <v>100</v>
      </c>
      <c r="AP11" s="1294">
        <v>100</v>
      </c>
      <c r="AQ11" s="1294">
        <v>100</v>
      </c>
      <c r="AR11" s="1294">
        <v>100</v>
      </c>
      <c r="AS11" s="1294">
        <v>100</v>
      </c>
      <c r="AT11" s="1294">
        <v>100</v>
      </c>
      <c r="AU11" s="1294">
        <v>100</v>
      </c>
      <c r="AV11" s="1294">
        <v>100</v>
      </c>
      <c r="AW11" s="1294">
        <v>100</v>
      </c>
      <c r="AX11" s="1294">
        <v>100</v>
      </c>
      <c r="AY11" s="1294">
        <v>100</v>
      </c>
      <c r="AZ11" s="1294">
        <v>100</v>
      </c>
      <c r="BA11" s="1294">
        <v>100</v>
      </c>
      <c r="BB11" s="1294">
        <v>100</v>
      </c>
      <c r="BC11" s="1294">
        <v>100</v>
      </c>
      <c r="BD11" s="1294">
        <v>100</v>
      </c>
      <c r="BE11" s="1294">
        <v>100</v>
      </c>
      <c r="BF11" s="1294">
        <v>100</v>
      </c>
      <c r="BG11" s="1294">
        <v>100</v>
      </c>
      <c r="BH11" s="1294">
        <v>100</v>
      </c>
      <c r="BI11" s="1294">
        <v>100</v>
      </c>
      <c r="BJ11" s="1294">
        <v>100</v>
      </c>
      <c r="BK11" s="1294">
        <v>100</v>
      </c>
      <c r="BL11" s="1295">
        <v>100</v>
      </c>
    </row>
    <row r="12" spans="1:66" s="314" customFormat="1" ht="23.25" customHeight="1">
      <c r="A12" s="1118">
        <v>4</v>
      </c>
      <c r="B12" s="1133" t="s">
        <v>111</v>
      </c>
      <c r="C12" s="1028" t="s">
        <v>43</v>
      </c>
      <c r="D12" s="1545"/>
      <c r="E12" s="1548">
        <v>5.3047519633844757</v>
      </c>
      <c r="F12" s="1548">
        <f>+D10-F10</f>
        <v>-37.925362976406532</v>
      </c>
      <c r="G12" s="1548">
        <f>+F10-G10</f>
        <v>5.4334971624269528</v>
      </c>
      <c r="H12" s="1783"/>
      <c r="I12" s="1783">
        <f>+H10-I10</f>
        <v>5.4334971624269528</v>
      </c>
      <c r="J12" s="1043"/>
      <c r="K12" s="1545">
        <f t="shared" si="0"/>
        <v>0</v>
      </c>
      <c r="L12" s="1546">
        <f t="shared" si="1"/>
        <v>100</v>
      </c>
      <c r="M12" s="1545"/>
      <c r="N12" s="1294">
        <v>1.7</v>
      </c>
      <c r="O12" s="1294">
        <v>1.7237904449705566</v>
      </c>
      <c r="P12" s="1294">
        <v>1.32</v>
      </c>
      <c r="Q12" s="1294">
        <v>3.71</v>
      </c>
      <c r="R12" s="1294">
        <v>3.7057025289788132</v>
      </c>
      <c r="S12" s="1356">
        <v>3.16</v>
      </c>
      <c r="T12" s="1294">
        <v>3.32</v>
      </c>
      <c r="U12" s="1294">
        <v>3.3212416896281525</v>
      </c>
      <c r="V12" s="1294">
        <v>4.57</v>
      </c>
      <c r="W12" s="1294">
        <v>7.12</v>
      </c>
      <c r="X12" s="1294">
        <v>7.1158966934670786</v>
      </c>
      <c r="Y12" s="1294">
        <v>7.84</v>
      </c>
      <c r="Z12" s="1294">
        <v>5.96</v>
      </c>
      <c r="AA12" s="1294">
        <v>5.7298207298207302</v>
      </c>
      <c r="AB12" s="1294">
        <v>5.39</v>
      </c>
      <c r="AC12" s="1294">
        <v>8.06</v>
      </c>
      <c r="AD12" s="1294">
        <v>8.0581631233505817</v>
      </c>
      <c r="AE12" s="1294">
        <v>7.97</v>
      </c>
      <c r="AF12" s="1294">
        <v>5.82</v>
      </c>
      <c r="AG12" s="1294">
        <v>5.82</v>
      </c>
      <c r="AH12" s="1294">
        <v>5.59</v>
      </c>
      <c r="AI12" s="1294">
        <v>2.78</v>
      </c>
      <c r="AJ12" s="1294">
        <v>2.78</v>
      </c>
      <c r="AK12" s="1294">
        <v>4.7</v>
      </c>
      <c r="AL12" s="1294">
        <v>7</v>
      </c>
      <c r="AM12" s="1294">
        <v>6.9972788437025528</v>
      </c>
      <c r="AN12" s="1294">
        <v>7.57</v>
      </c>
      <c r="AO12" s="1294">
        <v>7.14</v>
      </c>
      <c r="AP12" s="1294">
        <v>7.0766877474242236</v>
      </c>
      <c r="AQ12" s="1294">
        <v>7.34</v>
      </c>
      <c r="AR12" s="1294">
        <v>5.94</v>
      </c>
      <c r="AS12" s="1294">
        <v>5.9405390386218428</v>
      </c>
      <c r="AT12" s="1294">
        <v>5.56</v>
      </c>
      <c r="AU12" s="1294">
        <v>6.03</v>
      </c>
      <c r="AV12" s="1294">
        <v>6.0317460317460316</v>
      </c>
      <c r="AW12" s="1294">
        <v>5.75</v>
      </c>
      <c r="AX12" s="1294">
        <v>5.75</v>
      </c>
      <c r="AY12" s="1294">
        <v>5.7523007776271697</v>
      </c>
      <c r="AZ12" s="1294">
        <v>5.89</v>
      </c>
      <c r="BA12" s="1294">
        <v>5.6</v>
      </c>
      <c r="BB12" s="1294">
        <v>5.5987770709616029</v>
      </c>
      <c r="BC12" s="1294">
        <v>5.86</v>
      </c>
      <c r="BD12" s="1294">
        <v>5.58</v>
      </c>
      <c r="BE12" s="1294">
        <v>5.5779220779220822</v>
      </c>
      <c r="BF12" s="1294">
        <v>5.73</v>
      </c>
      <c r="BG12" s="1294">
        <v>5.07</v>
      </c>
      <c r="BH12" s="1294">
        <v>5.0497926142625289</v>
      </c>
      <c r="BI12" s="1294">
        <v>4.82</v>
      </c>
      <c r="BJ12" s="1294">
        <v>4.91</v>
      </c>
      <c r="BK12" s="1294">
        <v>4.9051029356495661</v>
      </c>
      <c r="BL12" s="1295">
        <v>5.61</v>
      </c>
      <c r="BN12" s="1632"/>
    </row>
    <row r="13" spans="1:66" s="314" customFormat="1" ht="23.25" customHeight="1">
      <c r="A13" s="1118">
        <v>5</v>
      </c>
      <c r="B13" s="1133" t="s">
        <v>112</v>
      </c>
      <c r="C13" s="1028" t="s">
        <v>58</v>
      </c>
      <c r="D13" s="1043"/>
      <c r="E13" s="1043">
        <v>893</v>
      </c>
      <c r="F13" s="1043">
        <v>1175</v>
      </c>
      <c r="G13" s="1043">
        <v>955</v>
      </c>
      <c r="H13" s="1784"/>
      <c r="I13" s="1784">
        <v>955</v>
      </c>
      <c r="J13" s="1043"/>
      <c r="K13" s="1545">
        <f t="shared" si="0"/>
        <v>0</v>
      </c>
      <c r="L13" s="1546">
        <f t="shared" si="1"/>
        <v>100</v>
      </c>
      <c r="M13" s="1545"/>
      <c r="N13" s="1238">
        <v>25</v>
      </c>
      <c r="O13" s="1238">
        <v>25</v>
      </c>
      <c r="P13" s="1238">
        <v>20</v>
      </c>
      <c r="Q13" s="1294">
        <v>60</v>
      </c>
      <c r="R13" s="1294">
        <v>60</v>
      </c>
      <c r="S13" s="1294">
        <v>50</v>
      </c>
      <c r="T13" s="1294">
        <v>30</v>
      </c>
      <c r="U13" s="1294">
        <v>30</v>
      </c>
      <c r="V13" s="1294">
        <v>39</v>
      </c>
      <c r="W13" s="1294">
        <v>55</v>
      </c>
      <c r="X13" s="1294">
        <v>55</v>
      </c>
      <c r="Y13" s="1294">
        <v>65</v>
      </c>
      <c r="Z13" s="1294">
        <v>88</v>
      </c>
      <c r="AA13" s="1294">
        <v>88</v>
      </c>
      <c r="AB13" s="1294">
        <v>80</v>
      </c>
      <c r="AC13" s="1294">
        <v>55</v>
      </c>
      <c r="AD13" s="1294">
        <v>55</v>
      </c>
      <c r="AE13" s="1294">
        <v>56</v>
      </c>
      <c r="AF13" s="1294">
        <v>50</v>
      </c>
      <c r="AG13" s="1294">
        <v>50</v>
      </c>
      <c r="AH13" s="1294">
        <v>49</v>
      </c>
      <c r="AI13" s="1294">
        <v>20</v>
      </c>
      <c r="AJ13" s="1294">
        <v>20</v>
      </c>
      <c r="AK13" s="1294">
        <v>34</v>
      </c>
      <c r="AL13" s="1294">
        <v>100</v>
      </c>
      <c r="AM13" s="1294">
        <v>100</v>
      </c>
      <c r="AN13" s="1294">
        <v>110</v>
      </c>
      <c r="AO13" s="1294">
        <v>119</v>
      </c>
      <c r="AP13" s="1294">
        <v>119</v>
      </c>
      <c r="AQ13" s="1294">
        <v>125</v>
      </c>
      <c r="AR13" s="1294">
        <v>28</v>
      </c>
      <c r="AS13" s="1294">
        <v>28</v>
      </c>
      <c r="AT13" s="1294">
        <v>28</v>
      </c>
      <c r="AU13" s="1294">
        <v>98</v>
      </c>
      <c r="AV13" s="1294">
        <v>98</v>
      </c>
      <c r="AW13" s="1294">
        <v>94</v>
      </c>
      <c r="AX13" s="1294">
        <v>27</v>
      </c>
      <c r="AY13" s="1294">
        <v>27</v>
      </c>
      <c r="AZ13" s="1294">
        <v>28</v>
      </c>
      <c r="BA13" s="1294">
        <v>20</v>
      </c>
      <c r="BB13" s="1294">
        <v>20</v>
      </c>
      <c r="BC13" s="1294">
        <v>23</v>
      </c>
      <c r="BD13" s="1294">
        <v>28</v>
      </c>
      <c r="BE13" s="1294">
        <v>28</v>
      </c>
      <c r="BF13" s="1294">
        <v>30</v>
      </c>
      <c r="BG13" s="1294">
        <v>30</v>
      </c>
      <c r="BH13" s="1294">
        <v>30</v>
      </c>
      <c r="BI13" s="1294">
        <v>30</v>
      </c>
      <c r="BJ13" s="1294">
        <v>60</v>
      </c>
      <c r="BK13" s="1294">
        <v>60</v>
      </c>
      <c r="BL13" s="1295">
        <v>70</v>
      </c>
      <c r="BN13" s="1632"/>
    </row>
    <row r="14" spans="1:66" s="481" customFormat="1" ht="23.25" customHeight="1">
      <c r="A14" s="1714">
        <v>6</v>
      </c>
      <c r="B14" s="1715" t="s">
        <v>88</v>
      </c>
      <c r="C14" s="1716" t="s">
        <v>58</v>
      </c>
      <c r="D14" s="1717"/>
      <c r="E14" s="1717">
        <v>2409</v>
      </c>
      <c r="F14" s="1717">
        <v>3077</v>
      </c>
      <c r="G14" s="1717">
        <v>2055</v>
      </c>
      <c r="H14" s="1784">
        <v>3077</v>
      </c>
      <c r="I14" s="1784">
        <v>2055</v>
      </c>
      <c r="J14" s="1043"/>
      <c r="K14" s="1545">
        <f t="shared" si="0"/>
        <v>149.73236009732361</v>
      </c>
      <c r="L14" s="1546">
        <f t="shared" si="1"/>
        <v>100</v>
      </c>
      <c r="M14" s="1545"/>
      <c r="N14" s="1238">
        <v>60</v>
      </c>
      <c r="O14" s="1238">
        <v>60</v>
      </c>
      <c r="P14" s="1357">
        <v>48</v>
      </c>
      <c r="Q14" s="1294">
        <v>331</v>
      </c>
      <c r="R14" s="1294">
        <v>331</v>
      </c>
      <c r="S14" s="1294">
        <v>281</v>
      </c>
      <c r="T14" s="1294">
        <v>210</v>
      </c>
      <c r="U14" s="1294">
        <v>210</v>
      </c>
      <c r="V14" s="1294">
        <v>180</v>
      </c>
      <c r="W14" s="1294">
        <v>83</v>
      </c>
      <c r="X14" s="1294">
        <v>83</v>
      </c>
      <c r="Y14" s="1294">
        <v>90</v>
      </c>
      <c r="Z14" s="1294">
        <v>154</v>
      </c>
      <c r="AA14" s="1294">
        <v>154</v>
      </c>
      <c r="AB14" s="1294">
        <v>134</v>
      </c>
      <c r="AC14" s="1294">
        <v>103</v>
      </c>
      <c r="AD14" s="1294">
        <v>103</v>
      </c>
      <c r="AE14" s="1294">
        <v>83</v>
      </c>
      <c r="AF14" s="1294">
        <v>59</v>
      </c>
      <c r="AG14" s="1294">
        <v>59</v>
      </c>
      <c r="AH14" s="1294">
        <v>54</v>
      </c>
      <c r="AI14" s="1294">
        <v>79</v>
      </c>
      <c r="AJ14" s="1294">
        <v>79</v>
      </c>
      <c r="AK14" s="1294">
        <v>66</v>
      </c>
      <c r="AL14" s="1294">
        <v>300</v>
      </c>
      <c r="AM14" s="1294">
        <v>300</v>
      </c>
      <c r="AN14" s="1294">
        <v>260</v>
      </c>
      <c r="AO14" s="1294">
        <v>292</v>
      </c>
      <c r="AP14" s="1294">
        <v>292</v>
      </c>
      <c r="AQ14" s="1294">
        <v>252</v>
      </c>
      <c r="AR14" s="1294">
        <v>50</v>
      </c>
      <c r="AS14" s="1294">
        <v>50</v>
      </c>
      <c r="AT14" s="1294">
        <v>42</v>
      </c>
      <c r="AU14" s="1294">
        <v>289</v>
      </c>
      <c r="AV14" s="1294">
        <v>289</v>
      </c>
      <c r="AW14" s="1294">
        <v>239</v>
      </c>
      <c r="AX14" s="1294">
        <v>24</v>
      </c>
      <c r="AY14" s="1294">
        <v>24</v>
      </c>
      <c r="AZ14" s="1294">
        <v>20</v>
      </c>
      <c r="BA14" s="1294">
        <v>42</v>
      </c>
      <c r="BB14" s="1294">
        <v>42</v>
      </c>
      <c r="BC14" s="1294">
        <v>37</v>
      </c>
      <c r="BD14" s="1294">
        <v>29</v>
      </c>
      <c r="BE14" s="1294">
        <v>29</v>
      </c>
      <c r="BF14" s="1294">
        <v>25</v>
      </c>
      <c r="BG14" s="1294">
        <v>133</v>
      </c>
      <c r="BH14" s="1294">
        <v>133</v>
      </c>
      <c r="BI14" s="1294">
        <v>125</v>
      </c>
      <c r="BJ14" s="1294">
        <v>171</v>
      </c>
      <c r="BK14" s="1294">
        <v>171</v>
      </c>
      <c r="BL14" s="1295">
        <v>146</v>
      </c>
    </row>
    <row r="15" spans="1:66" s="481" customFormat="1" ht="23.25" customHeight="1">
      <c r="A15" s="1714">
        <v>7</v>
      </c>
      <c r="B15" s="1715" t="s">
        <v>89</v>
      </c>
      <c r="C15" s="1716" t="s">
        <v>43</v>
      </c>
      <c r="D15" s="1718"/>
      <c r="E15" s="1718">
        <v>13.6</v>
      </c>
      <c r="F15" s="1718">
        <f>+F14/F8*100</f>
        <v>17.451225045372052</v>
      </c>
      <c r="G15" s="1718">
        <f>+G14/G8*100</f>
        <v>11.528105015146416</v>
      </c>
      <c r="H15" s="1783">
        <f>+H14/H8*100</f>
        <v>17.451225045372052</v>
      </c>
      <c r="I15" s="1783">
        <f>+I14/I8*100</f>
        <v>11.528105015146416</v>
      </c>
      <c r="J15" s="1043"/>
      <c r="K15" s="1545">
        <f t="shared" si="0"/>
        <v>151.37982367824924</v>
      </c>
      <c r="L15" s="1546">
        <f t="shared" si="1"/>
        <v>100</v>
      </c>
      <c r="M15" s="1545"/>
      <c r="N15" s="1296">
        <v>4.1522491349480966</v>
      </c>
      <c r="O15" s="1296">
        <v>4.1522491349480966</v>
      </c>
      <c r="P15" s="1296">
        <v>3.2854209445585218</v>
      </c>
      <c r="Q15" s="1296">
        <v>19.643916913946587</v>
      </c>
      <c r="R15" s="1296">
        <v>19.643916913946587</v>
      </c>
      <c r="S15" s="1296">
        <v>16.289855072463769</v>
      </c>
      <c r="T15" s="1296">
        <v>23.463687150837988</v>
      </c>
      <c r="U15" s="1296">
        <v>23.463687150837988</v>
      </c>
      <c r="V15" s="1296">
        <v>19.87</v>
      </c>
      <c r="W15" s="1296">
        <v>9.8108747044917255</v>
      </c>
      <c r="X15" s="1296">
        <v>9.8108747044917255</v>
      </c>
      <c r="Y15" s="1296">
        <v>10.42</v>
      </c>
      <c r="Z15" s="1296">
        <v>10.37037037037037</v>
      </c>
      <c r="AA15" s="1296">
        <v>10.37037037037037</v>
      </c>
      <c r="AB15" s="1296">
        <v>8.9499999999999993</v>
      </c>
      <c r="AC15" s="1296">
        <v>14.735336194563661</v>
      </c>
      <c r="AD15" s="1296">
        <v>14.735336194563661</v>
      </c>
      <c r="AE15" s="1296">
        <v>11.71</v>
      </c>
      <c r="AF15" s="1296">
        <v>6.1076604554865428</v>
      </c>
      <c r="AG15" s="1296">
        <v>6.1076604554865428</v>
      </c>
      <c r="AH15" s="1296">
        <v>5.48</v>
      </c>
      <c r="AI15" s="1296">
        <v>15.5</v>
      </c>
      <c r="AJ15" s="1296">
        <v>11.669128508124077</v>
      </c>
      <c r="AK15" s="1296">
        <v>9.5500000000000007</v>
      </c>
      <c r="AL15" s="1296">
        <v>20.28397565922921</v>
      </c>
      <c r="AM15" s="1296">
        <v>20.28397565922921</v>
      </c>
      <c r="AN15" s="1296">
        <v>17.38</v>
      </c>
      <c r="AO15" s="1296">
        <v>17.116060961313011</v>
      </c>
      <c r="AP15" s="1296">
        <v>17.116060961313011</v>
      </c>
      <c r="AQ15" s="1296">
        <v>14.65</v>
      </c>
      <c r="AR15" s="1296">
        <v>8.1967213114754092</v>
      </c>
      <c r="AS15" s="1296">
        <v>8.1967213114754092</v>
      </c>
      <c r="AT15" s="1296">
        <v>6.67</v>
      </c>
      <c r="AU15" s="1296">
        <v>17.202380952380953</v>
      </c>
      <c r="AV15" s="1296">
        <v>17.202380952380953</v>
      </c>
      <c r="AW15" s="1296">
        <v>6.67</v>
      </c>
      <c r="AX15" s="1296">
        <v>4.4859813084112146</v>
      </c>
      <c r="AY15" s="1296">
        <v>4.4859813084112146</v>
      </c>
      <c r="AZ15" s="1296">
        <v>3.66</v>
      </c>
      <c r="BA15" s="1296">
        <v>8.677685950413224</v>
      </c>
      <c r="BB15" s="1296">
        <v>8.677685950413224</v>
      </c>
      <c r="BC15" s="1296">
        <v>7.41</v>
      </c>
      <c r="BD15" s="1296">
        <v>5.1785714285714288</v>
      </c>
      <c r="BE15" s="1296">
        <v>5.1785714285714288</v>
      </c>
      <c r="BF15" s="1296">
        <v>4.3899999999999997</v>
      </c>
      <c r="BG15" s="1296">
        <v>18.601398601398603</v>
      </c>
      <c r="BH15" s="1296">
        <v>18.601398601398603</v>
      </c>
      <c r="BI15" s="1296">
        <v>17.079999999999998</v>
      </c>
      <c r="BJ15" s="1296">
        <v>13.745980707395496</v>
      </c>
      <c r="BK15" s="1296">
        <v>13.745980707395496</v>
      </c>
      <c r="BL15" s="1295">
        <v>11.62</v>
      </c>
    </row>
    <row r="16" spans="1:66" s="314" customFormat="1" ht="23.25" customHeight="1">
      <c r="A16" s="1118">
        <v>8</v>
      </c>
      <c r="B16" s="1133" t="s">
        <v>119</v>
      </c>
      <c r="C16" s="1028" t="s">
        <v>58</v>
      </c>
      <c r="D16" s="1043"/>
      <c r="E16" s="1043">
        <v>70</v>
      </c>
      <c r="F16" s="1043">
        <v>220</v>
      </c>
      <c r="G16" s="1043">
        <v>60</v>
      </c>
      <c r="H16" s="1784"/>
      <c r="I16" s="1784">
        <v>60</v>
      </c>
      <c r="J16" s="1043"/>
      <c r="K16" s="1545">
        <f t="shared" si="0"/>
        <v>0</v>
      </c>
      <c r="L16" s="1546">
        <f t="shared" si="1"/>
        <v>100</v>
      </c>
      <c r="M16" s="1545"/>
      <c r="N16" s="1238">
        <v>2</v>
      </c>
      <c r="O16" s="1238">
        <v>2</v>
      </c>
      <c r="P16" s="1238">
        <v>2</v>
      </c>
      <c r="Q16" s="1238">
        <v>2</v>
      </c>
      <c r="R16" s="1238">
        <v>2</v>
      </c>
      <c r="S16" s="1238">
        <v>0</v>
      </c>
      <c r="T16" s="1238">
        <v>3</v>
      </c>
      <c r="U16" s="1238">
        <v>3</v>
      </c>
      <c r="V16" s="1238">
        <v>0</v>
      </c>
      <c r="W16" s="1238">
        <v>5</v>
      </c>
      <c r="X16" s="1238">
        <v>5</v>
      </c>
      <c r="Y16" s="1238">
        <v>4</v>
      </c>
      <c r="Z16" s="1238">
        <v>5</v>
      </c>
      <c r="AA16" s="1238">
        <v>5</v>
      </c>
      <c r="AB16" s="1238">
        <v>4</v>
      </c>
      <c r="AC16" s="1238">
        <v>4</v>
      </c>
      <c r="AD16" s="1238">
        <v>4</v>
      </c>
      <c r="AE16" s="1238">
        <v>4</v>
      </c>
      <c r="AF16" s="1238">
        <v>5</v>
      </c>
      <c r="AG16" s="1238">
        <v>5</v>
      </c>
      <c r="AH16" s="1238">
        <v>4</v>
      </c>
      <c r="AI16" s="1238">
        <v>4</v>
      </c>
      <c r="AJ16" s="1238">
        <v>4</v>
      </c>
      <c r="AK16" s="1238">
        <v>4</v>
      </c>
      <c r="AL16" s="1238">
        <v>4</v>
      </c>
      <c r="AM16" s="1238">
        <v>4</v>
      </c>
      <c r="AN16" s="1238">
        <v>4</v>
      </c>
      <c r="AO16" s="1238">
        <v>4</v>
      </c>
      <c r="AP16" s="1238">
        <v>4</v>
      </c>
      <c r="AQ16" s="1238">
        <v>4</v>
      </c>
      <c r="AR16" s="1238">
        <v>4</v>
      </c>
      <c r="AS16" s="1238">
        <v>4</v>
      </c>
      <c r="AT16" s="1238">
        <v>4</v>
      </c>
      <c r="AU16" s="1238">
        <v>5</v>
      </c>
      <c r="AV16" s="1238">
        <v>5</v>
      </c>
      <c r="AW16" s="1238">
        <v>4</v>
      </c>
      <c r="AX16" s="1238">
        <v>5</v>
      </c>
      <c r="AY16" s="1238">
        <v>5</v>
      </c>
      <c r="AZ16" s="1238">
        <v>4</v>
      </c>
      <c r="BA16" s="1238">
        <v>4</v>
      </c>
      <c r="BB16" s="1238">
        <v>4</v>
      </c>
      <c r="BC16" s="1238">
        <v>4</v>
      </c>
      <c r="BD16" s="1238">
        <v>4</v>
      </c>
      <c r="BE16" s="1238">
        <v>4</v>
      </c>
      <c r="BF16" s="1238">
        <v>4</v>
      </c>
      <c r="BG16" s="1238">
        <v>5</v>
      </c>
      <c r="BH16" s="1238">
        <v>5</v>
      </c>
      <c r="BI16" s="1238">
        <v>5</v>
      </c>
      <c r="BJ16" s="1238">
        <v>5</v>
      </c>
      <c r="BK16" s="1238">
        <v>5</v>
      </c>
      <c r="BL16" s="1295">
        <v>5</v>
      </c>
    </row>
    <row r="17" spans="1:66" s="55" customFormat="1" ht="31.5" customHeight="1">
      <c r="A17" s="1136" t="s">
        <v>47</v>
      </c>
      <c r="B17" s="1137" t="s">
        <v>23</v>
      </c>
      <c r="C17" s="1138"/>
      <c r="D17" s="1549"/>
      <c r="E17" s="1550"/>
      <c r="F17" s="1550"/>
      <c r="G17" s="1550"/>
      <c r="H17" s="1550"/>
      <c r="I17" s="1550"/>
      <c r="J17" s="1043"/>
      <c r="K17" s="1545"/>
      <c r="L17" s="1546"/>
      <c r="M17" s="1540"/>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c r="AL17" s="1140"/>
      <c r="AM17" s="1140"/>
      <c r="AN17" s="1140"/>
      <c r="AO17" s="1140"/>
      <c r="AP17" s="1140"/>
      <c r="AQ17" s="1140"/>
      <c r="AR17" s="1140"/>
      <c r="AS17" s="1140"/>
      <c r="AT17" s="1140"/>
      <c r="AU17" s="1140"/>
      <c r="AV17" s="1140"/>
      <c r="AW17" s="1140"/>
      <c r="AX17" s="1140"/>
      <c r="AY17" s="1140"/>
      <c r="AZ17" s="1140"/>
      <c r="BA17" s="1140"/>
      <c r="BB17" s="1140"/>
      <c r="BC17" s="1140"/>
      <c r="BD17" s="1140"/>
      <c r="BE17" s="1140"/>
      <c r="BF17" s="1140"/>
      <c r="BG17" s="1140"/>
      <c r="BH17" s="1140"/>
      <c r="BI17" s="1140"/>
      <c r="BJ17" s="1140"/>
      <c r="BK17" s="1140"/>
      <c r="BL17" s="1140"/>
    </row>
    <row r="18" spans="1:66" s="55" customFormat="1" ht="35.25" customHeight="1">
      <c r="A18" s="1139" t="s">
        <v>243</v>
      </c>
      <c r="B18" s="1140" t="s">
        <v>466</v>
      </c>
      <c r="C18" s="1138" t="s">
        <v>16</v>
      </c>
      <c r="D18" s="1043">
        <v>17</v>
      </c>
      <c r="E18" s="1043">
        <v>17</v>
      </c>
      <c r="F18" s="1043">
        <v>17</v>
      </c>
      <c r="G18" s="1043">
        <v>17</v>
      </c>
      <c r="H18" s="1043">
        <v>17</v>
      </c>
      <c r="I18" s="1043">
        <v>17</v>
      </c>
      <c r="J18" s="1043">
        <f t="shared" ref="J18:J61" si="2">+H18/D18*100</f>
        <v>100</v>
      </c>
      <c r="K18" s="1545">
        <f t="shared" si="0"/>
        <v>100</v>
      </c>
      <c r="L18" s="1546">
        <f t="shared" si="1"/>
        <v>100</v>
      </c>
      <c r="M18" s="1545"/>
      <c r="N18" s="1138">
        <v>1</v>
      </c>
      <c r="O18" s="1138">
        <v>1</v>
      </c>
      <c r="P18" s="1138">
        <v>1</v>
      </c>
      <c r="Q18" s="1138">
        <v>1</v>
      </c>
      <c r="R18" s="1138">
        <v>1</v>
      </c>
      <c r="S18" s="1138">
        <v>1</v>
      </c>
      <c r="T18" s="1138">
        <v>1</v>
      </c>
      <c r="U18" s="1138">
        <v>1</v>
      </c>
      <c r="V18" s="1138">
        <v>1</v>
      </c>
      <c r="W18" s="1138">
        <v>1</v>
      </c>
      <c r="X18" s="1138">
        <v>1</v>
      </c>
      <c r="Y18" s="1138">
        <v>1</v>
      </c>
      <c r="Z18" s="1138">
        <v>1</v>
      </c>
      <c r="AA18" s="1138">
        <v>1</v>
      </c>
      <c r="AB18" s="1138">
        <v>1</v>
      </c>
      <c r="AC18" s="1138">
        <v>1</v>
      </c>
      <c r="AD18" s="1138">
        <v>1</v>
      </c>
      <c r="AE18" s="1140">
        <v>1</v>
      </c>
      <c r="AF18" s="1138">
        <v>1</v>
      </c>
      <c r="AG18" s="1138">
        <v>1</v>
      </c>
      <c r="AH18" s="1138">
        <v>1</v>
      </c>
      <c r="AI18" s="1138">
        <v>1</v>
      </c>
      <c r="AJ18" s="1138">
        <v>1</v>
      </c>
      <c r="AK18" s="1138">
        <v>1</v>
      </c>
      <c r="AL18" s="1138">
        <v>1</v>
      </c>
      <c r="AM18" s="1138">
        <v>1</v>
      </c>
      <c r="AN18" s="1138">
        <v>1</v>
      </c>
      <c r="AO18" s="1138">
        <v>1</v>
      </c>
      <c r="AP18" s="1138">
        <v>1</v>
      </c>
      <c r="AQ18" s="1138">
        <v>1</v>
      </c>
      <c r="AR18" s="1138">
        <v>1</v>
      </c>
      <c r="AS18" s="1138">
        <v>1</v>
      </c>
      <c r="AT18" s="1138">
        <v>1</v>
      </c>
      <c r="AU18" s="1138">
        <v>1</v>
      </c>
      <c r="AV18" s="1138">
        <v>1</v>
      </c>
      <c r="AW18" s="1140">
        <v>1</v>
      </c>
      <c r="AX18" s="1138">
        <v>1</v>
      </c>
      <c r="AY18" s="1138">
        <v>1</v>
      </c>
      <c r="AZ18" s="1138">
        <v>1</v>
      </c>
      <c r="BA18" s="1138">
        <v>1</v>
      </c>
      <c r="BB18" s="1138">
        <v>1</v>
      </c>
      <c r="BC18" s="1138">
        <v>1</v>
      </c>
      <c r="BD18" s="1138">
        <v>1</v>
      </c>
      <c r="BE18" s="1138">
        <v>1</v>
      </c>
      <c r="BF18" s="1138">
        <v>1</v>
      </c>
      <c r="BG18" s="1138">
        <v>1</v>
      </c>
      <c r="BH18" s="1138">
        <v>1</v>
      </c>
      <c r="BI18" s="1138">
        <v>1</v>
      </c>
      <c r="BJ18" s="1138">
        <v>1</v>
      </c>
      <c r="BK18" s="1138">
        <v>1</v>
      </c>
      <c r="BL18" s="1138">
        <v>1</v>
      </c>
    </row>
    <row r="19" spans="1:66" s="55" customFormat="1" ht="24.75" customHeight="1">
      <c r="A19" s="1141" t="s">
        <v>243</v>
      </c>
      <c r="B19" s="1140" t="s">
        <v>467</v>
      </c>
      <c r="C19" s="1138" t="s">
        <v>16</v>
      </c>
      <c r="D19" s="1043">
        <v>16</v>
      </c>
      <c r="E19" s="1043">
        <v>16</v>
      </c>
      <c r="F19" s="1043">
        <v>16</v>
      </c>
      <c r="G19" s="1043">
        <v>16</v>
      </c>
      <c r="H19" s="1043">
        <v>16</v>
      </c>
      <c r="I19" s="1043">
        <v>16</v>
      </c>
      <c r="J19" s="1043">
        <f t="shared" si="2"/>
        <v>100</v>
      </c>
      <c r="K19" s="1545">
        <f t="shared" si="0"/>
        <v>100</v>
      </c>
      <c r="L19" s="1546">
        <f t="shared" si="1"/>
        <v>100</v>
      </c>
      <c r="M19" s="1545"/>
      <c r="N19" s="1140"/>
      <c r="O19" s="1140"/>
      <c r="P19" s="1140"/>
      <c r="Q19" s="1138">
        <v>1</v>
      </c>
      <c r="R19" s="1138">
        <v>1</v>
      </c>
      <c r="S19" s="1138">
        <v>1</v>
      </c>
      <c r="T19" s="1138">
        <v>1</v>
      </c>
      <c r="U19" s="1138">
        <v>1</v>
      </c>
      <c r="V19" s="1138">
        <v>1</v>
      </c>
      <c r="W19" s="1138">
        <v>1</v>
      </c>
      <c r="X19" s="1138">
        <v>1</v>
      </c>
      <c r="Y19" s="1138">
        <v>1</v>
      </c>
      <c r="Z19" s="1138">
        <v>1</v>
      </c>
      <c r="AA19" s="1138">
        <v>1</v>
      </c>
      <c r="AB19" s="1138">
        <v>1</v>
      </c>
      <c r="AC19" s="1138">
        <v>1</v>
      </c>
      <c r="AD19" s="1138">
        <v>1</v>
      </c>
      <c r="AE19" s="1140">
        <v>1</v>
      </c>
      <c r="AF19" s="1138">
        <v>1</v>
      </c>
      <c r="AG19" s="1138">
        <v>1</v>
      </c>
      <c r="AH19" s="1138">
        <v>1</v>
      </c>
      <c r="AI19" s="1138">
        <v>1</v>
      </c>
      <c r="AJ19" s="1138">
        <v>1</v>
      </c>
      <c r="AK19" s="1138">
        <v>1</v>
      </c>
      <c r="AL19" s="1138">
        <v>1</v>
      </c>
      <c r="AM19" s="1138">
        <v>1</v>
      </c>
      <c r="AN19" s="1138">
        <v>1</v>
      </c>
      <c r="AO19" s="1138">
        <v>1</v>
      </c>
      <c r="AP19" s="1138">
        <v>1</v>
      </c>
      <c r="AQ19" s="1138">
        <v>1</v>
      </c>
      <c r="AR19" s="1138">
        <v>1</v>
      </c>
      <c r="AS19" s="1138">
        <v>1</v>
      </c>
      <c r="AT19" s="1138">
        <v>1</v>
      </c>
      <c r="AU19" s="1138">
        <v>1</v>
      </c>
      <c r="AV19" s="1138">
        <v>1</v>
      </c>
      <c r="AW19" s="1140">
        <v>1</v>
      </c>
      <c r="AX19" s="1138">
        <v>1</v>
      </c>
      <c r="AY19" s="1138">
        <v>1</v>
      </c>
      <c r="AZ19" s="1138">
        <v>1</v>
      </c>
      <c r="BA19" s="1138">
        <v>1</v>
      </c>
      <c r="BB19" s="1138">
        <v>1</v>
      </c>
      <c r="BC19" s="1138">
        <v>1</v>
      </c>
      <c r="BD19" s="1138">
        <v>1</v>
      </c>
      <c r="BE19" s="1138">
        <v>1</v>
      </c>
      <c r="BF19" s="1138">
        <v>1</v>
      </c>
      <c r="BG19" s="1138">
        <v>1</v>
      </c>
      <c r="BH19" s="1138">
        <v>1</v>
      </c>
      <c r="BI19" s="1138">
        <v>1</v>
      </c>
      <c r="BJ19" s="1138">
        <v>1</v>
      </c>
      <c r="BK19" s="1138">
        <v>1</v>
      </c>
      <c r="BL19" s="1138">
        <v>1</v>
      </c>
    </row>
    <row r="20" spans="1:66" s="34" customFormat="1" ht="36" customHeight="1">
      <c r="A20" s="1138"/>
      <c r="B20" s="1140" t="s">
        <v>431</v>
      </c>
      <c r="C20" s="1138" t="s">
        <v>16</v>
      </c>
      <c r="D20" s="1043">
        <v>12</v>
      </c>
      <c r="E20" s="1043">
        <v>12</v>
      </c>
      <c r="F20" s="1043">
        <v>12</v>
      </c>
      <c r="G20" s="1043">
        <v>12</v>
      </c>
      <c r="H20" s="1043">
        <v>12</v>
      </c>
      <c r="I20" s="1043">
        <v>12</v>
      </c>
      <c r="J20" s="1043">
        <f t="shared" si="2"/>
        <v>100</v>
      </c>
      <c r="K20" s="1545">
        <f t="shared" si="0"/>
        <v>100</v>
      </c>
      <c r="L20" s="1546">
        <f t="shared" si="1"/>
        <v>100</v>
      </c>
      <c r="M20" s="1545"/>
      <c r="N20" s="1297"/>
      <c r="O20" s="1297"/>
      <c r="P20" s="1297"/>
      <c r="Q20" s="1297"/>
      <c r="R20" s="1297"/>
      <c r="S20" s="1297"/>
      <c r="T20" s="1138"/>
      <c r="U20" s="1138"/>
      <c r="V20" s="1138"/>
      <c r="W20" s="1138">
        <v>1</v>
      </c>
      <c r="X20" s="1138">
        <v>1</v>
      </c>
      <c r="Y20" s="1138">
        <v>1</v>
      </c>
      <c r="Z20" s="1138">
        <v>1</v>
      </c>
      <c r="AA20" s="1138">
        <v>1</v>
      </c>
      <c r="AB20" s="1138">
        <v>1</v>
      </c>
      <c r="AC20" s="1138">
        <v>1</v>
      </c>
      <c r="AD20" s="1138">
        <v>1</v>
      </c>
      <c r="AE20" s="1140">
        <v>1</v>
      </c>
      <c r="AF20" s="1138">
        <v>1</v>
      </c>
      <c r="AG20" s="1138">
        <v>1</v>
      </c>
      <c r="AH20" s="1138">
        <v>1</v>
      </c>
      <c r="AI20" s="1138"/>
      <c r="AJ20" s="1138"/>
      <c r="AK20" s="1138"/>
      <c r="AL20" s="1297"/>
      <c r="AM20" s="1297"/>
      <c r="AN20" s="1297"/>
      <c r="AO20" s="1138">
        <v>1</v>
      </c>
      <c r="AP20" s="1138">
        <v>1</v>
      </c>
      <c r="AQ20" s="1138">
        <v>1</v>
      </c>
      <c r="AR20" s="1138">
        <v>1</v>
      </c>
      <c r="AS20" s="1138">
        <v>1</v>
      </c>
      <c r="AT20" s="1138">
        <v>1</v>
      </c>
      <c r="AU20" s="1138">
        <v>1</v>
      </c>
      <c r="AV20" s="1138">
        <v>1</v>
      </c>
      <c r="AW20" s="1140">
        <v>1</v>
      </c>
      <c r="AX20" s="1138">
        <v>1</v>
      </c>
      <c r="AY20" s="1138">
        <v>1</v>
      </c>
      <c r="AZ20" s="1138">
        <v>1</v>
      </c>
      <c r="BA20" s="1138">
        <v>1</v>
      </c>
      <c r="BB20" s="1138">
        <v>1</v>
      </c>
      <c r="BC20" s="1138">
        <v>1</v>
      </c>
      <c r="BD20" s="1138">
        <v>1</v>
      </c>
      <c r="BE20" s="1138">
        <v>1</v>
      </c>
      <c r="BF20" s="1138">
        <v>1</v>
      </c>
      <c r="BG20" s="1138">
        <v>1</v>
      </c>
      <c r="BH20" s="1138">
        <v>1</v>
      </c>
      <c r="BI20" s="1138">
        <v>1</v>
      </c>
      <c r="BJ20" s="1138">
        <v>1</v>
      </c>
      <c r="BK20" s="1138">
        <v>1</v>
      </c>
      <c r="BL20" s="1138">
        <v>1</v>
      </c>
    </row>
    <row r="21" spans="1:66" s="55" customFormat="1" ht="32.25" customHeight="1">
      <c r="A21" s="1141" t="s">
        <v>243</v>
      </c>
      <c r="B21" s="1140" t="s">
        <v>365</v>
      </c>
      <c r="C21" s="1138" t="s">
        <v>16</v>
      </c>
      <c r="D21" s="1043">
        <v>16</v>
      </c>
      <c r="E21" s="1043">
        <v>16</v>
      </c>
      <c r="F21" s="1043">
        <v>16</v>
      </c>
      <c r="G21" s="1043">
        <v>16</v>
      </c>
      <c r="H21" s="1043">
        <v>16</v>
      </c>
      <c r="I21" s="1043">
        <v>16</v>
      </c>
      <c r="J21" s="1043">
        <f t="shared" si="2"/>
        <v>100</v>
      </c>
      <c r="K21" s="1545">
        <f t="shared" si="0"/>
        <v>100</v>
      </c>
      <c r="L21" s="1546">
        <f t="shared" si="1"/>
        <v>100</v>
      </c>
      <c r="M21" s="1545"/>
      <c r="N21" s="1140"/>
      <c r="O21" s="1140"/>
      <c r="P21" s="1140"/>
      <c r="Q21" s="1138">
        <v>1</v>
      </c>
      <c r="R21" s="1138">
        <v>1</v>
      </c>
      <c r="S21" s="1138">
        <v>1</v>
      </c>
      <c r="T21" s="1138">
        <v>1</v>
      </c>
      <c r="U21" s="1138">
        <v>1</v>
      </c>
      <c r="V21" s="1138">
        <v>1</v>
      </c>
      <c r="W21" s="1138">
        <v>1</v>
      </c>
      <c r="X21" s="1138">
        <v>1</v>
      </c>
      <c r="Y21" s="1138">
        <v>1</v>
      </c>
      <c r="Z21" s="1138">
        <v>1</v>
      </c>
      <c r="AA21" s="1138">
        <v>1</v>
      </c>
      <c r="AB21" s="1138">
        <v>1</v>
      </c>
      <c r="AC21" s="1138">
        <v>1</v>
      </c>
      <c r="AD21" s="1138">
        <v>1</v>
      </c>
      <c r="AE21" s="1140">
        <v>1</v>
      </c>
      <c r="AF21" s="1138">
        <v>1</v>
      </c>
      <c r="AG21" s="1138">
        <v>1</v>
      </c>
      <c r="AH21" s="1138">
        <v>1</v>
      </c>
      <c r="AI21" s="1138">
        <v>1</v>
      </c>
      <c r="AJ21" s="1138">
        <v>1</v>
      </c>
      <c r="AK21" s="1138">
        <v>1</v>
      </c>
      <c r="AL21" s="1138">
        <v>1</v>
      </c>
      <c r="AM21" s="1138">
        <v>1</v>
      </c>
      <c r="AN21" s="1138">
        <v>1</v>
      </c>
      <c r="AO21" s="1138">
        <v>1</v>
      </c>
      <c r="AP21" s="1138">
        <v>1</v>
      </c>
      <c r="AQ21" s="1138">
        <v>1</v>
      </c>
      <c r="AR21" s="1138">
        <v>1</v>
      </c>
      <c r="AS21" s="1138">
        <v>1</v>
      </c>
      <c r="AT21" s="1138">
        <v>1</v>
      </c>
      <c r="AU21" s="1138">
        <v>1</v>
      </c>
      <c r="AV21" s="1138">
        <v>1</v>
      </c>
      <c r="AW21" s="1140">
        <v>1</v>
      </c>
      <c r="AX21" s="1138">
        <v>1</v>
      </c>
      <c r="AY21" s="1138">
        <v>1</v>
      </c>
      <c r="AZ21" s="1138">
        <v>1</v>
      </c>
      <c r="BA21" s="1138">
        <v>1</v>
      </c>
      <c r="BB21" s="1138">
        <v>1</v>
      </c>
      <c r="BC21" s="1138">
        <v>1</v>
      </c>
      <c r="BD21" s="1138">
        <v>1</v>
      </c>
      <c r="BE21" s="1138">
        <v>1</v>
      </c>
      <c r="BF21" s="1138">
        <v>1</v>
      </c>
      <c r="BG21" s="1138">
        <v>1</v>
      </c>
      <c r="BH21" s="1138">
        <v>1</v>
      </c>
      <c r="BI21" s="1138">
        <v>1</v>
      </c>
      <c r="BJ21" s="1138">
        <v>1</v>
      </c>
      <c r="BK21" s="1138">
        <v>1</v>
      </c>
      <c r="BL21" s="1138">
        <v>1</v>
      </c>
    </row>
    <row r="22" spans="1:66" s="127" customFormat="1" ht="36" customHeight="1">
      <c r="A22" s="1138"/>
      <c r="B22" s="1142" t="s">
        <v>78</v>
      </c>
      <c r="C22" s="1143" t="s">
        <v>43</v>
      </c>
      <c r="D22" s="1043">
        <v>100</v>
      </c>
      <c r="E22" s="1043">
        <v>100</v>
      </c>
      <c r="F22" s="1043">
        <v>100</v>
      </c>
      <c r="G22" s="1043">
        <v>100</v>
      </c>
      <c r="H22" s="1043">
        <v>100</v>
      </c>
      <c r="I22" s="1043">
        <v>100</v>
      </c>
      <c r="J22" s="1043">
        <f t="shared" si="2"/>
        <v>100</v>
      </c>
      <c r="K22" s="1545">
        <f t="shared" si="0"/>
        <v>100</v>
      </c>
      <c r="L22" s="1546">
        <f t="shared" si="1"/>
        <v>100</v>
      </c>
      <c r="M22" s="1545"/>
      <c r="N22" s="1298"/>
      <c r="O22" s="1298"/>
      <c r="P22" s="1298"/>
      <c r="Q22" s="1138">
        <v>100</v>
      </c>
      <c r="R22" s="1138">
        <v>100</v>
      </c>
      <c r="S22" s="1138">
        <v>100</v>
      </c>
      <c r="T22" s="1138">
        <v>100</v>
      </c>
      <c r="U22" s="1138">
        <v>100</v>
      </c>
      <c r="V22" s="1138">
        <v>100</v>
      </c>
      <c r="W22" s="1138">
        <v>100</v>
      </c>
      <c r="X22" s="1138">
        <v>100</v>
      </c>
      <c r="Y22" s="1138">
        <v>100</v>
      </c>
      <c r="Z22" s="1138">
        <v>100</v>
      </c>
      <c r="AA22" s="1138">
        <v>100</v>
      </c>
      <c r="AB22" s="1138">
        <v>100</v>
      </c>
      <c r="AC22" s="1138">
        <v>100</v>
      </c>
      <c r="AD22" s="1138">
        <v>100</v>
      </c>
      <c r="AE22" s="1138">
        <v>100</v>
      </c>
      <c r="AF22" s="1138">
        <v>100</v>
      </c>
      <c r="AG22" s="1138">
        <v>100</v>
      </c>
      <c r="AH22" s="1138">
        <v>100</v>
      </c>
      <c r="AI22" s="1138">
        <v>100</v>
      </c>
      <c r="AJ22" s="1138">
        <v>100</v>
      </c>
      <c r="AK22" s="1138">
        <v>100</v>
      </c>
      <c r="AL22" s="1138">
        <v>100</v>
      </c>
      <c r="AM22" s="1138">
        <v>100</v>
      </c>
      <c r="AN22" s="1138">
        <v>100</v>
      </c>
      <c r="AO22" s="1138">
        <v>100</v>
      </c>
      <c r="AP22" s="1138">
        <v>100</v>
      </c>
      <c r="AQ22" s="1138">
        <v>100</v>
      </c>
      <c r="AR22" s="1138">
        <v>100</v>
      </c>
      <c r="AS22" s="1138">
        <v>100</v>
      </c>
      <c r="AT22" s="1138">
        <v>100</v>
      </c>
      <c r="AU22" s="1138">
        <v>100</v>
      </c>
      <c r="AV22" s="1138">
        <v>100</v>
      </c>
      <c r="AW22" s="1138">
        <v>100</v>
      </c>
      <c r="AX22" s="1138">
        <v>100</v>
      </c>
      <c r="AY22" s="1138">
        <v>100</v>
      </c>
      <c r="AZ22" s="1138">
        <v>100</v>
      </c>
      <c r="BA22" s="1138">
        <v>100</v>
      </c>
      <c r="BB22" s="1138">
        <v>100</v>
      </c>
      <c r="BC22" s="1138">
        <v>100</v>
      </c>
      <c r="BD22" s="1138">
        <v>100</v>
      </c>
      <c r="BE22" s="1138">
        <v>100</v>
      </c>
      <c r="BF22" s="1138">
        <v>100</v>
      </c>
      <c r="BG22" s="1138">
        <v>100</v>
      </c>
      <c r="BH22" s="1138">
        <v>100</v>
      </c>
      <c r="BI22" s="1138">
        <v>100</v>
      </c>
      <c r="BJ22" s="1138">
        <v>100</v>
      </c>
      <c r="BK22" s="1138">
        <v>100</v>
      </c>
      <c r="BL22" s="1138">
        <v>100</v>
      </c>
    </row>
    <row r="23" spans="1:66" ht="39.75" customHeight="1">
      <c r="A23" s="1138"/>
      <c r="B23" s="1140" t="s">
        <v>167</v>
      </c>
      <c r="C23" s="1138" t="s">
        <v>16</v>
      </c>
      <c r="D23" s="1043">
        <v>16</v>
      </c>
      <c r="E23" s="1043">
        <v>16</v>
      </c>
      <c r="F23" s="1043">
        <v>16</v>
      </c>
      <c r="G23" s="1043">
        <v>16</v>
      </c>
      <c r="H23" s="1043">
        <v>16</v>
      </c>
      <c r="I23" s="1043">
        <v>16</v>
      </c>
      <c r="J23" s="1043">
        <f t="shared" si="2"/>
        <v>100</v>
      </c>
      <c r="K23" s="1545">
        <f t="shared" si="0"/>
        <v>100</v>
      </c>
      <c r="L23" s="1546">
        <f t="shared" si="1"/>
        <v>100</v>
      </c>
      <c r="M23" s="1545"/>
      <c r="N23" s="1149"/>
      <c r="O23" s="1149"/>
      <c r="P23" s="1149"/>
      <c r="Q23" s="1138">
        <v>1</v>
      </c>
      <c r="R23" s="1138">
        <v>1</v>
      </c>
      <c r="S23" s="1138">
        <v>1</v>
      </c>
      <c r="T23" s="1138">
        <v>1</v>
      </c>
      <c r="U23" s="1138">
        <v>1</v>
      </c>
      <c r="V23" s="1138">
        <v>1</v>
      </c>
      <c r="W23" s="1138">
        <v>1</v>
      </c>
      <c r="X23" s="1138">
        <v>1</v>
      </c>
      <c r="Y23" s="1138">
        <v>1</v>
      </c>
      <c r="Z23" s="1138">
        <v>1</v>
      </c>
      <c r="AA23" s="1138">
        <v>1</v>
      </c>
      <c r="AB23" s="1138">
        <v>1</v>
      </c>
      <c r="AC23" s="1138">
        <v>1</v>
      </c>
      <c r="AD23" s="1138">
        <v>1</v>
      </c>
      <c r="AE23" s="1140">
        <v>1</v>
      </c>
      <c r="AF23" s="1138">
        <v>1</v>
      </c>
      <c r="AG23" s="1138">
        <v>1</v>
      </c>
      <c r="AH23" s="1138">
        <v>1</v>
      </c>
      <c r="AI23" s="1138">
        <v>1</v>
      </c>
      <c r="AJ23" s="1138">
        <v>1</v>
      </c>
      <c r="AK23" s="1138">
        <v>1</v>
      </c>
      <c r="AL23" s="1138">
        <v>1</v>
      </c>
      <c r="AM23" s="1138">
        <v>1</v>
      </c>
      <c r="AN23" s="1138">
        <v>1</v>
      </c>
      <c r="AO23" s="1138">
        <v>1</v>
      </c>
      <c r="AP23" s="1138">
        <v>1</v>
      </c>
      <c r="AQ23" s="1138">
        <v>1</v>
      </c>
      <c r="AR23" s="1138">
        <v>1</v>
      </c>
      <c r="AS23" s="1138">
        <v>1</v>
      </c>
      <c r="AT23" s="1138">
        <v>1</v>
      </c>
      <c r="AU23" s="1138">
        <v>1</v>
      </c>
      <c r="AV23" s="1138">
        <v>1</v>
      </c>
      <c r="AW23" s="1140">
        <v>1</v>
      </c>
      <c r="AX23" s="1138">
        <v>1</v>
      </c>
      <c r="AY23" s="1138">
        <v>1</v>
      </c>
      <c r="AZ23" s="1138">
        <v>1</v>
      </c>
      <c r="BA23" s="1138">
        <v>1</v>
      </c>
      <c r="BB23" s="1138">
        <v>1</v>
      </c>
      <c r="BC23" s="1138">
        <v>1</v>
      </c>
      <c r="BD23" s="1138">
        <v>1</v>
      </c>
      <c r="BE23" s="1138">
        <v>1</v>
      </c>
      <c r="BF23" s="1138">
        <v>1</v>
      </c>
      <c r="BG23" s="1138">
        <v>1</v>
      </c>
      <c r="BH23" s="1138">
        <v>1</v>
      </c>
      <c r="BI23" s="1138">
        <v>1</v>
      </c>
      <c r="BJ23" s="1138">
        <v>1</v>
      </c>
      <c r="BK23" s="1138">
        <v>1</v>
      </c>
      <c r="BL23" s="1138">
        <v>1</v>
      </c>
    </row>
    <row r="24" spans="1:66" s="127" customFormat="1" ht="44.25" customHeight="1">
      <c r="A24" s="1138"/>
      <c r="B24" s="1142" t="s">
        <v>168</v>
      </c>
      <c r="C24" s="1143" t="s">
        <v>43</v>
      </c>
      <c r="D24" s="1043">
        <v>100</v>
      </c>
      <c r="E24" s="1043">
        <v>100</v>
      </c>
      <c r="F24" s="1043">
        <v>100</v>
      </c>
      <c r="G24" s="1043">
        <v>100</v>
      </c>
      <c r="H24" s="1043">
        <v>100</v>
      </c>
      <c r="I24" s="1043">
        <v>100</v>
      </c>
      <c r="J24" s="1043">
        <f>+H24-D24</f>
        <v>0</v>
      </c>
      <c r="K24" s="1545">
        <f>+H24-G24</f>
        <v>0</v>
      </c>
      <c r="L24" s="1546">
        <f>+I24-G24</f>
        <v>0</v>
      </c>
      <c r="M24" s="1545"/>
      <c r="N24" s="1298"/>
      <c r="O24" s="1298"/>
      <c r="P24" s="1298"/>
      <c r="Q24" s="1138">
        <v>100</v>
      </c>
      <c r="R24" s="1138">
        <v>100</v>
      </c>
      <c r="S24" s="1138">
        <v>100</v>
      </c>
      <c r="T24" s="1138">
        <v>100</v>
      </c>
      <c r="U24" s="1138">
        <v>100</v>
      </c>
      <c r="V24" s="1138">
        <v>100</v>
      </c>
      <c r="W24" s="1138">
        <v>100</v>
      </c>
      <c r="X24" s="1138">
        <v>100</v>
      </c>
      <c r="Y24" s="1138">
        <v>100</v>
      </c>
      <c r="Z24" s="1138">
        <v>100</v>
      </c>
      <c r="AA24" s="1138">
        <v>100</v>
      </c>
      <c r="AB24" s="1138">
        <v>100</v>
      </c>
      <c r="AC24" s="1138">
        <v>100</v>
      </c>
      <c r="AD24" s="1138">
        <v>100</v>
      </c>
      <c r="AE24" s="1138">
        <v>100</v>
      </c>
      <c r="AF24" s="1138">
        <v>100</v>
      </c>
      <c r="AG24" s="1138">
        <v>100</v>
      </c>
      <c r="AH24" s="1138">
        <v>100</v>
      </c>
      <c r="AI24" s="1138">
        <v>100</v>
      </c>
      <c r="AJ24" s="1138">
        <v>100</v>
      </c>
      <c r="AK24" s="1138">
        <v>100</v>
      </c>
      <c r="AL24" s="1138">
        <v>100</v>
      </c>
      <c r="AM24" s="1138">
        <v>100</v>
      </c>
      <c r="AN24" s="1138">
        <v>100</v>
      </c>
      <c r="AO24" s="1138">
        <v>100</v>
      </c>
      <c r="AP24" s="1138">
        <v>100</v>
      </c>
      <c r="AQ24" s="1138">
        <v>100</v>
      </c>
      <c r="AR24" s="1138">
        <v>100</v>
      </c>
      <c r="AS24" s="1138">
        <v>100</v>
      </c>
      <c r="AT24" s="1138">
        <v>100</v>
      </c>
      <c r="AU24" s="1138">
        <v>100</v>
      </c>
      <c r="AV24" s="1138">
        <v>100</v>
      </c>
      <c r="AW24" s="1138">
        <v>100</v>
      </c>
      <c r="AX24" s="1138">
        <v>100</v>
      </c>
      <c r="AY24" s="1138">
        <v>100</v>
      </c>
      <c r="AZ24" s="1138">
        <v>100</v>
      </c>
      <c r="BA24" s="1138">
        <v>100</v>
      </c>
      <c r="BB24" s="1138">
        <v>100</v>
      </c>
      <c r="BC24" s="1138">
        <v>100</v>
      </c>
      <c r="BD24" s="1138">
        <v>100</v>
      </c>
      <c r="BE24" s="1138">
        <v>100</v>
      </c>
      <c r="BF24" s="1138">
        <v>100</v>
      </c>
      <c r="BG24" s="1138">
        <v>100</v>
      </c>
      <c r="BH24" s="1138">
        <v>100</v>
      </c>
      <c r="BI24" s="1138">
        <v>100</v>
      </c>
      <c r="BJ24" s="1138">
        <v>100</v>
      </c>
      <c r="BK24" s="1138">
        <v>100</v>
      </c>
      <c r="BL24" s="1138">
        <v>100</v>
      </c>
    </row>
    <row r="25" spans="1:66" s="313" customFormat="1" ht="28.5" customHeight="1">
      <c r="A25" s="1068"/>
      <c r="B25" s="1144" t="s">
        <v>258</v>
      </c>
      <c r="C25" s="1078" t="s">
        <v>43</v>
      </c>
      <c r="D25" s="1043">
        <v>98.83</v>
      </c>
      <c r="E25" s="1043">
        <v>98.830409356725141</v>
      </c>
      <c r="F25" s="1043">
        <v>98.830409356725141</v>
      </c>
      <c r="G25" s="1043">
        <v>98.83</v>
      </c>
      <c r="H25" s="1043">
        <v>98.83</v>
      </c>
      <c r="I25" s="1043">
        <v>98.83</v>
      </c>
      <c r="J25" s="1043">
        <f>+H25-D25</f>
        <v>0</v>
      </c>
      <c r="K25" s="1545">
        <f>+H25-G25</f>
        <v>0</v>
      </c>
      <c r="L25" s="1546">
        <f>+I25-G25</f>
        <v>0</v>
      </c>
      <c r="M25" s="1545"/>
      <c r="N25" s="1237">
        <v>100</v>
      </c>
      <c r="O25" s="1237">
        <v>100</v>
      </c>
      <c r="P25" s="1237">
        <v>100</v>
      </c>
      <c r="Q25" s="1237">
        <v>100</v>
      </c>
      <c r="R25" s="1237">
        <v>100</v>
      </c>
      <c r="S25" s="1237">
        <v>100</v>
      </c>
      <c r="T25" s="1237">
        <v>100</v>
      </c>
      <c r="U25" s="1237">
        <v>100</v>
      </c>
      <c r="V25" s="1237">
        <v>100</v>
      </c>
      <c r="W25" s="1237">
        <v>100</v>
      </c>
      <c r="X25" s="1237">
        <v>100</v>
      </c>
      <c r="Y25" s="1237">
        <v>100</v>
      </c>
      <c r="Z25" s="1237">
        <v>100</v>
      </c>
      <c r="AA25" s="1237">
        <v>100</v>
      </c>
      <c r="AB25" s="1237">
        <v>100</v>
      </c>
      <c r="AC25" s="1237">
        <v>100</v>
      </c>
      <c r="AD25" s="1237">
        <v>100</v>
      </c>
      <c r="AE25" s="1237">
        <v>100</v>
      </c>
      <c r="AF25" s="1237">
        <v>90</v>
      </c>
      <c r="AG25" s="1237">
        <v>100</v>
      </c>
      <c r="AH25" s="1237">
        <v>100</v>
      </c>
      <c r="AI25" s="1237">
        <v>100</v>
      </c>
      <c r="AJ25" s="1237">
        <v>100</v>
      </c>
      <c r="AK25" s="1237">
        <v>100</v>
      </c>
      <c r="AL25" s="1237">
        <v>100</v>
      </c>
      <c r="AM25" s="1237">
        <v>100</v>
      </c>
      <c r="AN25" s="1237">
        <v>100</v>
      </c>
      <c r="AO25" s="1237">
        <v>100</v>
      </c>
      <c r="AP25" s="1237">
        <v>100</v>
      </c>
      <c r="AQ25" s="1237">
        <v>100</v>
      </c>
      <c r="AR25" s="1237">
        <v>90</v>
      </c>
      <c r="AS25" s="1237">
        <v>90</v>
      </c>
      <c r="AT25" s="1237">
        <v>90</v>
      </c>
      <c r="AU25" s="1237">
        <v>92.31</v>
      </c>
      <c r="AV25" s="1237">
        <v>92.31</v>
      </c>
      <c r="AW25" s="1237">
        <v>92.31</v>
      </c>
      <c r="AX25" s="1237">
        <v>100</v>
      </c>
      <c r="AY25" s="1237">
        <v>100</v>
      </c>
      <c r="AZ25" s="1237">
        <v>100</v>
      </c>
      <c r="BA25" s="1237">
        <v>100</v>
      </c>
      <c r="BB25" s="1237">
        <v>100</v>
      </c>
      <c r="BC25" s="1237">
        <v>100</v>
      </c>
      <c r="BD25" s="1237">
        <v>100</v>
      </c>
      <c r="BE25" s="1237">
        <v>100</v>
      </c>
      <c r="BF25" s="1237">
        <v>100</v>
      </c>
      <c r="BG25" s="1237">
        <v>100</v>
      </c>
      <c r="BH25" s="1237">
        <v>100</v>
      </c>
      <c r="BI25" s="1237">
        <v>100</v>
      </c>
      <c r="BJ25" s="1237">
        <v>100</v>
      </c>
      <c r="BK25" s="1237">
        <v>100</v>
      </c>
      <c r="BL25" s="1056">
        <v>100</v>
      </c>
    </row>
    <row r="26" spans="1:66" s="314" customFormat="1" ht="47.25" customHeight="1">
      <c r="A26" s="1145" t="s">
        <v>243</v>
      </c>
      <c r="B26" s="1029" t="s">
        <v>366</v>
      </c>
      <c r="C26" s="1118" t="s">
        <v>58</v>
      </c>
      <c r="D26" s="1551">
        <v>17358</v>
      </c>
      <c r="E26" s="1551">
        <v>17596</v>
      </c>
      <c r="F26" s="1551">
        <f>+E26</f>
        <v>17596</v>
      </c>
      <c r="G26" s="1551">
        <v>17791</v>
      </c>
      <c r="H26" s="1551">
        <v>17596</v>
      </c>
      <c r="I26" s="1551">
        <v>17791</v>
      </c>
      <c r="J26" s="1043">
        <f t="shared" si="2"/>
        <v>101.37112570572646</v>
      </c>
      <c r="K26" s="1545">
        <f t="shared" si="0"/>
        <v>98.903940194480356</v>
      </c>
      <c r="L26" s="1546">
        <f t="shared" si="1"/>
        <v>100</v>
      </c>
      <c r="M26" s="1545"/>
      <c r="N26" s="1237">
        <v>1445</v>
      </c>
      <c r="O26" s="1237">
        <v>1445</v>
      </c>
      <c r="P26" s="1237">
        <f>+P8</f>
        <v>1461</v>
      </c>
      <c r="Q26" s="1237">
        <v>1685</v>
      </c>
      <c r="R26" s="1237">
        <v>1685</v>
      </c>
      <c r="S26" s="1030">
        <f>+S8</f>
        <v>1725</v>
      </c>
      <c r="T26" s="1237">
        <v>895</v>
      </c>
      <c r="U26" s="1237">
        <v>895</v>
      </c>
      <c r="V26" s="1237">
        <f>+V8</f>
        <v>906</v>
      </c>
      <c r="W26" s="1237">
        <v>841</v>
      </c>
      <c r="X26" s="1237">
        <v>841</v>
      </c>
      <c r="Y26" s="1237">
        <f>+Y8</f>
        <v>864</v>
      </c>
      <c r="Z26" s="1237">
        <v>1483</v>
      </c>
      <c r="AA26" s="1237">
        <v>1483</v>
      </c>
      <c r="AB26" s="1030">
        <f>+AB8*99.8%</f>
        <v>1495.0039999999999</v>
      </c>
      <c r="AC26" s="1237">
        <v>699</v>
      </c>
      <c r="AD26" s="1237">
        <v>699</v>
      </c>
      <c r="AE26" s="1237">
        <f>+AE8</f>
        <v>709</v>
      </c>
      <c r="AF26" s="1237">
        <v>964</v>
      </c>
      <c r="AG26" s="1237">
        <v>964</v>
      </c>
      <c r="AH26" s="1030">
        <f>+AH8*99.8%</f>
        <v>983.03</v>
      </c>
      <c r="AI26" s="1237">
        <v>677</v>
      </c>
      <c r="AJ26" s="1237">
        <v>677</v>
      </c>
      <c r="AK26" s="1237">
        <f>+AK8</f>
        <v>691</v>
      </c>
      <c r="AL26" s="1237">
        <v>1474</v>
      </c>
      <c r="AM26" s="1237">
        <v>1474</v>
      </c>
      <c r="AN26" s="1030">
        <f>+AN8*99.8%</f>
        <v>1493.008</v>
      </c>
      <c r="AO26" s="1237">
        <v>1702</v>
      </c>
      <c r="AP26" s="1237">
        <v>1702</v>
      </c>
      <c r="AQ26" s="1237">
        <f>+AQ8*99.6%</f>
        <v>1713.12</v>
      </c>
      <c r="AR26" s="1237">
        <v>605</v>
      </c>
      <c r="AS26" s="1237">
        <v>605</v>
      </c>
      <c r="AT26" s="1237">
        <f>+AT8*99.6%</f>
        <v>627.48</v>
      </c>
      <c r="AU26" s="1237">
        <v>1678</v>
      </c>
      <c r="AV26" s="1237">
        <v>1678</v>
      </c>
      <c r="AW26" s="1030">
        <f>+AW8*99.8%</f>
        <v>1691.61</v>
      </c>
      <c r="AX26" s="1237">
        <v>533</v>
      </c>
      <c r="AY26" s="1237">
        <v>533</v>
      </c>
      <c r="AZ26" s="1237">
        <f>+AZ8*99.8%</f>
        <v>544.90800000000002</v>
      </c>
      <c r="BA26" s="1237">
        <v>482</v>
      </c>
      <c r="BB26" s="1237">
        <v>482</v>
      </c>
      <c r="BC26" s="1030">
        <f>+BC8*99.8%</f>
        <v>498.00200000000001</v>
      </c>
      <c r="BD26" s="1237">
        <v>560</v>
      </c>
      <c r="BE26" s="1237">
        <v>560</v>
      </c>
      <c r="BF26" s="1237">
        <f>+BF8*99.6%</f>
        <v>567.72</v>
      </c>
      <c r="BG26" s="1237">
        <v>712</v>
      </c>
      <c r="BH26" s="1237">
        <v>712</v>
      </c>
      <c r="BI26" s="1030">
        <f>+BI8*99.6%</f>
        <v>729.072</v>
      </c>
      <c r="BJ26" s="1237">
        <v>1241</v>
      </c>
      <c r="BK26" s="1237">
        <v>1241</v>
      </c>
      <c r="BL26" s="1028">
        <f>+BL8*99.4%</f>
        <v>1248.4640000000002</v>
      </c>
    </row>
    <row r="27" spans="1:66" s="308" customFormat="1" ht="34.5" customHeight="1">
      <c r="A27" s="1047" t="s">
        <v>243</v>
      </c>
      <c r="B27" s="1029" t="s">
        <v>367</v>
      </c>
      <c r="C27" s="1028" t="s">
        <v>43</v>
      </c>
      <c r="D27" s="1552">
        <v>99.5</v>
      </c>
      <c r="E27" s="1552">
        <v>99.8</v>
      </c>
      <c r="F27" s="1552">
        <f>+F26/F8*100</f>
        <v>99.795825771324871</v>
      </c>
      <c r="G27" s="1552">
        <v>99.8</v>
      </c>
      <c r="H27" s="1552">
        <v>99.8</v>
      </c>
      <c r="I27" s="1552">
        <v>99.803657578817464</v>
      </c>
      <c r="J27" s="1043">
        <f>+H27-D27</f>
        <v>0.29999999999999716</v>
      </c>
      <c r="K27" s="1546">
        <f>+H27-G27</f>
        <v>0</v>
      </c>
      <c r="L27" s="1546"/>
      <c r="M27" s="1545"/>
      <c r="N27" s="1238">
        <v>100</v>
      </c>
      <c r="O27" s="1238">
        <v>100</v>
      </c>
      <c r="P27" s="1238">
        <v>100</v>
      </c>
      <c r="Q27" s="1238">
        <v>100</v>
      </c>
      <c r="R27" s="1238">
        <v>100</v>
      </c>
      <c r="S27" s="1238">
        <v>100</v>
      </c>
      <c r="T27" s="1238">
        <v>100</v>
      </c>
      <c r="U27" s="1238">
        <v>100</v>
      </c>
      <c r="V27" s="1238">
        <v>100</v>
      </c>
      <c r="W27" s="1238">
        <v>100</v>
      </c>
      <c r="X27" s="1238">
        <v>99.5</v>
      </c>
      <c r="Y27" s="1238">
        <v>100</v>
      </c>
      <c r="Z27" s="1238">
        <v>99.5</v>
      </c>
      <c r="AA27" s="1238">
        <v>99.5</v>
      </c>
      <c r="AB27" s="1238">
        <v>99.8</v>
      </c>
      <c r="AC27" s="1238">
        <v>100</v>
      </c>
      <c r="AD27" s="1238">
        <v>100</v>
      </c>
      <c r="AE27" s="1238">
        <v>100</v>
      </c>
      <c r="AF27" s="1238">
        <v>100</v>
      </c>
      <c r="AG27" s="1238">
        <v>99</v>
      </c>
      <c r="AH27" s="1238">
        <v>99.8</v>
      </c>
      <c r="AI27" s="1238">
        <v>100</v>
      </c>
      <c r="AJ27" s="1238">
        <v>100</v>
      </c>
      <c r="AK27" s="1238">
        <v>100</v>
      </c>
      <c r="AL27" s="1238">
        <v>100</v>
      </c>
      <c r="AM27" s="1238">
        <v>98.1</v>
      </c>
      <c r="AN27" s="1238">
        <v>99.8</v>
      </c>
      <c r="AO27" s="1237">
        <v>99.4</v>
      </c>
      <c r="AP27" s="1237">
        <v>99.4</v>
      </c>
      <c r="AQ27" s="1237">
        <v>99.6</v>
      </c>
      <c r="AR27" s="1238">
        <v>85.7</v>
      </c>
      <c r="AS27" s="1238">
        <v>85.7</v>
      </c>
      <c r="AT27" s="1238">
        <v>99.6</v>
      </c>
      <c r="AU27" s="1238">
        <v>100</v>
      </c>
      <c r="AV27" s="1238">
        <v>99.6</v>
      </c>
      <c r="AW27" s="1238">
        <v>99.8</v>
      </c>
      <c r="AX27" s="1238">
        <v>100</v>
      </c>
      <c r="AY27" s="1238">
        <v>99.8</v>
      </c>
      <c r="AZ27" s="1238">
        <v>99.8</v>
      </c>
      <c r="BA27" s="1238">
        <v>98.9</v>
      </c>
      <c r="BB27" s="1238">
        <v>98.9</v>
      </c>
      <c r="BC27" s="1238">
        <v>99.8</v>
      </c>
      <c r="BD27" s="1237">
        <v>100</v>
      </c>
      <c r="BE27" s="1237">
        <v>100</v>
      </c>
      <c r="BF27" s="1237">
        <v>99.6</v>
      </c>
      <c r="BG27" s="1238">
        <v>100</v>
      </c>
      <c r="BH27" s="1238">
        <v>96.3</v>
      </c>
      <c r="BI27" s="1238">
        <v>99.6</v>
      </c>
      <c r="BJ27" s="1238">
        <v>100</v>
      </c>
      <c r="BK27" s="1237">
        <v>99.8</v>
      </c>
      <c r="BL27" s="1056">
        <v>99.4</v>
      </c>
      <c r="BN27" s="1650"/>
    </row>
    <row r="28" spans="1:66" s="12" customFormat="1" ht="21.75" customHeight="1">
      <c r="A28" s="1146" t="s">
        <v>52</v>
      </c>
      <c r="B28" s="1147" t="s">
        <v>125</v>
      </c>
      <c r="C28" s="1136"/>
      <c r="D28" s="1553"/>
      <c r="E28" s="1553"/>
      <c r="F28" s="1553"/>
      <c r="G28" s="1553"/>
      <c r="H28" s="1553"/>
      <c r="I28" s="1553"/>
      <c r="J28" s="1043"/>
      <c r="K28" s="1545"/>
      <c r="L28" s="1546"/>
      <c r="M28" s="1540"/>
      <c r="N28" s="1148"/>
      <c r="O28" s="1148"/>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c r="AL28" s="1359"/>
      <c r="AM28" s="1359"/>
      <c r="AN28" s="1359"/>
      <c r="AO28" s="1359"/>
      <c r="AP28" s="1359"/>
      <c r="AQ28" s="1359"/>
      <c r="AR28" s="1359"/>
      <c r="AS28" s="1359"/>
      <c r="AT28" s="1359"/>
      <c r="AU28" s="1359"/>
      <c r="AV28" s="1359"/>
      <c r="AW28" s="1359"/>
      <c r="AX28" s="1359"/>
      <c r="AY28" s="1359"/>
      <c r="AZ28" s="1359"/>
      <c r="BA28" s="1359"/>
      <c r="BB28" s="1359"/>
      <c r="BC28" s="1359"/>
      <c r="BD28" s="1359"/>
      <c r="BE28" s="1359"/>
      <c r="BF28" s="1359"/>
      <c r="BG28" s="1359"/>
      <c r="BH28" s="1359"/>
      <c r="BI28" s="1359"/>
      <c r="BJ28" s="1359"/>
      <c r="BK28" s="1359"/>
      <c r="BL28" s="1359"/>
    </row>
    <row r="29" spans="1:66" ht="25.5" customHeight="1">
      <c r="A29" s="1138">
        <v>1</v>
      </c>
      <c r="B29" s="1140" t="s">
        <v>311</v>
      </c>
      <c r="C29" s="1138" t="s">
        <v>54</v>
      </c>
      <c r="D29" s="1554">
        <v>3109</v>
      </c>
      <c r="E29" s="1550">
        <v>3366</v>
      </c>
      <c r="F29" s="1552">
        <v>3075</v>
      </c>
      <c r="G29" s="1555">
        <v>3090</v>
      </c>
      <c r="H29" s="1555">
        <v>3050</v>
      </c>
      <c r="I29" s="1555">
        <f>+G29</f>
        <v>3090</v>
      </c>
      <c r="J29" s="1043">
        <f t="shared" si="2"/>
        <v>98.102283692505637</v>
      </c>
      <c r="K29" s="1545">
        <f t="shared" si="0"/>
        <v>98.70550161812298</v>
      </c>
      <c r="L29" s="1546">
        <f t="shared" si="1"/>
        <v>100</v>
      </c>
      <c r="M29" s="1545"/>
      <c r="N29" s="1239">
        <v>1354</v>
      </c>
      <c r="O29" s="1239">
        <v>1038</v>
      </c>
      <c r="P29" s="1239">
        <v>1041</v>
      </c>
      <c r="Q29" s="1239">
        <v>187</v>
      </c>
      <c r="R29" s="1239">
        <v>187</v>
      </c>
      <c r="S29" s="1239">
        <v>191</v>
      </c>
      <c r="T29" s="1239">
        <v>104</v>
      </c>
      <c r="U29" s="1239">
        <v>104</v>
      </c>
      <c r="V29" s="1239">
        <v>106</v>
      </c>
      <c r="W29" s="1239">
        <v>125</v>
      </c>
      <c r="X29" s="1239">
        <v>125</v>
      </c>
      <c r="Y29" s="1239">
        <v>125</v>
      </c>
      <c r="Z29" s="1239">
        <v>184</v>
      </c>
      <c r="AA29" s="1239">
        <v>184</v>
      </c>
      <c r="AB29" s="1239">
        <v>185</v>
      </c>
      <c r="AC29" s="1239">
        <v>120</v>
      </c>
      <c r="AD29" s="1239">
        <v>120</v>
      </c>
      <c r="AE29" s="1239">
        <v>119</v>
      </c>
      <c r="AF29" s="1239">
        <v>150</v>
      </c>
      <c r="AG29" s="1239">
        <v>150</v>
      </c>
      <c r="AH29" s="1239">
        <v>152</v>
      </c>
      <c r="AI29" s="1239">
        <v>85</v>
      </c>
      <c r="AJ29" s="1239">
        <v>85</v>
      </c>
      <c r="AK29" s="1239">
        <v>86</v>
      </c>
      <c r="AL29" s="1239">
        <v>158</v>
      </c>
      <c r="AM29" s="1239">
        <v>158</v>
      </c>
      <c r="AN29" s="1239">
        <v>158</v>
      </c>
      <c r="AO29" s="1239">
        <v>194</v>
      </c>
      <c r="AP29" s="1239">
        <v>194</v>
      </c>
      <c r="AQ29" s="1239">
        <v>194</v>
      </c>
      <c r="AR29" s="1239">
        <v>105</v>
      </c>
      <c r="AS29" s="1239">
        <v>105</v>
      </c>
      <c r="AT29" s="1239">
        <v>105</v>
      </c>
      <c r="AU29" s="1239">
        <v>180</v>
      </c>
      <c r="AV29" s="1239">
        <v>180</v>
      </c>
      <c r="AW29" s="1239">
        <v>180</v>
      </c>
      <c r="AX29" s="1239">
        <v>83</v>
      </c>
      <c r="AY29" s="1239">
        <v>83</v>
      </c>
      <c r="AZ29" s="1239">
        <v>83</v>
      </c>
      <c r="BA29" s="1239">
        <v>67</v>
      </c>
      <c r="BB29" s="1239">
        <v>67</v>
      </c>
      <c r="BC29" s="1239">
        <v>67</v>
      </c>
      <c r="BD29" s="1239">
        <v>72</v>
      </c>
      <c r="BE29" s="1239">
        <v>72</v>
      </c>
      <c r="BF29" s="1239">
        <v>73</v>
      </c>
      <c r="BG29" s="1239">
        <v>91</v>
      </c>
      <c r="BH29" s="1239">
        <v>91</v>
      </c>
      <c r="BI29" s="1239">
        <v>95</v>
      </c>
      <c r="BJ29" s="1239">
        <v>107</v>
      </c>
      <c r="BK29" s="1239">
        <v>107</v>
      </c>
      <c r="BL29" s="1299">
        <v>108</v>
      </c>
    </row>
    <row r="30" spans="1:66" s="335" customFormat="1" ht="24" customHeight="1">
      <c r="A30" s="1719">
        <v>2</v>
      </c>
      <c r="B30" s="1720" t="s">
        <v>312</v>
      </c>
      <c r="C30" s="1719" t="s">
        <v>54</v>
      </c>
      <c r="D30" s="1721">
        <v>684</v>
      </c>
      <c r="E30" s="1721">
        <v>1450</v>
      </c>
      <c r="F30" s="1722">
        <v>535</v>
      </c>
      <c r="G30" s="1555">
        <v>769</v>
      </c>
      <c r="H30" s="1555">
        <v>550</v>
      </c>
      <c r="I30" s="1555">
        <v>750</v>
      </c>
      <c r="J30" s="1043">
        <f t="shared" si="2"/>
        <v>80.409356725146196</v>
      </c>
      <c r="K30" s="1545">
        <f t="shared" si="0"/>
        <v>71.521456436931075</v>
      </c>
      <c r="L30" s="1546">
        <f t="shared" si="1"/>
        <v>97.529258777633288</v>
      </c>
      <c r="M30" s="1545"/>
      <c r="N30" s="1239">
        <v>387</v>
      </c>
      <c r="O30" s="1239">
        <v>230</v>
      </c>
      <c r="P30" s="1239">
        <v>240</v>
      </c>
      <c r="Q30" s="1239">
        <v>304</v>
      </c>
      <c r="R30" s="1239">
        <v>165</v>
      </c>
      <c r="S30" s="1239">
        <v>175</v>
      </c>
      <c r="T30" s="1239">
        <v>64</v>
      </c>
      <c r="U30" s="1239">
        <v>42</v>
      </c>
      <c r="V30" s="1239">
        <v>40</v>
      </c>
      <c r="W30" s="1239">
        <v>50</v>
      </c>
      <c r="X30" s="1239">
        <v>30</v>
      </c>
      <c r="Y30" s="1239">
        <v>35</v>
      </c>
      <c r="Z30" s="1239">
        <v>80</v>
      </c>
      <c r="AA30" s="1239">
        <v>40</v>
      </c>
      <c r="AB30" s="1239">
        <v>40</v>
      </c>
      <c r="AC30" s="1239">
        <v>45</v>
      </c>
      <c r="AD30" s="1239">
        <v>8</v>
      </c>
      <c r="AE30" s="1239">
        <v>15</v>
      </c>
      <c r="AF30" s="1239">
        <v>55</v>
      </c>
      <c r="AG30" s="1239">
        <v>20</v>
      </c>
      <c r="AH30" s="1239">
        <v>25</v>
      </c>
      <c r="AI30" s="1239">
        <v>67</v>
      </c>
      <c r="AJ30" s="1239">
        <v>25</v>
      </c>
      <c r="AK30" s="1239">
        <v>25</v>
      </c>
      <c r="AL30" s="1239">
        <v>81</v>
      </c>
      <c r="AM30" s="1239">
        <v>15</v>
      </c>
      <c r="AN30" s="1239">
        <v>20</v>
      </c>
      <c r="AO30" s="1239">
        <v>81</v>
      </c>
      <c r="AP30" s="1239">
        <v>25</v>
      </c>
      <c r="AQ30" s="1239">
        <v>30</v>
      </c>
      <c r="AR30" s="1239">
        <v>35</v>
      </c>
      <c r="AS30" s="1239">
        <v>15</v>
      </c>
      <c r="AT30" s="1239">
        <v>16</v>
      </c>
      <c r="AU30" s="1239">
        <v>60</v>
      </c>
      <c r="AV30" s="1239">
        <v>30</v>
      </c>
      <c r="AW30" s="1239">
        <v>25</v>
      </c>
      <c r="AX30" s="1239">
        <v>30</v>
      </c>
      <c r="AY30" s="1239">
        <v>15</v>
      </c>
      <c r="AZ30" s="1239">
        <v>18</v>
      </c>
      <c r="BA30" s="1239">
        <v>20</v>
      </c>
      <c r="BB30" s="1239">
        <v>10</v>
      </c>
      <c r="BC30" s="1239">
        <v>13</v>
      </c>
      <c r="BD30" s="1239">
        <v>20</v>
      </c>
      <c r="BE30" s="1239">
        <v>10</v>
      </c>
      <c r="BF30" s="1239">
        <v>12</v>
      </c>
      <c r="BG30" s="1239">
        <v>31</v>
      </c>
      <c r="BH30" s="1239">
        <v>10</v>
      </c>
      <c r="BI30" s="1239">
        <v>20</v>
      </c>
      <c r="BJ30" s="1239">
        <v>40</v>
      </c>
      <c r="BK30" s="1239">
        <v>10</v>
      </c>
      <c r="BL30" s="1299">
        <v>20</v>
      </c>
    </row>
    <row r="31" spans="1:66" s="129" customFormat="1" ht="24" customHeight="1">
      <c r="A31" s="1719">
        <v>3</v>
      </c>
      <c r="B31" s="1720" t="s">
        <v>313</v>
      </c>
      <c r="C31" s="1719" t="s">
        <v>54</v>
      </c>
      <c r="D31" s="1721">
        <v>2434</v>
      </c>
      <c r="E31" s="1721">
        <v>2631</v>
      </c>
      <c r="F31" s="1722">
        <v>2417</v>
      </c>
      <c r="G31" s="1555">
        <v>2446</v>
      </c>
      <c r="H31" s="1555">
        <v>2420</v>
      </c>
      <c r="I31" s="1555">
        <f>+G31</f>
        <v>2446</v>
      </c>
      <c r="J31" s="1043">
        <f t="shared" si="2"/>
        <v>99.424815119145435</v>
      </c>
      <c r="K31" s="1545">
        <f t="shared" si="0"/>
        <v>98.937040065412916</v>
      </c>
      <c r="L31" s="1546">
        <f t="shared" si="1"/>
        <v>100</v>
      </c>
      <c r="M31" s="1545"/>
      <c r="N31" s="1239">
        <v>1045</v>
      </c>
      <c r="O31" s="1239">
        <v>887</v>
      </c>
      <c r="P31" s="1239">
        <v>878</v>
      </c>
      <c r="Q31" s="1239">
        <v>143</v>
      </c>
      <c r="R31" s="1239">
        <v>123</v>
      </c>
      <c r="S31" s="1239">
        <v>133</v>
      </c>
      <c r="T31" s="1239">
        <v>74</v>
      </c>
      <c r="U31" s="1239">
        <v>65</v>
      </c>
      <c r="V31" s="1239">
        <v>67</v>
      </c>
      <c r="W31" s="1239">
        <v>106</v>
      </c>
      <c r="X31" s="1239">
        <v>95</v>
      </c>
      <c r="Y31" s="1239">
        <v>95</v>
      </c>
      <c r="Z31" s="1239">
        <v>154</v>
      </c>
      <c r="AA31" s="1239">
        <v>154</v>
      </c>
      <c r="AB31" s="1239">
        <v>154</v>
      </c>
      <c r="AC31" s="1239">
        <v>91</v>
      </c>
      <c r="AD31" s="1239">
        <v>85</v>
      </c>
      <c r="AE31" s="1239">
        <v>85</v>
      </c>
      <c r="AF31" s="1239">
        <v>109</v>
      </c>
      <c r="AG31" s="1239">
        <v>109</v>
      </c>
      <c r="AH31" s="1239">
        <v>110</v>
      </c>
      <c r="AI31" s="1239">
        <v>101</v>
      </c>
      <c r="AJ31" s="1239">
        <v>85</v>
      </c>
      <c r="AK31" s="1239">
        <v>85</v>
      </c>
      <c r="AL31" s="1239">
        <v>127</v>
      </c>
      <c r="AM31" s="1239">
        <v>127</v>
      </c>
      <c r="AN31" s="1239">
        <v>132</v>
      </c>
      <c r="AO31" s="1239">
        <v>160</v>
      </c>
      <c r="AP31" s="1239">
        <v>160</v>
      </c>
      <c r="AQ31" s="1239">
        <v>160</v>
      </c>
      <c r="AR31" s="1239">
        <v>75</v>
      </c>
      <c r="AS31" s="1239">
        <v>75</v>
      </c>
      <c r="AT31" s="1239">
        <v>75</v>
      </c>
      <c r="AU31" s="1239">
        <v>156</v>
      </c>
      <c r="AV31" s="1239">
        <v>156</v>
      </c>
      <c r="AW31" s="1239">
        <v>156</v>
      </c>
      <c r="AX31" s="1239">
        <v>53</v>
      </c>
      <c r="AY31" s="1239">
        <v>50</v>
      </c>
      <c r="AZ31" s="1239">
        <v>50</v>
      </c>
      <c r="BA31" s="1239">
        <v>46</v>
      </c>
      <c r="BB31" s="1239">
        <v>46</v>
      </c>
      <c r="BC31" s="1239">
        <v>46</v>
      </c>
      <c r="BD31" s="1239">
        <v>46</v>
      </c>
      <c r="BE31" s="1239">
        <v>46</v>
      </c>
      <c r="BF31" s="1239">
        <v>46</v>
      </c>
      <c r="BG31" s="1239">
        <v>64</v>
      </c>
      <c r="BH31" s="1239">
        <v>64</v>
      </c>
      <c r="BI31" s="1239">
        <v>70</v>
      </c>
      <c r="BJ31" s="1239">
        <v>81</v>
      </c>
      <c r="BK31" s="1239">
        <v>75</v>
      </c>
      <c r="BL31" s="1152">
        <v>75</v>
      </c>
    </row>
    <row r="32" spans="1:66" s="482" customFormat="1" ht="62.25" customHeight="1">
      <c r="A32" s="1719">
        <v>4</v>
      </c>
      <c r="B32" s="1720" t="s">
        <v>314</v>
      </c>
      <c r="C32" s="1719" t="s">
        <v>54</v>
      </c>
      <c r="D32" s="1721">
        <v>76573</v>
      </c>
      <c r="E32" s="1721">
        <v>80865</v>
      </c>
      <c r="F32" s="1722">
        <v>81012</v>
      </c>
      <c r="G32" s="1555">
        <f>+P32+S32+V32+Y32+AB32+AE32+AH32+AK32+AN32+AQ32+AT32+AW32+AZ32+BC32+BF32+BI32+BL32</f>
        <v>82933</v>
      </c>
      <c r="H32" s="1555">
        <v>81562</v>
      </c>
      <c r="I32" s="1555">
        <f>+G32</f>
        <v>82933</v>
      </c>
      <c r="J32" s="1043">
        <f t="shared" si="2"/>
        <v>106.51535136405784</v>
      </c>
      <c r="K32" s="1545">
        <f t="shared" si="0"/>
        <v>98.34685830730831</v>
      </c>
      <c r="L32" s="1546">
        <f t="shared" si="1"/>
        <v>100</v>
      </c>
      <c r="M32" s="1545"/>
      <c r="N32" s="1239">
        <v>5410</v>
      </c>
      <c r="O32" s="1239">
        <v>4966</v>
      </c>
      <c r="P32" s="1239">
        <v>5692</v>
      </c>
      <c r="Q32" s="1239">
        <v>5900</v>
      </c>
      <c r="R32" s="1239">
        <v>5375</v>
      </c>
      <c r="S32" s="1239">
        <v>6500</v>
      </c>
      <c r="T32" s="1239">
        <v>3101</v>
      </c>
      <c r="U32" s="1239">
        <v>2774</v>
      </c>
      <c r="V32" s="1239">
        <v>4000</v>
      </c>
      <c r="W32" s="1239">
        <v>4265</v>
      </c>
      <c r="X32" s="1239">
        <v>4390</v>
      </c>
      <c r="Y32" s="1239">
        <v>4121</v>
      </c>
      <c r="Z32" s="1239">
        <v>7050</v>
      </c>
      <c r="AA32" s="1239">
        <v>7175</v>
      </c>
      <c r="AB32" s="1239">
        <v>7052</v>
      </c>
      <c r="AC32" s="1239">
        <v>3312</v>
      </c>
      <c r="AD32" s="1239">
        <v>3437</v>
      </c>
      <c r="AE32" s="1239">
        <v>3260</v>
      </c>
      <c r="AF32" s="1239">
        <v>4989</v>
      </c>
      <c r="AG32" s="1239">
        <v>5114</v>
      </c>
      <c r="AH32" s="1239">
        <v>5000</v>
      </c>
      <c r="AI32" s="1239">
        <v>2171</v>
      </c>
      <c r="AJ32" s="1239">
        <v>1816</v>
      </c>
      <c r="AK32" s="1239">
        <v>2725</v>
      </c>
      <c r="AL32" s="1239">
        <v>7019</v>
      </c>
      <c r="AM32" s="1239">
        <v>6341</v>
      </c>
      <c r="AN32" s="1239">
        <v>7711</v>
      </c>
      <c r="AO32" s="1239">
        <v>8154</v>
      </c>
      <c r="AP32" s="1239">
        <v>8154</v>
      </c>
      <c r="AQ32" s="1239">
        <v>8234</v>
      </c>
      <c r="AR32" s="1239">
        <v>3368</v>
      </c>
      <c r="AS32" s="1239">
        <v>3232</v>
      </c>
      <c r="AT32" s="1239">
        <v>3300</v>
      </c>
      <c r="AU32" s="1239">
        <v>8590</v>
      </c>
      <c r="AV32" s="1239">
        <v>8715</v>
      </c>
      <c r="AW32" s="1239">
        <v>8762</v>
      </c>
      <c r="AX32" s="1239">
        <v>2585</v>
      </c>
      <c r="AY32" s="1239">
        <v>2585</v>
      </c>
      <c r="AZ32" s="1239">
        <v>2492</v>
      </c>
      <c r="BA32" s="1239">
        <v>2280</v>
      </c>
      <c r="BB32" s="1239">
        <v>2280</v>
      </c>
      <c r="BC32" s="1239">
        <v>2080</v>
      </c>
      <c r="BD32" s="1239">
        <v>2590</v>
      </c>
      <c r="BE32" s="1239">
        <v>2590</v>
      </c>
      <c r="BF32" s="1239">
        <v>2372</v>
      </c>
      <c r="BG32" s="1239">
        <v>3768</v>
      </c>
      <c r="BH32" s="1239">
        <v>3768</v>
      </c>
      <c r="BI32" s="1239">
        <v>3482</v>
      </c>
      <c r="BJ32" s="1239">
        <v>6313</v>
      </c>
      <c r="BK32" s="1239">
        <v>6300</v>
      </c>
      <c r="BL32" s="1152">
        <v>6150</v>
      </c>
    </row>
    <row r="33" spans="1:67" s="339" customFormat="1" ht="23.25" customHeight="1">
      <c r="A33" s="1150" t="s">
        <v>57</v>
      </c>
      <c r="B33" s="1151" t="s">
        <v>90</v>
      </c>
      <c r="C33" s="1152"/>
      <c r="D33" s="1545"/>
      <c r="E33" s="1545"/>
      <c r="F33" s="1545"/>
      <c r="G33" s="1545"/>
      <c r="H33" s="1545"/>
      <c r="I33" s="1545"/>
      <c r="J33" s="1043"/>
      <c r="K33" s="1545"/>
      <c r="L33" s="1546"/>
      <c r="M33" s="1540"/>
      <c r="N33" s="1300"/>
      <c r="O33" s="1300"/>
      <c r="P33" s="1178"/>
      <c r="Q33" s="1178"/>
      <c r="R33" s="1178"/>
      <c r="S33" s="1178"/>
      <c r="T33" s="1178"/>
      <c r="U33" s="1178"/>
      <c r="V33" s="1501"/>
      <c r="W33" s="1178"/>
      <c r="X33" s="1178"/>
      <c r="Y33" s="1501"/>
      <c r="Z33" s="1178"/>
      <c r="AA33" s="1178"/>
      <c r="AB33" s="1501"/>
      <c r="AC33" s="1178"/>
      <c r="AD33" s="1178"/>
      <c r="AE33" s="1501"/>
      <c r="AF33" s="1178"/>
      <c r="AG33" s="1178"/>
      <c r="AH33" s="1501"/>
      <c r="AI33" s="1178"/>
      <c r="AJ33" s="1178"/>
      <c r="AK33" s="1501"/>
      <c r="AL33" s="1178"/>
      <c r="AM33" s="1178"/>
      <c r="AN33" s="1501"/>
      <c r="AO33" s="1178"/>
      <c r="AP33" s="1178"/>
      <c r="AQ33" s="1501"/>
      <c r="AR33" s="1178"/>
      <c r="AS33" s="1178"/>
      <c r="AT33" s="1501"/>
      <c r="AU33" s="1178"/>
      <c r="AV33" s="1178"/>
      <c r="AW33" s="1501"/>
      <c r="AX33" s="1178"/>
      <c r="AY33" s="1178"/>
      <c r="AZ33" s="1501"/>
      <c r="BA33" s="1178"/>
      <c r="BB33" s="1178"/>
      <c r="BC33" s="1501"/>
      <c r="BD33" s="1178"/>
      <c r="BE33" s="1178"/>
      <c r="BF33" s="1501"/>
      <c r="BG33" s="1178"/>
      <c r="BH33" s="1178"/>
      <c r="BI33" s="1501"/>
      <c r="BJ33" s="1178"/>
      <c r="BK33" s="1178"/>
      <c r="BL33" s="1178"/>
    </row>
    <row r="34" spans="1:67" s="339" customFormat="1" ht="23.25" customHeight="1">
      <c r="A34" s="1153">
        <v>1</v>
      </c>
      <c r="B34" s="1029" t="s">
        <v>134</v>
      </c>
      <c r="C34" s="1152" t="s">
        <v>54</v>
      </c>
      <c r="D34" s="1556">
        <v>52964</v>
      </c>
      <c r="E34" s="1556">
        <v>53414</v>
      </c>
      <c r="F34" s="1557">
        <v>53414</v>
      </c>
      <c r="G34" s="1557">
        <v>54342</v>
      </c>
      <c r="H34" s="1557">
        <f>+G34</f>
        <v>54342</v>
      </c>
      <c r="I34" s="1557">
        <v>54342</v>
      </c>
      <c r="J34" s="1043">
        <f t="shared" si="2"/>
        <v>102.60176723812403</v>
      </c>
      <c r="K34" s="1545">
        <f t="shared" si="0"/>
        <v>100</v>
      </c>
      <c r="L34" s="1546">
        <f t="shared" si="1"/>
        <v>100</v>
      </c>
      <c r="M34" s="1545"/>
      <c r="N34" s="1294">
        <v>3846</v>
      </c>
      <c r="O34" s="1294">
        <v>3834</v>
      </c>
      <c r="P34" s="1358">
        <v>3887</v>
      </c>
      <c r="Q34" s="1358">
        <v>4417</v>
      </c>
      <c r="R34" s="1358">
        <v>4422</v>
      </c>
      <c r="S34" s="1358">
        <v>4494</v>
      </c>
      <c r="T34" s="1358">
        <v>2682</v>
      </c>
      <c r="U34" s="1358">
        <v>2687</v>
      </c>
      <c r="V34" s="1358">
        <v>2731</v>
      </c>
      <c r="W34" s="1358">
        <v>2812</v>
      </c>
      <c r="X34" s="1358">
        <v>2812</v>
      </c>
      <c r="Y34" s="1358">
        <v>2861</v>
      </c>
      <c r="Z34" s="1358">
        <v>4758</v>
      </c>
      <c r="AA34" s="1358">
        <v>4758</v>
      </c>
      <c r="AB34" s="1358">
        <v>4841</v>
      </c>
      <c r="AC34" s="1358">
        <v>1792</v>
      </c>
      <c r="AD34" s="1358">
        <v>1792</v>
      </c>
      <c r="AE34" s="1358">
        <v>1823</v>
      </c>
      <c r="AF34" s="1358">
        <v>2452</v>
      </c>
      <c r="AG34" s="1358">
        <v>2452</v>
      </c>
      <c r="AH34" s="1358">
        <v>2498</v>
      </c>
      <c r="AI34" s="1358">
        <v>1854</v>
      </c>
      <c r="AJ34" s="1358">
        <v>1854</v>
      </c>
      <c r="AK34" s="1358">
        <v>1886</v>
      </c>
      <c r="AL34" s="1358">
        <v>5285</v>
      </c>
      <c r="AM34" s="1358">
        <v>5285</v>
      </c>
      <c r="AN34" s="1358">
        <v>5382</v>
      </c>
      <c r="AO34" s="1358">
        <v>4782</v>
      </c>
      <c r="AP34" s="1358">
        <v>4782</v>
      </c>
      <c r="AQ34" s="1358">
        <v>4870</v>
      </c>
      <c r="AR34" s="1358">
        <v>1748</v>
      </c>
      <c r="AS34" s="1358">
        <v>1748</v>
      </c>
      <c r="AT34" s="1358">
        <v>1778</v>
      </c>
      <c r="AU34" s="1358">
        <v>5366</v>
      </c>
      <c r="AV34" s="1358">
        <v>5366</v>
      </c>
      <c r="AW34" s="1358">
        <v>5465</v>
      </c>
      <c r="AX34" s="1358">
        <v>1531</v>
      </c>
      <c r="AY34" s="1358">
        <v>1531</v>
      </c>
      <c r="AZ34" s="1358">
        <v>1558</v>
      </c>
      <c r="BA34" s="1358">
        <v>1399</v>
      </c>
      <c r="BB34" s="1358">
        <v>1399</v>
      </c>
      <c r="BC34" s="1358">
        <v>1423</v>
      </c>
      <c r="BD34" s="1358">
        <v>1654</v>
      </c>
      <c r="BE34" s="1358">
        <v>1654</v>
      </c>
      <c r="BF34" s="1358">
        <v>1683</v>
      </c>
      <c r="BG34" s="1358">
        <v>2553</v>
      </c>
      <c r="BH34" s="1358">
        <v>2553</v>
      </c>
      <c r="BI34" s="1358">
        <v>2597</v>
      </c>
      <c r="BJ34" s="1358">
        <v>4483</v>
      </c>
      <c r="BK34" s="1358">
        <v>4485</v>
      </c>
      <c r="BL34" s="1364">
        <v>4565</v>
      </c>
    </row>
    <row r="35" spans="1:67" s="339" customFormat="1" ht="23.25" customHeight="1">
      <c r="A35" s="1153"/>
      <c r="B35" s="1154" t="s">
        <v>91</v>
      </c>
      <c r="C35" s="1152" t="s">
        <v>43</v>
      </c>
      <c r="D35" s="1043">
        <v>62.7</v>
      </c>
      <c r="E35" s="1043">
        <v>62.7</v>
      </c>
      <c r="F35" s="1042">
        <v>62.7</v>
      </c>
      <c r="G35" s="1042">
        <v>62.93</v>
      </c>
      <c r="H35" s="1042">
        <v>62.93</v>
      </c>
      <c r="I35" s="1042">
        <v>62.93</v>
      </c>
      <c r="J35" s="1043">
        <f t="shared" si="2"/>
        <v>100.36682615629984</v>
      </c>
      <c r="K35" s="1545">
        <f t="shared" si="0"/>
        <v>100</v>
      </c>
      <c r="L35" s="1546">
        <f t="shared" si="1"/>
        <v>100</v>
      </c>
      <c r="M35" s="1545"/>
      <c r="N35" s="1238"/>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95"/>
      <c r="BN35" s="1708"/>
    </row>
    <row r="36" spans="1:67" s="339" customFormat="1" ht="23.25" customHeight="1">
      <c r="A36" s="1155" t="s">
        <v>243</v>
      </c>
      <c r="B36" s="1154" t="s">
        <v>368</v>
      </c>
      <c r="C36" s="1156"/>
      <c r="D36" s="1558"/>
      <c r="E36" s="1558"/>
      <c r="F36" s="1559"/>
      <c r="G36" s="1559"/>
      <c r="H36" s="1559"/>
      <c r="I36" s="1559"/>
      <c r="J36" s="1043"/>
      <c r="K36" s="1545"/>
      <c r="L36" s="1546"/>
      <c r="M36" s="1540"/>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95"/>
      <c r="BN36" s="1708"/>
      <c r="BO36" s="1710"/>
    </row>
    <row r="37" spans="1:67" s="339" customFormat="1" ht="23.25" customHeight="1">
      <c r="A37" s="1153"/>
      <c r="B37" s="1154" t="s">
        <v>24</v>
      </c>
      <c r="C37" s="1152" t="s">
        <v>54</v>
      </c>
      <c r="D37" s="1545">
        <v>3808</v>
      </c>
      <c r="E37" s="1556">
        <v>3834</v>
      </c>
      <c r="F37" s="1557">
        <v>3834</v>
      </c>
      <c r="G37" s="1557">
        <v>3986</v>
      </c>
      <c r="H37" s="1557">
        <f>+G37</f>
        <v>3986</v>
      </c>
      <c r="I37" s="1557">
        <v>3986</v>
      </c>
      <c r="J37" s="1043">
        <f t="shared" si="2"/>
        <v>104.67436974789916</v>
      </c>
      <c r="K37" s="1545">
        <f t="shared" si="0"/>
        <v>100</v>
      </c>
      <c r="L37" s="1546">
        <f t="shared" si="1"/>
        <v>100</v>
      </c>
      <c r="M37" s="1545"/>
      <c r="N37" s="1238"/>
      <c r="O37" s="1238"/>
      <c r="P37" s="1355">
        <v>3986</v>
      </c>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95"/>
      <c r="BN37" s="1709"/>
    </row>
    <row r="38" spans="1:67" s="339" customFormat="1" ht="23.25" customHeight="1">
      <c r="A38" s="1153"/>
      <c r="B38" s="1154" t="s">
        <v>25</v>
      </c>
      <c r="C38" s="1152" t="s">
        <v>54</v>
      </c>
      <c r="D38" s="1556">
        <v>49156</v>
      </c>
      <c r="E38" s="1556">
        <v>49580</v>
      </c>
      <c r="F38" s="1557">
        <v>49580</v>
      </c>
      <c r="G38" s="1557">
        <v>50356</v>
      </c>
      <c r="H38" s="1557">
        <f>+G38</f>
        <v>50356</v>
      </c>
      <c r="I38" s="1557">
        <v>50356</v>
      </c>
      <c r="J38" s="1043">
        <f t="shared" si="2"/>
        <v>102.44120758401823</v>
      </c>
      <c r="K38" s="1545">
        <f t="shared" si="0"/>
        <v>100</v>
      </c>
      <c r="L38" s="1546">
        <f t="shared" si="1"/>
        <v>100</v>
      </c>
      <c r="M38" s="1545"/>
      <c r="N38" s="1238"/>
      <c r="O38" s="1238"/>
      <c r="P38" s="1238"/>
      <c r="Q38" s="1355">
        <v>4417</v>
      </c>
      <c r="R38" s="1355">
        <v>4422</v>
      </c>
      <c r="S38" s="1355">
        <v>4400</v>
      </c>
      <c r="T38" s="1355">
        <v>2682</v>
      </c>
      <c r="U38" s="1355">
        <v>2687</v>
      </c>
      <c r="V38" s="1355">
        <v>2731</v>
      </c>
      <c r="W38" s="1355">
        <v>2812</v>
      </c>
      <c r="X38" s="1355">
        <v>2812</v>
      </c>
      <c r="Y38" s="1355">
        <v>2860</v>
      </c>
      <c r="Z38" s="1355">
        <v>4758</v>
      </c>
      <c r="AA38" s="1355">
        <v>4758</v>
      </c>
      <c r="AB38" s="1355">
        <v>4840</v>
      </c>
      <c r="AC38" s="1355">
        <v>1792</v>
      </c>
      <c r="AD38" s="1355">
        <v>1792</v>
      </c>
      <c r="AE38" s="1355">
        <v>1820</v>
      </c>
      <c r="AF38" s="1355">
        <v>2452</v>
      </c>
      <c r="AG38" s="1355">
        <v>2452</v>
      </c>
      <c r="AH38" s="1355">
        <v>2498</v>
      </c>
      <c r="AI38" s="1355">
        <v>1854</v>
      </c>
      <c r="AJ38" s="1355">
        <v>1854</v>
      </c>
      <c r="AK38" s="1355">
        <v>1886</v>
      </c>
      <c r="AL38" s="1355">
        <v>5285</v>
      </c>
      <c r="AM38" s="1355">
        <v>5285</v>
      </c>
      <c r="AN38" s="1355">
        <v>5382</v>
      </c>
      <c r="AO38" s="1355">
        <v>4782</v>
      </c>
      <c r="AP38" s="1355">
        <v>4782</v>
      </c>
      <c r="AQ38" s="1355">
        <v>4870</v>
      </c>
      <c r="AR38" s="1355">
        <v>1748</v>
      </c>
      <c r="AS38" s="1355">
        <v>1748</v>
      </c>
      <c r="AT38" s="1355">
        <v>1778</v>
      </c>
      <c r="AU38" s="1355">
        <v>5366</v>
      </c>
      <c r="AV38" s="1355">
        <v>5366</v>
      </c>
      <c r="AW38" s="1355">
        <v>5465</v>
      </c>
      <c r="AX38" s="1355">
        <v>1531</v>
      </c>
      <c r="AY38" s="1355">
        <v>1531</v>
      </c>
      <c r="AZ38" s="1355">
        <v>1558</v>
      </c>
      <c r="BA38" s="1355">
        <v>1399</v>
      </c>
      <c r="BB38" s="1355">
        <v>1399</v>
      </c>
      <c r="BC38" s="1355">
        <v>1423</v>
      </c>
      <c r="BD38" s="1355">
        <v>1654</v>
      </c>
      <c r="BE38" s="1355">
        <v>1654</v>
      </c>
      <c r="BF38" s="1355">
        <v>1683</v>
      </c>
      <c r="BG38" s="1355">
        <v>2553</v>
      </c>
      <c r="BH38" s="1355">
        <v>2553</v>
      </c>
      <c r="BI38" s="1355">
        <v>2597</v>
      </c>
      <c r="BJ38" s="1355">
        <v>4483</v>
      </c>
      <c r="BK38" s="1355">
        <v>4485</v>
      </c>
      <c r="BL38" s="1364">
        <v>4565</v>
      </c>
    </row>
    <row r="39" spans="1:67" s="339" customFormat="1" ht="36.75" customHeight="1">
      <c r="A39" s="1153">
        <v>2</v>
      </c>
      <c r="B39" s="1029" t="s">
        <v>135</v>
      </c>
      <c r="C39" s="1152" t="s">
        <v>54</v>
      </c>
      <c r="D39" s="1556">
        <v>52344</v>
      </c>
      <c r="E39" s="1556">
        <v>52789</v>
      </c>
      <c r="F39" s="1557">
        <v>52789</v>
      </c>
      <c r="G39" s="1557">
        <v>53712</v>
      </c>
      <c r="H39" s="1557">
        <v>53251</v>
      </c>
      <c r="I39" s="1557">
        <v>53712</v>
      </c>
      <c r="J39" s="1043">
        <f t="shared" si="2"/>
        <v>101.73276784349687</v>
      </c>
      <c r="K39" s="1545">
        <f t="shared" si="0"/>
        <v>99.141718796544538</v>
      </c>
      <c r="L39" s="1546">
        <f t="shared" si="1"/>
        <v>100</v>
      </c>
      <c r="M39" s="1545"/>
      <c r="N39" s="1238">
        <v>3801</v>
      </c>
      <c r="O39" s="1238">
        <v>3788</v>
      </c>
      <c r="P39" s="1355">
        <v>3840</v>
      </c>
      <c r="Q39" s="1355">
        <v>4365</v>
      </c>
      <c r="R39" s="1355">
        <v>4370</v>
      </c>
      <c r="S39" s="1355">
        <v>4440</v>
      </c>
      <c r="T39" s="1355">
        <v>2651</v>
      </c>
      <c r="U39" s="1355">
        <v>2656</v>
      </c>
      <c r="V39" s="1355">
        <v>2699</v>
      </c>
      <c r="W39" s="1355">
        <v>2779</v>
      </c>
      <c r="X39" s="1355">
        <v>2778</v>
      </c>
      <c r="Y39" s="1355">
        <v>2828</v>
      </c>
      <c r="Z39" s="1355">
        <v>4702</v>
      </c>
      <c r="AA39" s="1355">
        <v>4702</v>
      </c>
      <c r="AB39" s="1355">
        <v>4785</v>
      </c>
      <c r="AC39" s="1355">
        <v>1771</v>
      </c>
      <c r="AD39" s="1355">
        <v>1771</v>
      </c>
      <c r="AE39" s="1355">
        <v>1802</v>
      </c>
      <c r="AF39" s="1355">
        <v>2423</v>
      </c>
      <c r="AG39" s="1355">
        <v>2424</v>
      </c>
      <c r="AH39" s="1355">
        <v>2469</v>
      </c>
      <c r="AI39" s="1355">
        <v>1832</v>
      </c>
      <c r="AJ39" s="1355">
        <v>1833</v>
      </c>
      <c r="AK39" s="1355">
        <v>1865</v>
      </c>
      <c r="AL39" s="1355">
        <v>5223</v>
      </c>
      <c r="AM39" s="1355">
        <v>5223</v>
      </c>
      <c r="AN39" s="1355">
        <v>5319</v>
      </c>
      <c r="AO39" s="1355">
        <v>4726</v>
      </c>
      <c r="AP39" s="1355">
        <v>4726</v>
      </c>
      <c r="AQ39" s="1355">
        <v>4814</v>
      </c>
      <c r="AR39" s="1355">
        <v>1727</v>
      </c>
      <c r="AS39" s="1355">
        <v>1728</v>
      </c>
      <c r="AT39" s="1355">
        <v>1759</v>
      </c>
      <c r="AU39" s="1355">
        <v>5303</v>
      </c>
      <c r="AV39" s="1355">
        <v>5303</v>
      </c>
      <c r="AW39" s="1355">
        <v>5401</v>
      </c>
      <c r="AX39" s="1355">
        <v>1513</v>
      </c>
      <c r="AY39" s="1355">
        <v>1514</v>
      </c>
      <c r="AZ39" s="1355">
        <v>1541</v>
      </c>
      <c r="BA39" s="1355">
        <v>1383</v>
      </c>
      <c r="BB39" s="1355">
        <v>1383</v>
      </c>
      <c r="BC39" s="1355">
        <v>1407</v>
      </c>
      <c r="BD39" s="1355">
        <v>1635</v>
      </c>
      <c r="BE39" s="1355">
        <v>1635</v>
      </c>
      <c r="BF39" s="1355">
        <v>1664</v>
      </c>
      <c r="BG39" s="1355">
        <v>2524</v>
      </c>
      <c r="BH39" s="1355">
        <v>2523</v>
      </c>
      <c r="BI39" s="1355">
        <v>2566</v>
      </c>
      <c r="BJ39" s="1355">
        <v>4431</v>
      </c>
      <c r="BK39" s="1355">
        <v>4432</v>
      </c>
      <c r="BL39" s="1364">
        <v>4513</v>
      </c>
    </row>
    <row r="40" spans="1:67" s="339" customFormat="1" ht="24.75" customHeight="1">
      <c r="A40" s="1153"/>
      <c r="B40" s="1029" t="s">
        <v>136</v>
      </c>
      <c r="C40" s="1028"/>
      <c r="D40" s="1556"/>
      <c r="E40" s="1558"/>
      <c r="F40" s="1557"/>
      <c r="G40" s="1559"/>
      <c r="H40" s="1559"/>
      <c r="I40" s="1559"/>
      <c r="J40" s="1043"/>
      <c r="K40" s="1545"/>
      <c r="L40" s="1546"/>
      <c r="M40" s="1540"/>
      <c r="N40" s="1238"/>
      <c r="O40" s="1238"/>
      <c r="P40" s="1238"/>
      <c r="Q40" s="1238"/>
      <c r="R40" s="1238"/>
      <c r="S40" s="1238"/>
      <c r="T40" s="1238"/>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95"/>
    </row>
    <row r="41" spans="1:67" s="339" customFormat="1" ht="24.75" customHeight="1">
      <c r="A41" s="1155" t="s">
        <v>243</v>
      </c>
      <c r="B41" s="1115" t="s">
        <v>369</v>
      </c>
      <c r="C41" s="1047" t="s">
        <v>133</v>
      </c>
      <c r="D41" s="1043">
        <v>68</v>
      </c>
      <c r="E41" s="1043">
        <v>66</v>
      </c>
      <c r="F41" s="1043">
        <v>66</v>
      </c>
      <c r="G41" s="1042">
        <v>64</v>
      </c>
      <c r="H41" s="1042">
        <v>65</v>
      </c>
      <c r="I41" s="1042">
        <v>64</v>
      </c>
      <c r="J41" s="1043">
        <f>+H41-D41</f>
        <v>-3</v>
      </c>
      <c r="K41" s="1545">
        <f>+H41-G41</f>
        <v>1</v>
      </c>
      <c r="L41" s="1546">
        <f>+I41-G41</f>
        <v>0</v>
      </c>
      <c r="M41" s="1545"/>
      <c r="N41" s="1238"/>
      <c r="O41" s="1238"/>
      <c r="P41" s="1238">
        <v>52</v>
      </c>
      <c r="Q41" s="1238"/>
      <c r="R41" s="1238">
        <v>56</v>
      </c>
      <c r="S41" s="1238">
        <v>54</v>
      </c>
      <c r="T41" s="1238"/>
      <c r="U41" s="1238">
        <v>63</v>
      </c>
      <c r="V41" s="1238">
        <v>61</v>
      </c>
      <c r="W41" s="1238"/>
      <c r="X41" s="1238">
        <v>69</v>
      </c>
      <c r="Y41" s="1238">
        <v>67</v>
      </c>
      <c r="Z41" s="1238"/>
      <c r="AA41" s="1238">
        <v>69</v>
      </c>
      <c r="AB41" s="1238">
        <v>67</v>
      </c>
      <c r="AC41" s="1238"/>
      <c r="AD41" s="1238">
        <v>68</v>
      </c>
      <c r="AE41" s="1238">
        <v>66</v>
      </c>
      <c r="AF41" s="1238"/>
      <c r="AG41" s="1238">
        <v>64</v>
      </c>
      <c r="AH41" s="1238">
        <v>62</v>
      </c>
      <c r="AI41" s="1238"/>
      <c r="AJ41" s="1238">
        <v>68</v>
      </c>
      <c r="AK41" s="1238">
        <v>66</v>
      </c>
      <c r="AL41" s="1238"/>
      <c r="AM41" s="1238">
        <v>69</v>
      </c>
      <c r="AN41" s="1238">
        <v>67</v>
      </c>
      <c r="AO41" s="1238"/>
      <c r="AP41" s="1238">
        <v>68</v>
      </c>
      <c r="AQ41" s="1238">
        <v>66</v>
      </c>
      <c r="AR41" s="1238"/>
      <c r="AS41" s="1238">
        <v>70</v>
      </c>
      <c r="AT41" s="1238">
        <v>68</v>
      </c>
      <c r="AU41" s="1238"/>
      <c r="AV41" s="1238">
        <v>63</v>
      </c>
      <c r="AW41" s="1238">
        <v>61</v>
      </c>
      <c r="AX41" s="1238"/>
      <c r="AY41" s="1238">
        <v>70</v>
      </c>
      <c r="AZ41" s="1238">
        <v>68</v>
      </c>
      <c r="BA41" s="1238"/>
      <c r="BB41" s="1238">
        <v>69</v>
      </c>
      <c r="BC41" s="1238">
        <v>67</v>
      </c>
      <c r="BD41" s="1238"/>
      <c r="BE41" s="1238">
        <v>64</v>
      </c>
      <c r="BF41" s="1238">
        <v>62</v>
      </c>
      <c r="BG41" s="1238"/>
      <c r="BH41" s="1238">
        <v>68</v>
      </c>
      <c r="BI41" s="1238">
        <v>66</v>
      </c>
      <c r="BJ41" s="1238"/>
      <c r="BK41" s="1238">
        <v>70</v>
      </c>
      <c r="BL41" s="1295">
        <v>68</v>
      </c>
    </row>
    <row r="42" spans="1:67" s="339" customFormat="1" ht="24.75" customHeight="1">
      <c r="A42" s="1155" t="s">
        <v>243</v>
      </c>
      <c r="B42" s="1115" t="s">
        <v>370</v>
      </c>
      <c r="C42" s="1047" t="s">
        <v>133</v>
      </c>
      <c r="D42" s="1043">
        <v>13</v>
      </c>
      <c r="E42" s="1043">
        <v>14</v>
      </c>
      <c r="F42" s="1043">
        <v>14</v>
      </c>
      <c r="G42" s="1042">
        <v>15</v>
      </c>
      <c r="H42" s="1042" t="s">
        <v>836</v>
      </c>
      <c r="I42" s="1042">
        <v>15</v>
      </c>
      <c r="J42" s="1043">
        <f t="shared" ref="J42:J44" si="3">+H42-D42</f>
        <v>1.5</v>
      </c>
      <c r="K42" s="1545">
        <f t="shared" ref="K42:K44" si="4">+H42-G42</f>
        <v>-0.5</v>
      </c>
      <c r="L42" s="1546">
        <f t="shared" ref="L42:L44" si="5">+I42-G42</f>
        <v>0</v>
      </c>
      <c r="M42" s="1545"/>
      <c r="N42" s="1238"/>
      <c r="O42" s="1238"/>
      <c r="P42" s="1238">
        <v>17</v>
      </c>
      <c r="Q42" s="1238"/>
      <c r="R42" s="1238">
        <v>20</v>
      </c>
      <c r="S42" s="1238">
        <v>21</v>
      </c>
      <c r="T42" s="1238"/>
      <c r="U42" s="1238">
        <v>15</v>
      </c>
      <c r="V42" s="1238">
        <v>16</v>
      </c>
      <c r="W42" s="1238"/>
      <c r="X42" s="1238">
        <v>14</v>
      </c>
      <c r="Y42" s="1238">
        <v>15</v>
      </c>
      <c r="Z42" s="1238"/>
      <c r="AA42" s="1238">
        <v>14.5</v>
      </c>
      <c r="AB42" s="1238">
        <v>15.5</v>
      </c>
      <c r="AC42" s="1238"/>
      <c r="AD42" s="1238">
        <v>14.5</v>
      </c>
      <c r="AE42" s="1238">
        <v>15.5</v>
      </c>
      <c r="AF42" s="1238"/>
      <c r="AG42" s="1238">
        <v>12</v>
      </c>
      <c r="AH42" s="1238">
        <v>13</v>
      </c>
      <c r="AI42" s="1238"/>
      <c r="AJ42" s="1238">
        <v>14</v>
      </c>
      <c r="AK42" s="1238">
        <v>15</v>
      </c>
      <c r="AL42" s="1238"/>
      <c r="AM42" s="1238">
        <v>15</v>
      </c>
      <c r="AN42" s="1238">
        <v>16</v>
      </c>
      <c r="AO42" s="1238"/>
      <c r="AP42" s="1238">
        <v>15.5</v>
      </c>
      <c r="AQ42" s="1238">
        <v>16.5</v>
      </c>
      <c r="AR42" s="1238"/>
      <c r="AS42" s="1238">
        <v>15</v>
      </c>
      <c r="AT42" s="1238">
        <v>16</v>
      </c>
      <c r="AU42" s="1238"/>
      <c r="AV42" s="1238">
        <v>15.5</v>
      </c>
      <c r="AW42" s="1238">
        <v>16.5</v>
      </c>
      <c r="AX42" s="1238"/>
      <c r="AY42" s="1238">
        <v>13</v>
      </c>
      <c r="AZ42" s="1238">
        <v>14</v>
      </c>
      <c r="BA42" s="1238"/>
      <c r="BB42" s="1238">
        <v>14</v>
      </c>
      <c r="BC42" s="1238">
        <v>15</v>
      </c>
      <c r="BD42" s="1238"/>
      <c r="BE42" s="1238">
        <v>18</v>
      </c>
      <c r="BF42" s="1238">
        <v>19</v>
      </c>
      <c r="BG42" s="1238"/>
      <c r="BH42" s="1238">
        <v>15</v>
      </c>
      <c r="BI42" s="1238">
        <v>16</v>
      </c>
      <c r="BJ42" s="1238"/>
      <c r="BK42" s="1238">
        <v>14</v>
      </c>
      <c r="BL42" s="1295">
        <v>15</v>
      </c>
    </row>
    <row r="43" spans="1:67" s="339" customFormat="1" ht="24.75" customHeight="1">
      <c r="A43" s="1155" t="s">
        <v>243</v>
      </c>
      <c r="B43" s="1115" t="s">
        <v>371</v>
      </c>
      <c r="C43" s="1047" t="s">
        <v>133</v>
      </c>
      <c r="D43" s="1043">
        <v>19</v>
      </c>
      <c r="E43" s="1043">
        <v>20</v>
      </c>
      <c r="F43" s="1043">
        <v>20</v>
      </c>
      <c r="G43" s="1042">
        <v>21</v>
      </c>
      <c r="H43" s="1042" t="s">
        <v>837</v>
      </c>
      <c r="I43" s="1042">
        <v>21</v>
      </c>
      <c r="J43" s="1043">
        <f t="shared" si="3"/>
        <v>1.5</v>
      </c>
      <c r="K43" s="1545">
        <f t="shared" si="4"/>
        <v>-0.5</v>
      </c>
      <c r="L43" s="1546">
        <f t="shared" si="5"/>
        <v>0</v>
      </c>
      <c r="M43" s="1545"/>
      <c r="N43" s="1238"/>
      <c r="O43" s="1238"/>
      <c r="P43" s="1238">
        <v>31</v>
      </c>
      <c r="Q43" s="1238"/>
      <c r="R43" s="1238">
        <v>24</v>
      </c>
      <c r="S43" s="1238">
        <v>25</v>
      </c>
      <c r="T43" s="1238"/>
      <c r="U43" s="1238">
        <v>22</v>
      </c>
      <c r="V43" s="1238">
        <v>23</v>
      </c>
      <c r="W43" s="1238"/>
      <c r="X43" s="1238">
        <v>17</v>
      </c>
      <c r="Y43" s="1238">
        <v>18</v>
      </c>
      <c r="Z43" s="1238"/>
      <c r="AA43" s="1238">
        <v>16.5</v>
      </c>
      <c r="AB43" s="1238">
        <v>17.5</v>
      </c>
      <c r="AC43" s="1238"/>
      <c r="AD43" s="1238">
        <v>17.5</v>
      </c>
      <c r="AE43" s="1238">
        <v>18.5</v>
      </c>
      <c r="AF43" s="1238"/>
      <c r="AG43" s="1238">
        <v>24</v>
      </c>
      <c r="AH43" s="1238">
        <v>25</v>
      </c>
      <c r="AI43" s="1238"/>
      <c r="AJ43" s="1238">
        <v>18</v>
      </c>
      <c r="AK43" s="1238">
        <v>19</v>
      </c>
      <c r="AL43" s="1238"/>
      <c r="AM43" s="1238">
        <v>16</v>
      </c>
      <c r="AN43" s="1238">
        <v>17</v>
      </c>
      <c r="AO43" s="1238"/>
      <c r="AP43" s="1238">
        <v>16.5</v>
      </c>
      <c r="AQ43" s="1238">
        <v>17.5</v>
      </c>
      <c r="AR43" s="1238"/>
      <c r="AS43" s="1238">
        <v>15</v>
      </c>
      <c r="AT43" s="1238">
        <v>16</v>
      </c>
      <c r="AU43" s="1238"/>
      <c r="AV43" s="1238">
        <v>21.5</v>
      </c>
      <c r="AW43" s="1238">
        <v>22.5</v>
      </c>
      <c r="AX43" s="1238"/>
      <c r="AY43" s="1238">
        <v>17</v>
      </c>
      <c r="AZ43" s="1238">
        <v>18</v>
      </c>
      <c r="BA43" s="1238"/>
      <c r="BB43" s="1238">
        <v>17</v>
      </c>
      <c r="BC43" s="1238">
        <v>18</v>
      </c>
      <c r="BD43" s="1238"/>
      <c r="BE43" s="1238">
        <v>18</v>
      </c>
      <c r="BF43" s="1238">
        <v>19</v>
      </c>
      <c r="BG43" s="1238"/>
      <c r="BH43" s="1238">
        <v>17</v>
      </c>
      <c r="BI43" s="1238">
        <v>18</v>
      </c>
      <c r="BJ43" s="1238"/>
      <c r="BK43" s="1238">
        <v>16</v>
      </c>
      <c r="BL43" s="1295">
        <v>17</v>
      </c>
    </row>
    <row r="44" spans="1:67" s="340" customFormat="1" ht="24.75" customHeight="1">
      <c r="A44" s="1153">
        <v>3</v>
      </c>
      <c r="B44" s="199" t="s">
        <v>273</v>
      </c>
      <c r="C44" s="1157" t="s">
        <v>43</v>
      </c>
      <c r="D44" s="1043">
        <v>49</v>
      </c>
      <c r="E44" s="1043">
        <v>51</v>
      </c>
      <c r="F44" s="1042">
        <v>51.3</v>
      </c>
      <c r="G44" s="1042">
        <v>53.5</v>
      </c>
      <c r="H44" s="1042" t="s">
        <v>838</v>
      </c>
      <c r="I44" s="1042">
        <v>53.5</v>
      </c>
      <c r="J44" s="1043">
        <f t="shared" si="3"/>
        <v>2.2999999999999972</v>
      </c>
      <c r="K44" s="1545">
        <f t="shared" si="4"/>
        <v>-2.2000000000000028</v>
      </c>
      <c r="L44" s="1546">
        <f t="shared" si="5"/>
        <v>0</v>
      </c>
      <c r="M44" s="1545"/>
      <c r="N44" s="1238">
        <v>47.97</v>
      </c>
      <c r="O44" s="1238">
        <v>48.25</v>
      </c>
      <c r="P44" s="1359">
        <v>50.45</v>
      </c>
      <c r="Q44" s="1359">
        <v>50.35</v>
      </c>
      <c r="R44" s="1359">
        <v>50.56</v>
      </c>
      <c r="S44" s="1359">
        <v>52.77</v>
      </c>
      <c r="T44" s="1359">
        <v>72.89</v>
      </c>
      <c r="U44" s="1359">
        <v>72.91</v>
      </c>
      <c r="V44" s="1359">
        <v>75.11</v>
      </c>
      <c r="W44" s="1359">
        <v>59.71</v>
      </c>
      <c r="X44" s="1359">
        <v>59.76</v>
      </c>
      <c r="Y44" s="1359">
        <v>61.96</v>
      </c>
      <c r="Z44" s="1359">
        <v>47.96</v>
      </c>
      <c r="AA44" s="1359">
        <v>48.32</v>
      </c>
      <c r="AB44" s="1359">
        <v>50.52</v>
      </c>
      <c r="AC44" s="1359">
        <v>71.430000000000007</v>
      </c>
      <c r="AD44" s="1359">
        <v>71</v>
      </c>
      <c r="AE44" s="1359">
        <v>73.2</v>
      </c>
      <c r="AF44" s="1359">
        <v>63.99</v>
      </c>
      <c r="AG44" s="1359">
        <v>65.97</v>
      </c>
      <c r="AH44" s="1359">
        <v>68.17</v>
      </c>
      <c r="AI44" s="1359">
        <v>68.45</v>
      </c>
      <c r="AJ44" s="1359">
        <v>68.17</v>
      </c>
      <c r="AK44" s="1359">
        <v>70.37</v>
      </c>
      <c r="AL44" s="1359">
        <v>44.75</v>
      </c>
      <c r="AM44" s="1359">
        <v>44.94</v>
      </c>
      <c r="AN44" s="1359">
        <v>47.14</v>
      </c>
      <c r="AO44" s="1359">
        <v>46.24</v>
      </c>
      <c r="AP44" s="1359">
        <v>47.18</v>
      </c>
      <c r="AQ44" s="1359">
        <v>49.38</v>
      </c>
      <c r="AR44" s="1359">
        <v>56.64</v>
      </c>
      <c r="AS44" s="1359">
        <v>56.18</v>
      </c>
      <c r="AT44" s="1359">
        <v>58.38</v>
      </c>
      <c r="AU44" s="1359">
        <v>38.049999999999997</v>
      </c>
      <c r="AV44" s="1359">
        <v>38.200000000000003</v>
      </c>
      <c r="AW44" s="1359">
        <v>40.4</v>
      </c>
      <c r="AX44" s="1359">
        <v>57.74</v>
      </c>
      <c r="AY44" s="1359">
        <v>57.43</v>
      </c>
      <c r="AZ44" s="1359">
        <v>59.63</v>
      </c>
      <c r="BA44" s="1359">
        <v>57.76</v>
      </c>
      <c r="BB44" s="1359">
        <v>59.77</v>
      </c>
      <c r="BC44" s="1359">
        <v>61.97</v>
      </c>
      <c r="BD44" s="1359">
        <v>48.31</v>
      </c>
      <c r="BE44" s="1359">
        <v>47.35</v>
      </c>
      <c r="BF44" s="1359">
        <v>49.55</v>
      </c>
      <c r="BG44" s="1359">
        <v>47.08</v>
      </c>
      <c r="BH44" s="1359">
        <v>46.89</v>
      </c>
      <c r="BI44" s="1359">
        <v>47.26</v>
      </c>
      <c r="BJ44" s="1359">
        <v>43.3</v>
      </c>
      <c r="BK44" s="1359">
        <v>43.67</v>
      </c>
      <c r="BL44" s="1365">
        <v>45.87</v>
      </c>
    </row>
    <row r="45" spans="1:67" s="500" customFormat="1" ht="30.75" customHeight="1">
      <c r="A45" s="1723">
        <v>4</v>
      </c>
      <c r="B45" s="1724" t="s">
        <v>271</v>
      </c>
      <c r="C45" s="1725" t="s">
        <v>54</v>
      </c>
      <c r="D45" s="1785">
        <v>1039</v>
      </c>
      <c r="E45" s="1785">
        <v>1070</v>
      </c>
      <c r="F45" s="1557">
        <v>2032</v>
      </c>
      <c r="G45" s="1557">
        <v>1230</v>
      </c>
      <c r="H45" s="1557">
        <v>702</v>
      </c>
      <c r="I45" s="1557">
        <v>1230</v>
      </c>
      <c r="J45" s="1043">
        <f t="shared" si="2"/>
        <v>67.564966313763236</v>
      </c>
      <c r="K45" s="1545">
        <f t="shared" si="0"/>
        <v>57.073170731707314</v>
      </c>
      <c r="L45" s="1546">
        <f t="shared" si="1"/>
        <v>100</v>
      </c>
      <c r="M45" s="1545"/>
      <c r="N45" s="1238">
        <v>58</v>
      </c>
      <c r="O45" s="1238">
        <v>72</v>
      </c>
      <c r="P45" s="1355">
        <v>60</v>
      </c>
      <c r="Q45" s="1355">
        <v>70</v>
      </c>
      <c r="R45" s="1355">
        <v>98</v>
      </c>
      <c r="S45" s="1355">
        <v>70</v>
      </c>
      <c r="T45" s="1355">
        <v>65</v>
      </c>
      <c r="U45" s="1355">
        <v>91</v>
      </c>
      <c r="V45" s="1355">
        <v>65</v>
      </c>
      <c r="W45" s="1355">
        <v>55</v>
      </c>
      <c r="X45" s="1355">
        <v>82</v>
      </c>
      <c r="Y45" s="1355">
        <v>55</v>
      </c>
      <c r="Z45" s="1355">
        <v>60</v>
      </c>
      <c r="AA45" s="1355">
        <v>126</v>
      </c>
      <c r="AB45" s="1355">
        <v>85</v>
      </c>
      <c r="AC45" s="1355">
        <v>52</v>
      </c>
      <c r="AD45" s="1355">
        <v>79</v>
      </c>
      <c r="AE45" s="1355">
        <v>60</v>
      </c>
      <c r="AF45" s="1355">
        <v>52</v>
      </c>
      <c r="AG45" s="1355">
        <v>95</v>
      </c>
      <c r="AH45" s="1355">
        <v>70</v>
      </c>
      <c r="AI45" s="1355">
        <v>58</v>
      </c>
      <c r="AJ45" s="1355">
        <v>84</v>
      </c>
      <c r="AK45" s="1355">
        <v>65</v>
      </c>
      <c r="AL45" s="1355">
        <v>72</v>
      </c>
      <c r="AM45" s="1355">
        <v>148</v>
      </c>
      <c r="AN45" s="1355">
        <v>95</v>
      </c>
      <c r="AO45" s="1355">
        <v>77</v>
      </c>
      <c r="AP45" s="1355">
        <v>156</v>
      </c>
      <c r="AQ45" s="1355">
        <v>95</v>
      </c>
      <c r="AR45" s="1355">
        <v>55</v>
      </c>
      <c r="AS45" s="1355">
        <v>76</v>
      </c>
      <c r="AT45" s="1355">
        <v>60</v>
      </c>
      <c r="AU45" s="1355">
        <v>77</v>
      </c>
      <c r="AV45" s="1355">
        <v>125</v>
      </c>
      <c r="AW45" s="1355">
        <v>100</v>
      </c>
      <c r="AX45" s="1355">
        <v>55</v>
      </c>
      <c r="AY45" s="1355">
        <v>79</v>
      </c>
      <c r="AZ45" s="1355">
        <v>65</v>
      </c>
      <c r="BA45" s="1355">
        <v>56</v>
      </c>
      <c r="BB45" s="1355">
        <v>83</v>
      </c>
      <c r="BC45" s="1355">
        <v>65</v>
      </c>
      <c r="BD45" s="1355">
        <v>50</v>
      </c>
      <c r="BE45" s="1355">
        <v>92</v>
      </c>
      <c r="BF45" s="1355">
        <v>60</v>
      </c>
      <c r="BG45" s="1355">
        <v>53</v>
      </c>
      <c r="BH45" s="1355">
        <v>89</v>
      </c>
      <c r="BI45" s="1355">
        <v>60</v>
      </c>
      <c r="BJ45" s="1355">
        <v>105</v>
      </c>
      <c r="BK45" s="1355">
        <v>125</v>
      </c>
      <c r="BL45" s="1364">
        <v>100</v>
      </c>
    </row>
    <row r="46" spans="1:67" s="340" customFormat="1" ht="24" customHeight="1">
      <c r="A46" s="1153"/>
      <c r="B46" s="1154" t="s">
        <v>92</v>
      </c>
      <c r="C46" s="1157" t="s">
        <v>54</v>
      </c>
      <c r="D46" s="1556">
        <v>436.4</v>
      </c>
      <c r="E46" s="1556">
        <v>450</v>
      </c>
      <c r="F46" s="1557">
        <v>765</v>
      </c>
      <c r="G46" s="1557">
        <v>450</v>
      </c>
      <c r="H46" s="1557">
        <v>302</v>
      </c>
      <c r="I46" s="1557">
        <v>450</v>
      </c>
      <c r="J46" s="1043">
        <f t="shared" si="2"/>
        <v>69.202566452795594</v>
      </c>
      <c r="K46" s="1545">
        <f>+H46/G46*100</f>
        <v>67.111111111111114</v>
      </c>
      <c r="L46" s="1546">
        <f t="shared" si="1"/>
        <v>100</v>
      </c>
      <c r="M46" s="1545"/>
      <c r="N46" s="1238"/>
      <c r="O46" s="1238"/>
      <c r="P46" s="1355">
        <v>22</v>
      </c>
      <c r="Q46" s="1355">
        <v>32</v>
      </c>
      <c r="R46" s="1355">
        <v>44</v>
      </c>
      <c r="S46" s="1355">
        <v>25</v>
      </c>
      <c r="T46" s="1355">
        <v>29</v>
      </c>
      <c r="U46" s="1355">
        <v>41</v>
      </c>
      <c r="V46" s="1355">
        <v>24</v>
      </c>
      <c r="W46" s="1355">
        <v>25</v>
      </c>
      <c r="X46" s="1355">
        <v>37</v>
      </c>
      <c r="Y46" s="1355">
        <v>20</v>
      </c>
      <c r="Z46" s="1355">
        <v>27</v>
      </c>
      <c r="AA46" s="1355">
        <v>57</v>
      </c>
      <c r="AB46" s="1355">
        <v>30</v>
      </c>
      <c r="AC46" s="1355">
        <v>23</v>
      </c>
      <c r="AD46" s="1355">
        <v>35</v>
      </c>
      <c r="AE46" s="1355">
        <v>22</v>
      </c>
      <c r="AF46" s="1355">
        <v>23</v>
      </c>
      <c r="AG46" s="1355">
        <v>43</v>
      </c>
      <c r="AH46" s="1355">
        <v>25</v>
      </c>
      <c r="AI46" s="1355">
        <v>26</v>
      </c>
      <c r="AJ46" s="1355">
        <v>38</v>
      </c>
      <c r="AK46" s="1355">
        <v>23</v>
      </c>
      <c r="AL46" s="1355">
        <v>32</v>
      </c>
      <c r="AM46" s="1355">
        <v>67</v>
      </c>
      <c r="AN46" s="1355">
        <v>34</v>
      </c>
      <c r="AO46" s="1355">
        <v>35</v>
      </c>
      <c r="AP46" s="1355">
        <v>70</v>
      </c>
      <c r="AQ46" s="1355">
        <v>34</v>
      </c>
      <c r="AR46" s="1355">
        <v>25</v>
      </c>
      <c r="AS46" s="1355">
        <v>34</v>
      </c>
      <c r="AT46" s="1355">
        <v>22</v>
      </c>
      <c r="AU46" s="1355">
        <v>35</v>
      </c>
      <c r="AV46" s="1355">
        <v>56</v>
      </c>
      <c r="AW46" s="1355">
        <v>36</v>
      </c>
      <c r="AX46" s="1355">
        <v>25</v>
      </c>
      <c r="AY46" s="1355">
        <v>37</v>
      </c>
      <c r="AZ46" s="1355">
        <v>24</v>
      </c>
      <c r="BA46" s="1355">
        <v>25</v>
      </c>
      <c r="BB46" s="1355">
        <v>37</v>
      </c>
      <c r="BC46" s="1355">
        <v>28</v>
      </c>
      <c r="BD46" s="1355">
        <v>23</v>
      </c>
      <c r="BE46" s="1355">
        <v>42</v>
      </c>
      <c r="BF46" s="1355">
        <v>22</v>
      </c>
      <c r="BG46" s="1355">
        <v>24</v>
      </c>
      <c r="BH46" s="1355">
        <v>40</v>
      </c>
      <c r="BI46" s="1355">
        <v>22</v>
      </c>
      <c r="BJ46" s="1355">
        <v>47</v>
      </c>
      <c r="BK46" s="1355">
        <v>55</v>
      </c>
      <c r="BL46" s="1364">
        <v>37</v>
      </c>
    </row>
    <row r="47" spans="1:67" s="339" customFormat="1" ht="33" customHeight="1">
      <c r="A47" s="1153">
        <v>5</v>
      </c>
      <c r="B47" s="1154" t="s">
        <v>147</v>
      </c>
      <c r="C47" s="1157" t="s">
        <v>43</v>
      </c>
      <c r="D47" s="1545">
        <v>3</v>
      </c>
      <c r="E47" s="1545">
        <v>3.5</v>
      </c>
      <c r="F47" s="1545">
        <v>2.5</v>
      </c>
      <c r="G47" s="1545">
        <v>2</v>
      </c>
      <c r="H47" s="1545" t="s">
        <v>839</v>
      </c>
      <c r="I47" s="1545">
        <v>2</v>
      </c>
      <c r="J47" s="1043">
        <f>+H47-D47</f>
        <v>-0.70000000000000018</v>
      </c>
      <c r="K47" s="1545">
        <f>+H47-G47</f>
        <v>0.29999999999999982</v>
      </c>
      <c r="L47" s="1546">
        <f>+I47-G47</f>
        <v>0</v>
      </c>
      <c r="M47" s="1545"/>
      <c r="N47" s="1237">
        <v>3.5</v>
      </c>
      <c r="O47" s="1237">
        <v>2.5</v>
      </c>
      <c r="P47" s="1360">
        <v>2.2999999999999998</v>
      </c>
      <c r="Q47" s="1360"/>
      <c r="R47" s="1360"/>
      <c r="S47" s="1360"/>
      <c r="T47" s="1360"/>
      <c r="U47" s="1360"/>
      <c r="V47" s="1360"/>
      <c r="W47" s="1360"/>
      <c r="X47" s="1360"/>
      <c r="Y47" s="1360"/>
      <c r="Z47" s="1360"/>
      <c r="AA47" s="1360"/>
      <c r="AB47" s="1360"/>
      <c r="AC47" s="1360"/>
      <c r="AD47" s="1360"/>
      <c r="AE47" s="1360"/>
      <c r="AF47" s="1360"/>
      <c r="AG47" s="1360"/>
      <c r="AH47" s="1360"/>
      <c r="AI47" s="1360"/>
      <c r="AJ47" s="1360"/>
      <c r="AK47" s="1360"/>
      <c r="AL47" s="1360"/>
      <c r="AM47" s="1360"/>
      <c r="AN47" s="1360"/>
      <c r="AO47" s="1360"/>
      <c r="AP47" s="1360"/>
      <c r="AQ47" s="1360"/>
      <c r="AR47" s="1360"/>
      <c r="AS47" s="1360"/>
      <c r="AT47" s="1360"/>
      <c r="AU47" s="1360"/>
      <c r="AV47" s="1360"/>
      <c r="AW47" s="1360"/>
      <c r="AX47" s="1360"/>
      <c r="AY47" s="1360"/>
      <c r="AZ47" s="1360"/>
      <c r="BA47" s="1360"/>
      <c r="BB47" s="1360"/>
      <c r="BC47" s="1360"/>
      <c r="BD47" s="1360"/>
      <c r="BE47" s="1360"/>
      <c r="BF47" s="1360"/>
      <c r="BG47" s="1360"/>
      <c r="BH47" s="1360"/>
      <c r="BI47" s="1360"/>
      <c r="BJ47" s="1360"/>
      <c r="BK47" s="1360"/>
      <c r="BL47" s="1366"/>
    </row>
    <row r="48" spans="1:67" s="340" customFormat="1" ht="33.75" customHeight="1">
      <c r="A48" s="1153"/>
      <c r="B48" s="1154" t="s">
        <v>148</v>
      </c>
      <c r="C48" s="1157" t="s">
        <v>43</v>
      </c>
      <c r="D48" s="1545">
        <v>3</v>
      </c>
      <c r="E48" s="1545">
        <v>3.5</v>
      </c>
      <c r="F48" s="1545">
        <v>2.2000000000000002</v>
      </c>
      <c r="G48" s="1545">
        <v>1.8</v>
      </c>
      <c r="H48" s="1545">
        <v>2</v>
      </c>
      <c r="I48" s="1545">
        <v>1.8</v>
      </c>
      <c r="J48" s="1043">
        <f t="shared" ref="J48:J50" si="6">+H48-D48</f>
        <v>-1</v>
      </c>
      <c r="K48" s="1545">
        <f t="shared" ref="K48:K50" si="7">+H48-G48</f>
        <v>0.19999999999999996</v>
      </c>
      <c r="L48" s="1546">
        <f t="shared" ref="L48:L50" si="8">+I48-G48</f>
        <v>0</v>
      </c>
      <c r="M48" s="1545"/>
      <c r="N48" s="1237"/>
      <c r="O48" s="1237"/>
      <c r="P48" s="1360">
        <v>2.2999999999999998</v>
      </c>
      <c r="Q48" s="1360"/>
      <c r="R48" s="1360"/>
      <c r="S48" s="1360"/>
      <c r="T48" s="1360"/>
      <c r="U48" s="1360"/>
      <c r="V48" s="1360"/>
      <c r="W48" s="1360"/>
      <c r="X48" s="1360"/>
      <c r="Y48" s="1360"/>
      <c r="Z48" s="1360"/>
      <c r="AA48" s="1360"/>
      <c r="AB48" s="1360"/>
      <c r="AC48" s="1360"/>
      <c r="AD48" s="1360"/>
      <c r="AE48" s="1360"/>
      <c r="AF48" s="1360"/>
      <c r="AG48" s="1360"/>
      <c r="AH48" s="1360"/>
      <c r="AI48" s="1360"/>
      <c r="AJ48" s="1360"/>
      <c r="AK48" s="1360"/>
      <c r="AL48" s="1360"/>
      <c r="AM48" s="1360"/>
      <c r="AN48" s="1360"/>
      <c r="AO48" s="1360"/>
      <c r="AP48" s="1360"/>
      <c r="AQ48" s="1360"/>
      <c r="AR48" s="1360"/>
      <c r="AS48" s="1360"/>
      <c r="AT48" s="1360"/>
      <c r="AU48" s="1360"/>
      <c r="AV48" s="1360"/>
      <c r="AW48" s="1360"/>
      <c r="AX48" s="1360"/>
      <c r="AY48" s="1360"/>
      <c r="AZ48" s="1360"/>
      <c r="BA48" s="1360"/>
      <c r="BB48" s="1360"/>
      <c r="BC48" s="1360"/>
      <c r="BD48" s="1360"/>
      <c r="BE48" s="1360"/>
      <c r="BF48" s="1360"/>
      <c r="BG48" s="1360"/>
      <c r="BH48" s="1360"/>
      <c r="BI48" s="1360"/>
      <c r="BJ48" s="1360"/>
      <c r="BK48" s="1360"/>
      <c r="BL48" s="1366"/>
      <c r="BN48" s="1711"/>
    </row>
    <row r="49" spans="1:66" s="107" customFormat="1" ht="31.5" customHeight="1">
      <c r="A49" s="1153">
        <v>6</v>
      </c>
      <c r="B49" s="1154" t="s">
        <v>149</v>
      </c>
      <c r="C49" s="1157" t="s">
        <v>43</v>
      </c>
      <c r="D49" s="1545">
        <v>2.5</v>
      </c>
      <c r="E49" s="1545">
        <v>3</v>
      </c>
      <c r="F49" s="1545">
        <v>2.6</v>
      </c>
      <c r="G49" s="1545">
        <v>3</v>
      </c>
      <c r="H49" s="1545">
        <v>2</v>
      </c>
      <c r="I49" s="1545">
        <v>3</v>
      </c>
      <c r="J49" s="1043">
        <f t="shared" si="6"/>
        <v>-0.5</v>
      </c>
      <c r="K49" s="1545">
        <f t="shared" si="7"/>
        <v>-1</v>
      </c>
      <c r="L49" s="1546">
        <f t="shared" si="8"/>
        <v>0</v>
      </c>
      <c r="M49" s="1545"/>
      <c r="N49" s="1237"/>
      <c r="O49" s="1237">
        <v>0</v>
      </c>
      <c r="P49" s="1360"/>
      <c r="Q49" s="1360">
        <v>3</v>
      </c>
      <c r="R49" s="1360">
        <v>1.8</v>
      </c>
      <c r="S49" s="1360">
        <v>1.6</v>
      </c>
      <c r="T49" s="1360">
        <v>3</v>
      </c>
      <c r="U49" s="1360">
        <v>1.8</v>
      </c>
      <c r="V49" s="1360">
        <v>1.6</v>
      </c>
      <c r="W49" s="1360">
        <v>3</v>
      </c>
      <c r="X49" s="1360">
        <v>2</v>
      </c>
      <c r="Y49" s="1360">
        <v>1.8</v>
      </c>
      <c r="Z49" s="1360">
        <v>3</v>
      </c>
      <c r="AA49" s="1360">
        <v>2.2000000000000002</v>
      </c>
      <c r="AB49" s="1360">
        <v>2.1</v>
      </c>
      <c r="AC49" s="1360">
        <v>3</v>
      </c>
      <c r="AD49" s="1360">
        <v>2.1</v>
      </c>
      <c r="AE49" s="1360">
        <v>1.9</v>
      </c>
      <c r="AF49" s="1360">
        <v>3</v>
      </c>
      <c r="AG49" s="1360">
        <v>1.9</v>
      </c>
      <c r="AH49" s="1360">
        <v>1.75</v>
      </c>
      <c r="AI49" s="1360">
        <v>3</v>
      </c>
      <c r="AJ49" s="1360">
        <v>1.9</v>
      </c>
      <c r="AK49" s="1360">
        <v>1.8</v>
      </c>
      <c r="AL49" s="1360">
        <v>3</v>
      </c>
      <c r="AM49" s="1360">
        <v>1.8</v>
      </c>
      <c r="AN49" s="1360">
        <v>1.65</v>
      </c>
      <c r="AO49" s="1360">
        <v>3</v>
      </c>
      <c r="AP49" s="1360">
        <v>2.1</v>
      </c>
      <c r="AQ49" s="1360">
        <v>1.85</v>
      </c>
      <c r="AR49" s="1360">
        <v>3</v>
      </c>
      <c r="AS49" s="1360">
        <v>2</v>
      </c>
      <c r="AT49" s="1360">
        <v>1.8</v>
      </c>
      <c r="AU49" s="1360">
        <v>3</v>
      </c>
      <c r="AV49" s="1360">
        <v>1.8</v>
      </c>
      <c r="AW49" s="1360">
        <v>1.6</v>
      </c>
      <c r="AX49" s="1360">
        <v>3</v>
      </c>
      <c r="AY49" s="1360">
        <v>2.5</v>
      </c>
      <c r="AZ49" s="1360">
        <v>2.1</v>
      </c>
      <c r="BA49" s="1360">
        <v>3</v>
      </c>
      <c r="BB49" s="1360">
        <v>2.5</v>
      </c>
      <c r="BC49" s="1360">
        <v>2.1</v>
      </c>
      <c r="BD49" s="1360">
        <v>3</v>
      </c>
      <c r="BE49" s="1360">
        <v>1.5</v>
      </c>
      <c r="BF49" s="1360">
        <v>1.4</v>
      </c>
      <c r="BG49" s="1360">
        <v>3</v>
      </c>
      <c r="BH49" s="1360">
        <v>2</v>
      </c>
      <c r="BI49" s="1360">
        <v>1.85</v>
      </c>
      <c r="BJ49" s="1360">
        <v>3</v>
      </c>
      <c r="BK49" s="1360">
        <v>2.2999999999999998</v>
      </c>
      <c r="BL49" s="1366">
        <v>2</v>
      </c>
      <c r="BN49" s="1712"/>
    </row>
    <row r="50" spans="1:66" s="339" customFormat="1" ht="32.25" customHeight="1">
      <c r="A50" s="1153"/>
      <c r="B50" s="1154" t="s">
        <v>150</v>
      </c>
      <c r="C50" s="1157" t="s">
        <v>43</v>
      </c>
      <c r="D50" s="1545">
        <v>2.5</v>
      </c>
      <c r="E50" s="1545">
        <v>3</v>
      </c>
      <c r="F50" s="1545">
        <v>2</v>
      </c>
      <c r="G50" s="1545">
        <v>2.2999999999999998</v>
      </c>
      <c r="H50" s="1545">
        <v>2</v>
      </c>
      <c r="I50" s="1545">
        <v>2.2999999999999998</v>
      </c>
      <c r="J50" s="1043">
        <f t="shared" si="6"/>
        <v>-0.5</v>
      </c>
      <c r="K50" s="1545">
        <f t="shared" si="7"/>
        <v>-0.29999999999999982</v>
      </c>
      <c r="L50" s="1546">
        <f t="shared" si="8"/>
        <v>0</v>
      </c>
      <c r="M50" s="1545"/>
      <c r="N50" s="1237"/>
      <c r="O50" s="1237"/>
      <c r="P50" s="1360"/>
      <c r="Q50" s="1360">
        <v>3</v>
      </c>
      <c r="R50" s="1360">
        <v>1.8</v>
      </c>
      <c r="S50" s="1360">
        <v>1.6</v>
      </c>
      <c r="T50" s="1360">
        <v>3</v>
      </c>
      <c r="U50" s="1360">
        <v>1.8</v>
      </c>
      <c r="V50" s="1360">
        <v>1.6</v>
      </c>
      <c r="W50" s="1360">
        <v>3</v>
      </c>
      <c r="X50" s="1360">
        <v>2</v>
      </c>
      <c r="Y50" s="1360">
        <v>1.8</v>
      </c>
      <c r="Z50" s="1360">
        <v>3</v>
      </c>
      <c r="AA50" s="1360">
        <v>2.2000000000000002</v>
      </c>
      <c r="AB50" s="1360">
        <v>2.1</v>
      </c>
      <c r="AC50" s="1360">
        <v>3</v>
      </c>
      <c r="AD50" s="1360">
        <v>2.1</v>
      </c>
      <c r="AE50" s="1360">
        <v>1.9</v>
      </c>
      <c r="AF50" s="1360">
        <v>3</v>
      </c>
      <c r="AG50" s="1360">
        <v>1.9</v>
      </c>
      <c r="AH50" s="1360">
        <v>1.75</v>
      </c>
      <c r="AI50" s="1360">
        <v>3</v>
      </c>
      <c r="AJ50" s="1360">
        <v>1.9</v>
      </c>
      <c r="AK50" s="1360">
        <v>1.8</v>
      </c>
      <c r="AL50" s="1360">
        <v>3</v>
      </c>
      <c r="AM50" s="1360">
        <v>1.8</v>
      </c>
      <c r="AN50" s="1360">
        <v>1.65</v>
      </c>
      <c r="AO50" s="1360">
        <v>3</v>
      </c>
      <c r="AP50" s="1360">
        <v>2.1</v>
      </c>
      <c r="AQ50" s="1360">
        <v>1.85</v>
      </c>
      <c r="AR50" s="1360">
        <v>3</v>
      </c>
      <c r="AS50" s="1360">
        <v>2</v>
      </c>
      <c r="AT50" s="1360">
        <v>1.8</v>
      </c>
      <c r="AU50" s="1360">
        <v>3</v>
      </c>
      <c r="AV50" s="1360">
        <v>1.8</v>
      </c>
      <c r="AW50" s="1360">
        <v>1.6</v>
      </c>
      <c r="AX50" s="1360">
        <v>3</v>
      </c>
      <c r="AY50" s="1360">
        <v>2.5</v>
      </c>
      <c r="AZ50" s="1360">
        <v>2.1</v>
      </c>
      <c r="BA50" s="1360">
        <v>3</v>
      </c>
      <c r="BB50" s="1360">
        <v>2.5</v>
      </c>
      <c r="BC50" s="1360">
        <v>2.1</v>
      </c>
      <c r="BD50" s="1360">
        <v>3</v>
      </c>
      <c r="BE50" s="1360">
        <v>1.5</v>
      </c>
      <c r="BF50" s="1360">
        <v>1.4</v>
      </c>
      <c r="BG50" s="1360">
        <v>3</v>
      </c>
      <c r="BH50" s="1360">
        <v>2</v>
      </c>
      <c r="BI50" s="1360">
        <v>1.85</v>
      </c>
      <c r="BJ50" s="1360">
        <v>3</v>
      </c>
      <c r="BK50" s="1360">
        <v>2.2999999999999998</v>
      </c>
      <c r="BL50" s="1366">
        <v>2</v>
      </c>
      <c r="BN50" s="1713"/>
    </row>
    <row r="51" spans="1:66" s="339" customFormat="1" ht="31.5" customHeight="1">
      <c r="A51" s="1153">
        <v>7</v>
      </c>
      <c r="B51" s="1029" t="s">
        <v>115</v>
      </c>
      <c r="C51" s="1028" t="s">
        <v>54</v>
      </c>
      <c r="D51" s="1558">
        <v>50</v>
      </c>
      <c r="E51" s="1548">
        <v>60</v>
      </c>
      <c r="F51" s="1559">
        <v>100</v>
      </c>
      <c r="G51" s="1555">
        <v>50</v>
      </c>
      <c r="H51" s="1555">
        <v>65</v>
      </c>
      <c r="I51" s="1555">
        <v>70</v>
      </c>
      <c r="J51" s="1043">
        <f t="shared" si="2"/>
        <v>130</v>
      </c>
      <c r="K51" s="1545">
        <f t="shared" si="0"/>
        <v>130</v>
      </c>
      <c r="L51" s="1546">
        <f t="shared" si="1"/>
        <v>140</v>
      </c>
      <c r="M51" s="1545"/>
      <c r="N51" s="1239">
        <v>3</v>
      </c>
      <c r="O51" s="1239">
        <v>0</v>
      </c>
      <c r="P51" s="1361">
        <v>2</v>
      </c>
      <c r="Q51" s="1361">
        <v>4</v>
      </c>
      <c r="R51" s="1361">
        <v>4</v>
      </c>
      <c r="S51" s="1361">
        <v>3</v>
      </c>
      <c r="T51" s="1361">
        <v>3</v>
      </c>
      <c r="U51" s="1361">
        <v>4</v>
      </c>
      <c r="V51" s="1361">
        <v>2</v>
      </c>
      <c r="W51" s="1361">
        <v>3</v>
      </c>
      <c r="X51" s="1361">
        <v>1</v>
      </c>
      <c r="Y51" s="1361">
        <v>2</v>
      </c>
      <c r="Z51" s="1361">
        <v>4</v>
      </c>
      <c r="AA51" s="1361">
        <v>10</v>
      </c>
      <c r="AB51" s="1361">
        <v>3</v>
      </c>
      <c r="AC51" s="1361">
        <v>3</v>
      </c>
      <c r="AD51" s="1361"/>
      <c r="AE51" s="1361">
        <v>3</v>
      </c>
      <c r="AF51" s="1361">
        <v>4</v>
      </c>
      <c r="AG51" s="1361"/>
      <c r="AH51" s="1361">
        <v>3</v>
      </c>
      <c r="AI51" s="1361">
        <v>3</v>
      </c>
      <c r="AJ51" s="1361">
        <v>1</v>
      </c>
      <c r="AK51" s="1361">
        <v>3</v>
      </c>
      <c r="AL51" s="1361">
        <v>3</v>
      </c>
      <c r="AM51" s="1361">
        <v>3</v>
      </c>
      <c r="AN51" s="1361">
        <v>3</v>
      </c>
      <c r="AO51" s="1361">
        <v>5</v>
      </c>
      <c r="AP51" s="1361">
        <v>34</v>
      </c>
      <c r="AQ51" s="1361">
        <v>5</v>
      </c>
      <c r="AR51" s="1361">
        <v>3</v>
      </c>
      <c r="AS51" s="1361"/>
      <c r="AT51" s="1361">
        <v>2</v>
      </c>
      <c r="AU51" s="1361">
        <v>4</v>
      </c>
      <c r="AV51" s="1361">
        <v>3</v>
      </c>
      <c r="AW51" s="1361">
        <v>4</v>
      </c>
      <c r="AX51" s="1361">
        <v>3</v>
      </c>
      <c r="AY51" s="1361">
        <v>2</v>
      </c>
      <c r="AZ51" s="1361">
        <v>2</v>
      </c>
      <c r="BA51" s="1361">
        <v>3</v>
      </c>
      <c r="BB51" s="1361">
        <v>6</v>
      </c>
      <c r="BC51" s="1361">
        <v>3</v>
      </c>
      <c r="BD51" s="1361">
        <v>4</v>
      </c>
      <c r="BE51" s="1361">
        <v>22</v>
      </c>
      <c r="BF51" s="1361">
        <v>3</v>
      </c>
      <c r="BG51" s="1361">
        <v>4</v>
      </c>
      <c r="BH51" s="1361">
        <v>9</v>
      </c>
      <c r="BI51" s="1361">
        <v>3</v>
      </c>
      <c r="BJ51" s="1361">
        <v>4</v>
      </c>
      <c r="BK51" s="1361">
        <v>1</v>
      </c>
      <c r="BL51" s="1361">
        <v>4</v>
      </c>
      <c r="BN51" s="1713"/>
    </row>
    <row r="52" spans="1:66" s="339" customFormat="1" ht="29.25" customHeight="1">
      <c r="A52" s="1150" t="s">
        <v>31</v>
      </c>
      <c r="B52" s="1158" t="s">
        <v>146</v>
      </c>
      <c r="C52" s="1118"/>
      <c r="D52" s="1545"/>
      <c r="E52" s="1032"/>
      <c r="F52" s="1032"/>
      <c r="G52" s="1032"/>
      <c r="H52" s="1032"/>
      <c r="I52" s="1032"/>
      <c r="J52" s="1043"/>
      <c r="K52" s="1545"/>
      <c r="L52" s="1546"/>
      <c r="M52" s="1540"/>
      <c r="N52" s="1239"/>
      <c r="O52" s="1239"/>
      <c r="P52" s="1239"/>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T52" s="1239"/>
      <c r="AU52" s="1239"/>
      <c r="AV52" s="1239"/>
      <c r="AW52" s="1239"/>
      <c r="AX52" s="1239"/>
      <c r="AY52" s="1239"/>
      <c r="AZ52" s="1239"/>
      <c r="BA52" s="1239"/>
      <c r="BB52" s="1239"/>
      <c r="BC52" s="1239"/>
      <c r="BD52" s="1239"/>
      <c r="BE52" s="1239"/>
      <c r="BF52" s="1239"/>
      <c r="BG52" s="1239"/>
      <c r="BH52" s="1239"/>
      <c r="BI52" s="1239"/>
      <c r="BJ52" s="1239"/>
      <c r="BK52" s="1239"/>
      <c r="BL52" s="1239"/>
      <c r="BN52" s="1713"/>
    </row>
    <row r="53" spans="1:66" s="500" customFormat="1" ht="33" customHeight="1">
      <c r="A53" s="1723"/>
      <c r="B53" s="1724" t="s">
        <v>272</v>
      </c>
      <c r="C53" s="1726" t="s">
        <v>54</v>
      </c>
      <c r="D53" s="1727"/>
      <c r="E53" s="1727">
        <v>1200</v>
      </c>
      <c r="F53" s="1555">
        <v>1260</v>
      </c>
      <c r="G53" s="1545">
        <v>1380</v>
      </c>
      <c r="H53" s="1545"/>
      <c r="I53" s="1545">
        <f>+G53</f>
        <v>1380</v>
      </c>
      <c r="J53" s="1043"/>
      <c r="K53" s="1545">
        <f t="shared" si="0"/>
        <v>0</v>
      </c>
      <c r="L53" s="1546">
        <f t="shared" si="1"/>
        <v>100</v>
      </c>
      <c r="M53" s="1545"/>
      <c r="N53" s="1238">
        <v>60</v>
      </c>
      <c r="O53" s="1238">
        <v>60</v>
      </c>
      <c r="P53" s="1355">
        <v>60</v>
      </c>
      <c r="Q53" s="1355">
        <v>60</v>
      </c>
      <c r="R53" s="1351">
        <v>60</v>
      </c>
      <c r="S53" s="1351">
        <v>60</v>
      </c>
      <c r="T53" s="1355">
        <v>60</v>
      </c>
      <c r="U53" s="1355">
        <v>60</v>
      </c>
      <c r="V53" s="1355">
        <v>60</v>
      </c>
      <c r="W53" s="1355">
        <v>60</v>
      </c>
      <c r="X53" s="1355">
        <v>60</v>
      </c>
      <c r="Y53" s="1355">
        <v>50</v>
      </c>
      <c r="Z53" s="1355">
        <v>100</v>
      </c>
      <c r="AA53" s="1355">
        <v>100</v>
      </c>
      <c r="AB53" s="1355">
        <v>100</v>
      </c>
      <c r="AC53" s="1355">
        <v>90</v>
      </c>
      <c r="AD53" s="1355">
        <v>90</v>
      </c>
      <c r="AE53" s="1355">
        <v>60</v>
      </c>
      <c r="AF53" s="1355">
        <v>90</v>
      </c>
      <c r="AG53" s="1355">
        <v>150</v>
      </c>
      <c r="AH53" s="1355">
        <v>80</v>
      </c>
      <c r="AI53" s="1355">
        <v>90</v>
      </c>
      <c r="AJ53" s="1355">
        <v>90</v>
      </c>
      <c r="AK53" s="1355">
        <v>60</v>
      </c>
      <c r="AL53" s="1355">
        <v>100</v>
      </c>
      <c r="AM53" s="1355">
        <v>100</v>
      </c>
      <c r="AN53" s="1355">
        <v>80</v>
      </c>
      <c r="AO53" s="1355">
        <v>95</v>
      </c>
      <c r="AP53" s="1355">
        <v>95</v>
      </c>
      <c r="AQ53" s="1355">
        <v>80</v>
      </c>
      <c r="AR53" s="1355">
        <v>60</v>
      </c>
      <c r="AS53" s="1355">
        <v>60</v>
      </c>
      <c r="AT53" s="1355">
        <v>60</v>
      </c>
      <c r="AU53" s="1355">
        <v>95</v>
      </c>
      <c r="AV53" s="1355">
        <v>95</v>
      </c>
      <c r="AW53" s="1355">
        <v>170</v>
      </c>
      <c r="AX53" s="1355">
        <v>60</v>
      </c>
      <c r="AY53" s="1355">
        <v>60</v>
      </c>
      <c r="AZ53" s="1355">
        <v>60</v>
      </c>
      <c r="BA53" s="1355">
        <v>60</v>
      </c>
      <c r="BB53" s="1355">
        <v>90</v>
      </c>
      <c r="BC53" s="1355">
        <v>90</v>
      </c>
      <c r="BD53" s="1355">
        <v>60</v>
      </c>
      <c r="BE53" s="1355">
        <v>30</v>
      </c>
      <c r="BF53" s="1355">
        <v>30</v>
      </c>
      <c r="BG53" s="1355"/>
      <c r="BH53" s="1355">
        <v>0</v>
      </c>
      <c r="BI53" s="1355">
        <v>60</v>
      </c>
      <c r="BJ53" s="1355">
        <v>60</v>
      </c>
      <c r="BK53" s="1355">
        <v>60</v>
      </c>
      <c r="BL53" s="1364">
        <v>40</v>
      </c>
    </row>
    <row r="54" spans="1:66" s="107" customFormat="1" ht="24.75" customHeight="1">
      <c r="A54" s="1153"/>
      <c r="B54" s="1159" t="s">
        <v>37</v>
      </c>
      <c r="C54" s="1156"/>
      <c r="D54" s="1032"/>
      <c r="E54" s="1545"/>
      <c r="F54" s="1032"/>
      <c r="G54" s="1545"/>
      <c r="H54" s="1545"/>
      <c r="I54" s="1545"/>
      <c r="J54" s="1043"/>
      <c r="K54" s="1545"/>
      <c r="L54" s="1546"/>
      <c r="M54" s="1545"/>
      <c r="N54" s="1238"/>
      <c r="O54" s="1238"/>
      <c r="P54" s="1238"/>
      <c r="Q54" s="1238"/>
      <c r="R54" s="1239"/>
      <c r="S54" s="1239"/>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95"/>
    </row>
    <row r="55" spans="1:66" s="107" customFormat="1" ht="35.25" customHeight="1">
      <c r="A55" s="1153"/>
      <c r="B55" s="1115" t="s">
        <v>315</v>
      </c>
      <c r="C55" s="1028" t="s">
        <v>54</v>
      </c>
      <c r="D55" s="1043"/>
      <c r="E55" s="1545">
        <v>1200</v>
      </c>
      <c r="F55" s="1042">
        <v>1260</v>
      </c>
      <c r="G55" s="1545">
        <v>1380</v>
      </c>
      <c r="H55" s="1545"/>
      <c r="I55" s="1545">
        <f>+G55</f>
        <v>1380</v>
      </c>
      <c r="J55" s="1043"/>
      <c r="K55" s="1545">
        <f t="shared" si="0"/>
        <v>0</v>
      </c>
      <c r="L55" s="1546">
        <f t="shared" si="1"/>
        <v>100</v>
      </c>
      <c r="M55" s="1545"/>
      <c r="N55" s="1238">
        <v>60</v>
      </c>
      <c r="O55" s="1238">
        <v>60</v>
      </c>
      <c r="P55" s="1355">
        <v>60</v>
      </c>
      <c r="Q55" s="1355">
        <v>60</v>
      </c>
      <c r="R55" s="1351">
        <v>60</v>
      </c>
      <c r="S55" s="1351">
        <v>60</v>
      </c>
      <c r="T55" s="1355">
        <v>60</v>
      </c>
      <c r="U55" s="1355">
        <v>60</v>
      </c>
      <c r="V55" s="1355">
        <v>60</v>
      </c>
      <c r="W55" s="1355">
        <v>60</v>
      </c>
      <c r="X55" s="1355">
        <v>60</v>
      </c>
      <c r="Y55" s="1355">
        <v>50</v>
      </c>
      <c r="Z55" s="1355">
        <v>100</v>
      </c>
      <c r="AA55" s="1355">
        <v>100</v>
      </c>
      <c r="AB55" s="1355">
        <v>100</v>
      </c>
      <c r="AC55" s="1355">
        <v>90</v>
      </c>
      <c r="AD55" s="1355">
        <v>90</v>
      </c>
      <c r="AE55" s="1355">
        <v>60</v>
      </c>
      <c r="AF55" s="1355">
        <v>90</v>
      </c>
      <c r="AG55" s="1355">
        <v>150</v>
      </c>
      <c r="AH55" s="1355">
        <v>80</v>
      </c>
      <c r="AI55" s="1355">
        <v>90</v>
      </c>
      <c r="AJ55" s="1355">
        <v>90</v>
      </c>
      <c r="AK55" s="1355">
        <v>60</v>
      </c>
      <c r="AL55" s="1355">
        <v>100</v>
      </c>
      <c r="AM55" s="1355">
        <v>100</v>
      </c>
      <c r="AN55" s="1355">
        <v>80</v>
      </c>
      <c r="AO55" s="1355">
        <v>95</v>
      </c>
      <c r="AP55" s="1355">
        <v>95</v>
      </c>
      <c r="AQ55" s="1355">
        <v>80</v>
      </c>
      <c r="AR55" s="1355">
        <v>60</v>
      </c>
      <c r="AS55" s="1355">
        <v>60</v>
      </c>
      <c r="AT55" s="1355">
        <v>60</v>
      </c>
      <c r="AU55" s="1355">
        <v>95</v>
      </c>
      <c r="AV55" s="1355">
        <v>95</v>
      </c>
      <c r="AW55" s="1355">
        <v>170</v>
      </c>
      <c r="AX55" s="1355">
        <v>60</v>
      </c>
      <c r="AY55" s="1355">
        <v>60</v>
      </c>
      <c r="AZ55" s="1355">
        <v>60</v>
      </c>
      <c r="BA55" s="1355">
        <v>60</v>
      </c>
      <c r="BB55" s="1355">
        <v>90</v>
      </c>
      <c r="BC55" s="1355">
        <v>90</v>
      </c>
      <c r="BD55" s="1355">
        <v>60</v>
      </c>
      <c r="BE55" s="1355">
        <v>30</v>
      </c>
      <c r="BF55" s="1355">
        <v>30</v>
      </c>
      <c r="BG55" s="1355"/>
      <c r="BH55" s="1355">
        <v>0</v>
      </c>
      <c r="BI55" s="1355">
        <v>60</v>
      </c>
      <c r="BJ55" s="1355">
        <v>60</v>
      </c>
      <c r="BK55" s="1355">
        <v>60</v>
      </c>
      <c r="BL55" s="1364">
        <v>40</v>
      </c>
    </row>
    <row r="56" spans="1:66" s="311" customFormat="1" ht="34.5" customHeight="1">
      <c r="A56" s="1036" t="s">
        <v>33</v>
      </c>
      <c r="B56" s="1035" t="s">
        <v>26</v>
      </c>
      <c r="C56" s="1028"/>
      <c r="D56" s="1032"/>
      <c r="E56" s="1032"/>
      <c r="F56" s="1032"/>
      <c r="G56" s="1032"/>
      <c r="H56" s="1032"/>
      <c r="I56" s="1032"/>
      <c r="J56" s="1043"/>
      <c r="K56" s="1545"/>
      <c r="L56" s="1546"/>
      <c r="M56" s="1545"/>
      <c r="N56" s="1035"/>
      <c r="O56" s="1035"/>
      <c r="P56" s="1035"/>
      <c r="Q56" s="1035"/>
      <c r="R56" s="1035"/>
      <c r="S56" s="1035"/>
      <c r="T56" s="1035"/>
      <c r="U56" s="1035"/>
      <c r="V56" s="1035"/>
      <c r="W56" s="1035"/>
      <c r="X56" s="1035"/>
      <c r="Y56" s="1035"/>
      <c r="Z56" s="1035"/>
      <c r="AA56" s="1035"/>
      <c r="AB56" s="1035"/>
      <c r="AC56" s="1035"/>
      <c r="AD56" s="1035"/>
      <c r="AE56" s="1035"/>
      <c r="AF56" s="1035"/>
      <c r="AG56" s="1035"/>
      <c r="AH56" s="1035"/>
      <c r="AI56" s="1035"/>
      <c r="AJ56" s="1035"/>
      <c r="AK56" s="1035"/>
      <c r="AL56" s="1035"/>
      <c r="AM56" s="1035"/>
      <c r="AN56" s="1035"/>
      <c r="AO56" s="1035"/>
      <c r="AP56" s="1035"/>
      <c r="AQ56" s="1035"/>
      <c r="AR56" s="1035"/>
      <c r="AS56" s="1035"/>
      <c r="AT56" s="1035"/>
      <c r="AU56" s="1035"/>
      <c r="AV56" s="1035"/>
      <c r="AW56" s="1035"/>
      <c r="AX56" s="1035"/>
      <c r="AY56" s="1035"/>
      <c r="AZ56" s="1035"/>
      <c r="BA56" s="1035"/>
      <c r="BB56" s="1035"/>
      <c r="BC56" s="1035"/>
      <c r="BD56" s="1035"/>
      <c r="BE56" s="1035"/>
      <c r="BF56" s="1035"/>
      <c r="BG56" s="1035"/>
      <c r="BH56" s="1035"/>
      <c r="BI56" s="1035"/>
      <c r="BJ56" s="1035"/>
      <c r="BK56" s="1035"/>
      <c r="BL56" s="1035"/>
    </row>
    <row r="57" spans="1:66" s="311" customFormat="1" ht="36" customHeight="1">
      <c r="A57" s="1047">
        <v>1</v>
      </c>
      <c r="B57" s="1029" t="s">
        <v>436</v>
      </c>
      <c r="C57" s="1028" t="s">
        <v>74</v>
      </c>
      <c r="D57" s="1032">
        <v>16</v>
      </c>
      <c r="E57" s="1043">
        <v>15</v>
      </c>
      <c r="F57" s="1032">
        <v>24</v>
      </c>
      <c r="G57" s="1042">
        <v>20</v>
      </c>
      <c r="H57" s="1042">
        <v>5</v>
      </c>
      <c r="I57" s="1042">
        <v>20</v>
      </c>
      <c r="J57" s="1043">
        <f t="shared" si="2"/>
        <v>31.25</v>
      </c>
      <c r="K57" s="1545">
        <f t="shared" si="0"/>
        <v>25</v>
      </c>
      <c r="L57" s="1546">
        <f t="shared" si="1"/>
        <v>100</v>
      </c>
      <c r="M57" s="1545"/>
      <c r="N57" s="1239">
        <v>1</v>
      </c>
      <c r="O57" s="1239">
        <v>3</v>
      </c>
      <c r="P57" s="1351">
        <v>2</v>
      </c>
      <c r="Q57" s="1351">
        <v>1</v>
      </c>
      <c r="R57" s="1351">
        <v>2</v>
      </c>
      <c r="S57" s="1351">
        <v>1</v>
      </c>
      <c r="T57" s="1351">
        <v>1</v>
      </c>
      <c r="U57" s="1351">
        <v>2</v>
      </c>
      <c r="V57" s="1351">
        <v>1</v>
      </c>
      <c r="W57" s="1351"/>
      <c r="X57" s="1351"/>
      <c r="Y57" s="1351">
        <v>1</v>
      </c>
      <c r="Z57" s="1351"/>
      <c r="AA57" s="1351">
        <v>3</v>
      </c>
      <c r="AB57" s="1351">
        <v>1</v>
      </c>
      <c r="AC57" s="1351">
        <v>1</v>
      </c>
      <c r="AD57" s="1351">
        <v>2</v>
      </c>
      <c r="AE57" s="1351">
        <v>1</v>
      </c>
      <c r="AF57" s="1351">
        <v>2</v>
      </c>
      <c r="AG57" s="1351">
        <v>1</v>
      </c>
      <c r="AH57" s="1351">
        <v>2</v>
      </c>
      <c r="AI57" s="1351"/>
      <c r="AJ57" s="1351">
        <v>1</v>
      </c>
      <c r="AK57" s="1351">
        <v>1</v>
      </c>
      <c r="AL57" s="1351">
        <v>1</v>
      </c>
      <c r="AM57" s="1351">
        <v>1</v>
      </c>
      <c r="AN57" s="1351">
        <v>1</v>
      </c>
      <c r="AO57" s="1351">
        <v>1</v>
      </c>
      <c r="AP57" s="1351">
        <v>4</v>
      </c>
      <c r="AQ57" s="1351">
        <v>1</v>
      </c>
      <c r="AR57" s="1351">
        <v>1</v>
      </c>
      <c r="AS57" s="1351">
        <v>1</v>
      </c>
      <c r="AT57" s="1351">
        <v>1</v>
      </c>
      <c r="AU57" s="1351">
        <v>1</v>
      </c>
      <c r="AV57" s="1351">
        <v>1</v>
      </c>
      <c r="AW57" s="1351">
        <v>2</v>
      </c>
      <c r="AX57" s="1351">
        <v>1</v>
      </c>
      <c r="AY57" s="1351">
        <v>1</v>
      </c>
      <c r="AZ57" s="1351">
        <v>1</v>
      </c>
      <c r="BA57" s="1351">
        <v>1</v>
      </c>
      <c r="BB57" s="1351"/>
      <c r="BC57" s="1351">
        <v>1</v>
      </c>
      <c r="BD57" s="1351">
        <v>1</v>
      </c>
      <c r="BE57" s="1351">
        <v>1</v>
      </c>
      <c r="BF57" s="1351">
        <v>1</v>
      </c>
      <c r="BG57" s="1351">
        <v>1</v>
      </c>
      <c r="BH57" s="1351">
        <v>1</v>
      </c>
      <c r="BI57" s="1351">
        <v>1</v>
      </c>
      <c r="BJ57" s="1351">
        <v>1</v>
      </c>
      <c r="BK57" s="1351"/>
      <c r="BL57" s="1351">
        <v>1</v>
      </c>
    </row>
    <row r="58" spans="1:66" s="311" customFormat="1" ht="48.75" customHeight="1">
      <c r="A58" s="1028">
        <v>2</v>
      </c>
      <c r="B58" s="1029" t="s">
        <v>316</v>
      </c>
      <c r="C58" s="1028" t="s">
        <v>74</v>
      </c>
      <c r="D58" s="1043">
        <v>16</v>
      </c>
      <c r="E58" s="1043">
        <v>15</v>
      </c>
      <c r="F58" s="1042">
        <v>27</v>
      </c>
      <c r="G58" s="1042">
        <v>20</v>
      </c>
      <c r="H58" s="1042">
        <v>5</v>
      </c>
      <c r="I58" s="1042">
        <v>20</v>
      </c>
      <c r="J58" s="1043">
        <f t="shared" si="2"/>
        <v>31.25</v>
      </c>
      <c r="K58" s="1545">
        <f t="shared" si="0"/>
        <v>25</v>
      </c>
      <c r="L58" s="1546">
        <f t="shared" si="1"/>
        <v>100</v>
      </c>
      <c r="M58" s="1545"/>
      <c r="N58" s="1301"/>
      <c r="O58" s="1301"/>
      <c r="P58" s="1367">
        <v>2</v>
      </c>
      <c r="Q58" s="1367">
        <v>1</v>
      </c>
      <c r="R58" s="1367">
        <v>2</v>
      </c>
      <c r="S58" s="1367">
        <v>1</v>
      </c>
      <c r="T58" s="1367">
        <v>1</v>
      </c>
      <c r="U58" s="1367">
        <v>2</v>
      </c>
      <c r="V58" s="1367">
        <v>1</v>
      </c>
      <c r="W58" s="1367"/>
      <c r="X58" s="1367"/>
      <c r="Y58" s="1367">
        <v>1</v>
      </c>
      <c r="Z58" s="1367"/>
      <c r="AA58" s="1367">
        <v>3</v>
      </c>
      <c r="AB58" s="1367">
        <v>1</v>
      </c>
      <c r="AC58" s="1367">
        <v>1</v>
      </c>
      <c r="AD58" s="1367">
        <v>2</v>
      </c>
      <c r="AE58" s="1367">
        <v>1</v>
      </c>
      <c r="AF58" s="1367">
        <v>2</v>
      </c>
      <c r="AG58" s="1367">
        <v>1</v>
      </c>
      <c r="AH58" s="1367">
        <v>2</v>
      </c>
      <c r="AI58" s="1367"/>
      <c r="AJ58" s="1367">
        <v>1</v>
      </c>
      <c r="AK58" s="1367">
        <v>1</v>
      </c>
      <c r="AL58" s="1367">
        <v>1</v>
      </c>
      <c r="AM58" s="1367">
        <v>1</v>
      </c>
      <c r="AN58" s="1367">
        <v>1</v>
      </c>
      <c r="AO58" s="1367">
        <v>1</v>
      </c>
      <c r="AP58" s="1367">
        <v>4</v>
      </c>
      <c r="AQ58" s="1367">
        <v>1</v>
      </c>
      <c r="AR58" s="1367">
        <v>1</v>
      </c>
      <c r="AS58" s="1367">
        <v>1</v>
      </c>
      <c r="AT58" s="1367">
        <v>1</v>
      </c>
      <c r="AU58" s="1367">
        <v>1</v>
      </c>
      <c r="AV58" s="1367">
        <v>1</v>
      </c>
      <c r="AW58" s="1367">
        <v>2</v>
      </c>
      <c r="AX58" s="1367">
        <v>1</v>
      </c>
      <c r="AY58" s="1367">
        <v>1</v>
      </c>
      <c r="AZ58" s="1367">
        <v>1</v>
      </c>
      <c r="BA58" s="1367">
        <v>1</v>
      </c>
      <c r="BB58" s="1367"/>
      <c r="BC58" s="1367">
        <v>1</v>
      </c>
      <c r="BD58" s="1367">
        <v>1</v>
      </c>
      <c r="BE58" s="1367">
        <v>1</v>
      </c>
      <c r="BF58" s="1367">
        <v>1</v>
      </c>
      <c r="BG58" s="1367">
        <v>1</v>
      </c>
      <c r="BH58" s="1367">
        <v>1</v>
      </c>
      <c r="BI58" s="1367">
        <v>1</v>
      </c>
      <c r="BJ58" s="1367">
        <v>1</v>
      </c>
      <c r="BK58" s="1367"/>
      <c r="BL58" s="1367">
        <v>1</v>
      </c>
    </row>
    <row r="59" spans="1:66" s="311" customFormat="1" ht="34.5" customHeight="1">
      <c r="A59" s="1047">
        <v>3</v>
      </c>
      <c r="B59" s="1029" t="s">
        <v>372</v>
      </c>
      <c r="C59" s="1028" t="s">
        <v>74</v>
      </c>
      <c r="D59" s="1043">
        <v>456</v>
      </c>
      <c r="E59" s="1548">
        <v>460</v>
      </c>
      <c r="F59" s="1042">
        <v>452</v>
      </c>
      <c r="G59" s="1555">
        <v>460</v>
      </c>
      <c r="H59" s="1555">
        <v>433</v>
      </c>
      <c r="I59" s="1555">
        <v>460</v>
      </c>
      <c r="J59" s="1043">
        <f t="shared" si="2"/>
        <v>94.956140350877192</v>
      </c>
      <c r="K59" s="1545">
        <f t="shared" si="0"/>
        <v>94.130434782608702</v>
      </c>
      <c r="L59" s="1546">
        <f t="shared" si="1"/>
        <v>100</v>
      </c>
      <c r="M59" s="1545"/>
      <c r="N59" s="1035"/>
      <c r="O59" s="1035"/>
      <c r="P59" s="1362"/>
      <c r="Q59" s="1362"/>
      <c r="R59" s="1362"/>
      <c r="S59" s="1362"/>
      <c r="T59" s="1362"/>
      <c r="U59" s="1362"/>
      <c r="V59" s="1362"/>
      <c r="W59" s="1362"/>
      <c r="X59" s="1362"/>
      <c r="Y59" s="1362"/>
      <c r="Z59" s="1362"/>
      <c r="AA59" s="1362"/>
      <c r="AB59" s="1362"/>
      <c r="AC59" s="1362"/>
      <c r="AD59" s="1362"/>
      <c r="AE59" s="1362"/>
      <c r="AF59" s="1362"/>
      <c r="AG59" s="1362"/>
      <c r="AH59" s="1362"/>
      <c r="AI59" s="1362"/>
      <c r="AJ59" s="1362"/>
      <c r="AK59" s="1362"/>
      <c r="AL59" s="1362"/>
      <c r="AM59" s="1362"/>
      <c r="AN59" s="1362"/>
      <c r="AO59" s="1362"/>
      <c r="AP59" s="1362"/>
      <c r="AQ59" s="1362"/>
      <c r="AR59" s="1362"/>
      <c r="AS59" s="1362"/>
      <c r="AT59" s="1362"/>
      <c r="AU59" s="1362"/>
      <c r="AV59" s="1362"/>
      <c r="AW59" s="1362"/>
      <c r="AX59" s="1362"/>
      <c r="AY59" s="1362"/>
      <c r="AZ59" s="1362"/>
      <c r="BA59" s="1362"/>
      <c r="BB59" s="1362"/>
      <c r="BC59" s="1362"/>
      <c r="BD59" s="1362"/>
      <c r="BE59" s="1362"/>
      <c r="BF59" s="1362"/>
      <c r="BG59" s="1362"/>
      <c r="BH59" s="1362"/>
      <c r="BI59" s="1362"/>
      <c r="BJ59" s="1362"/>
      <c r="BK59" s="1362"/>
      <c r="BL59" s="1362"/>
      <c r="BN59" s="1633"/>
    </row>
    <row r="60" spans="1:66" s="311" customFormat="1" ht="24" customHeight="1">
      <c r="A60" s="1036" t="s">
        <v>34</v>
      </c>
      <c r="B60" s="1049" t="s">
        <v>137</v>
      </c>
      <c r="C60" s="1028"/>
      <c r="D60" s="1043"/>
      <c r="E60" s="1043"/>
      <c r="F60" s="1043"/>
      <c r="G60" s="1043"/>
      <c r="H60" s="1043"/>
      <c r="I60" s="1043"/>
      <c r="J60" s="1043"/>
      <c r="K60" s="1545"/>
      <c r="L60" s="1546"/>
      <c r="M60" s="1545"/>
      <c r="N60" s="1035"/>
      <c r="O60" s="1035"/>
      <c r="P60" s="1035"/>
      <c r="Q60" s="1035"/>
      <c r="R60" s="1035"/>
      <c r="S60" s="1035"/>
      <c r="T60" s="1035"/>
      <c r="U60" s="1035"/>
      <c r="V60" s="1035"/>
      <c r="W60" s="1035"/>
      <c r="X60" s="1035"/>
      <c r="Y60" s="1035"/>
      <c r="Z60" s="1035"/>
      <c r="AA60" s="1035"/>
      <c r="AB60" s="1035"/>
      <c r="AC60" s="1035"/>
      <c r="AD60" s="1035"/>
      <c r="AE60" s="1035"/>
      <c r="AF60" s="1035"/>
      <c r="AG60" s="1035"/>
      <c r="AH60" s="1035"/>
      <c r="AI60" s="1035"/>
      <c r="AJ60" s="1035"/>
      <c r="AK60" s="1035"/>
      <c r="AL60" s="1035"/>
      <c r="AM60" s="1035"/>
      <c r="AN60" s="1035"/>
      <c r="AO60" s="1035"/>
      <c r="AP60" s="1035"/>
      <c r="AQ60" s="1035"/>
      <c r="AR60" s="1035"/>
      <c r="AS60" s="1035"/>
      <c r="AT60" s="1035"/>
      <c r="AU60" s="1035"/>
      <c r="AV60" s="1035"/>
      <c r="AW60" s="1035"/>
      <c r="AX60" s="1035"/>
      <c r="AY60" s="1035"/>
      <c r="AZ60" s="1035"/>
      <c r="BA60" s="1035"/>
      <c r="BB60" s="1035"/>
      <c r="BC60" s="1035"/>
      <c r="BD60" s="1035"/>
      <c r="BE60" s="1035"/>
      <c r="BF60" s="1035"/>
      <c r="BG60" s="1035"/>
      <c r="BH60" s="1035"/>
      <c r="BI60" s="1035"/>
      <c r="BJ60" s="1035"/>
      <c r="BK60" s="1035"/>
      <c r="BL60" s="1035"/>
    </row>
    <row r="61" spans="1:66" s="311" customFormat="1" ht="45.75" customHeight="1">
      <c r="A61" s="1028">
        <v>1</v>
      </c>
      <c r="B61" s="199" t="s">
        <v>72</v>
      </c>
      <c r="C61" s="1028" t="s">
        <v>16</v>
      </c>
      <c r="D61" s="1032">
        <v>17</v>
      </c>
      <c r="E61" s="1032">
        <v>17</v>
      </c>
      <c r="F61" s="1560">
        <v>13</v>
      </c>
      <c r="G61" s="1561">
        <v>12</v>
      </c>
      <c r="H61" s="1561">
        <v>13</v>
      </c>
      <c r="I61" s="1561">
        <v>14</v>
      </c>
      <c r="J61" s="1043">
        <f t="shared" si="2"/>
        <v>76.470588235294116</v>
      </c>
      <c r="K61" s="1545">
        <f t="shared" si="0"/>
        <v>108.33333333333333</v>
      </c>
      <c r="L61" s="1546">
        <f t="shared" si="1"/>
        <v>116.66666666666667</v>
      </c>
      <c r="M61" s="1545"/>
      <c r="N61" s="1028" t="s">
        <v>741</v>
      </c>
      <c r="O61" s="1028" t="s">
        <v>743</v>
      </c>
      <c r="P61" s="1028" t="s">
        <v>741</v>
      </c>
      <c r="Q61" s="1028" t="s">
        <v>741</v>
      </c>
      <c r="R61" s="1028" t="s">
        <v>741</v>
      </c>
      <c r="S61" s="1028" t="s">
        <v>741</v>
      </c>
      <c r="T61" s="1028" t="s">
        <v>741</v>
      </c>
      <c r="U61" s="1028" t="s">
        <v>741</v>
      </c>
      <c r="V61" s="1028" t="s">
        <v>741</v>
      </c>
      <c r="W61" s="1028" t="s">
        <v>741</v>
      </c>
      <c r="X61" s="1028" t="s">
        <v>741</v>
      </c>
      <c r="Y61" s="1028" t="s">
        <v>741</v>
      </c>
      <c r="Z61" s="1028" t="s">
        <v>741</v>
      </c>
      <c r="AA61" s="1028" t="s">
        <v>741</v>
      </c>
      <c r="AB61" s="1028" t="s">
        <v>741</v>
      </c>
      <c r="AC61" s="1028" t="s">
        <v>741</v>
      </c>
      <c r="AD61" s="1028" t="s">
        <v>741</v>
      </c>
      <c r="AE61" s="1028" t="s">
        <v>741</v>
      </c>
      <c r="AF61" s="1028" t="s">
        <v>741</v>
      </c>
      <c r="AG61" s="1028" t="s">
        <v>741</v>
      </c>
      <c r="AH61" s="1028" t="s">
        <v>741</v>
      </c>
      <c r="AI61" s="1028" t="s">
        <v>741</v>
      </c>
      <c r="AJ61" s="1028" t="s">
        <v>741</v>
      </c>
      <c r="AK61" s="1028" t="s">
        <v>741</v>
      </c>
      <c r="AL61" s="1028" t="s">
        <v>741</v>
      </c>
      <c r="AM61" s="1028" t="s">
        <v>741</v>
      </c>
      <c r="AN61" s="1028" t="s">
        <v>741</v>
      </c>
      <c r="AO61" s="1028" t="s">
        <v>741</v>
      </c>
      <c r="AP61" s="1028" t="s">
        <v>741</v>
      </c>
      <c r="AQ61" s="1028" t="s">
        <v>741</v>
      </c>
      <c r="AR61" s="1028" t="s">
        <v>741</v>
      </c>
      <c r="AS61" s="1028" t="s">
        <v>741</v>
      </c>
      <c r="AT61" s="1028" t="s">
        <v>741</v>
      </c>
      <c r="AU61" s="1028" t="s">
        <v>741</v>
      </c>
      <c r="AV61" s="1028" t="s">
        <v>743</v>
      </c>
      <c r="AW61" s="1028" t="s">
        <v>741</v>
      </c>
      <c r="AX61" s="1028" t="s">
        <v>741</v>
      </c>
      <c r="AY61" s="1028" t="s">
        <v>741</v>
      </c>
      <c r="AZ61" s="1028" t="s">
        <v>741</v>
      </c>
      <c r="BA61" s="1028" t="s">
        <v>741</v>
      </c>
      <c r="BB61" s="1028" t="s">
        <v>741</v>
      </c>
      <c r="BC61" s="1028" t="s">
        <v>741</v>
      </c>
      <c r="BD61" s="1028" t="s">
        <v>741</v>
      </c>
      <c r="BE61" s="1028" t="s">
        <v>741</v>
      </c>
      <c r="BF61" s="1028" t="s">
        <v>741</v>
      </c>
      <c r="BG61" s="1028" t="s">
        <v>741</v>
      </c>
      <c r="BH61" s="1028" t="s">
        <v>741</v>
      </c>
      <c r="BI61" s="1028" t="s">
        <v>741</v>
      </c>
      <c r="BJ61" s="1028" t="s">
        <v>741</v>
      </c>
      <c r="BK61" s="1028" t="s">
        <v>743</v>
      </c>
      <c r="BL61" s="1028" t="s">
        <v>741</v>
      </c>
    </row>
    <row r="62" spans="1:66" s="341" customFormat="1" ht="40.5" customHeight="1">
      <c r="A62" s="1118">
        <v>2</v>
      </c>
      <c r="B62" s="1112" t="s">
        <v>373</v>
      </c>
      <c r="C62" s="1028" t="s">
        <v>43</v>
      </c>
      <c r="D62" s="1032">
        <v>100</v>
      </c>
      <c r="E62" s="1032">
        <v>100</v>
      </c>
      <c r="F62" s="1560">
        <f>+F61/E61*100</f>
        <v>76.470588235294116</v>
      </c>
      <c r="G62" s="1560">
        <v>70.5</v>
      </c>
      <c r="H62" s="1560">
        <f>+H61/17*100</f>
        <v>76.470588235294116</v>
      </c>
      <c r="I62" s="1560">
        <f>+I61/17*100</f>
        <v>82.35294117647058</v>
      </c>
      <c r="J62" s="1043">
        <f>+H62-D62</f>
        <v>-23.529411764705884</v>
      </c>
      <c r="K62" s="1545">
        <f>+H62-G62</f>
        <v>5.970588235294116</v>
      </c>
      <c r="L62" s="1546">
        <f>+I62-G62</f>
        <v>11.85294117647058</v>
      </c>
      <c r="M62" s="1545"/>
      <c r="N62" s="1302"/>
      <c r="O62" s="1302"/>
      <c r="P62" s="1158"/>
      <c r="Q62" s="1158"/>
      <c r="R62" s="1158"/>
      <c r="S62" s="1158"/>
      <c r="T62" s="1158"/>
      <c r="U62" s="1158"/>
      <c r="V62" s="1158"/>
      <c r="W62" s="1158"/>
      <c r="X62" s="1158"/>
      <c r="Y62" s="1158"/>
      <c r="Z62" s="1158"/>
      <c r="AA62" s="1158"/>
      <c r="AB62" s="1158"/>
      <c r="AC62" s="1158"/>
      <c r="AD62" s="1158"/>
      <c r="AE62" s="1158"/>
      <c r="AF62" s="1158"/>
      <c r="AG62" s="1158"/>
      <c r="AH62" s="1158"/>
      <c r="AI62" s="1158"/>
      <c r="AJ62" s="1158"/>
      <c r="AK62" s="1158"/>
      <c r="AL62" s="1158"/>
      <c r="AM62" s="1158"/>
      <c r="AN62" s="1158"/>
      <c r="AO62" s="1158"/>
      <c r="AP62" s="1158"/>
      <c r="AQ62" s="1158"/>
      <c r="AR62" s="1158"/>
      <c r="AS62" s="1158"/>
      <c r="AT62" s="1158"/>
      <c r="AU62" s="1158"/>
      <c r="AV62" s="1158"/>
      <c r="AW62" s="1158"/>
      <c r="AX62" s="1158"/>
      <c r="AY62" s="1158"/>
      <c r="AZ62" s="1158"/>
      <c r="BA62" s="1158"/>
      <c r="BB62" s="1158"/>
      <c r="BC62" s="1158"/>
      <c r="BD62" s="1158"/>
      <c r="BE62" s="1158"/>
      <c r="BF62" s="1158"/>
      <c r="BG62" s="1158"/>
      <c r="BH62" s="1158"/>
      <c r="BI62" s="1158"/>
      <c r="BJ62" s="1158"/>
      <c r="BK62" s="1158"/>
      <c r="BL62" s="1158"/>
    </row>
    <row r="63" spans="1:66" s="314" customFormat="1" ht="38.25" customHeight="1">
      <c r="A63" s="1129">
        <v>3</v>
      </c>
      <c r="B63" s="1160" t="s">
        <v>138</v>
      </c>
      <c r="C63" s="1129" t="s">
        <v>43</v>
      </c>
      <c r="D63" s="1562">
        <v>100</v>
      </c>
      <c r="E63" s="1562">
        <v>100</v>
      </c>
      <c r="F63" s="1563">
        <v>90</v>
      </c>
      <c r="G63" s="1563">
        <v>85</v>
      </c>
      <c r="H63" s="1563">
        <v>85</v>
      </c>
      <c r="I63" s="1563">
        <v>85</v>
      </c>
      <c r="J63" s="1564">
        <f>+H63-D63</f>
        <v>-15</v>
      </c>
      <c r="K63" s="1565">
        <f>+H63-G63</f>
        <v>0</v>
      </c>
      <c r="L63" s="1565">
        <f>+I63-G63</f>
        <v>0</v>
      </c>
      <c r="M63" s="1565"/>
      <c r="N63" s="1303"/>
      <c r="O63" s="1303"/>
      <c r="P63" s="1303"/>
      <c r="Q63" s="1303"/>
      <c r="R63" s="1303"/>
      <c r="S63" s="1303"/>
      <c r="T63" s="1303"/>
      <c r="U63" s="1303"/>
      <c r="V63" s="1303"/>
      <c r="W63" s="1303"/>
      <c r="X63" s="1303"/>
      <c r="Y63" s="1303"/>
      <c r="Z63" s="1303"/>
      <c r="AA63" s="1303"/>
      <c r="AB63" s="1303"/>
      <c r="AC63" s="1303"/>
      <c r="AD63" s="1303"/>
      <c r="AE63" s="1303"/>
      <c r="AF63" s="1303"/>
      <c r="AG63" s="1303"/>
      <c r="AH63" s="1303"/>
      <c r="AI63" s="1303"/>
      <c r="AJ63" s="1303"/>
      <c r="AK63" s="1303"/>
      <c r="AL63" s="1303"/>
      <c r="AM63" s="1303"/>
      <c r="AN63" s="1303"/>
      <c r="AO63" s="1303"/>
      <c r="AP63" s="1303"/>
      <c r="AQ63" s="1303"/>
      <c r="AR63" s="1303"/>
      <c r="AS63" s="1303"/>
      <c r="AT63" s="1303"/>
      <c r="AU63" s="1303"/>
      <c r="AV63" s="1303"/>
      <c r="AW63" s="1303"/>
      <c r="AX63" s="1303"/>
      <c r="AY63" s="1303"/>
      <c r="AZ63" s="1303"/>
      <c r="BA63" s="1303"/>
      <c r="BB63" s="1303"/>
      <c r="BC63" s="1303"/>
      <c r="BD63" s="1303"/>
      <c r="BE63" s="1303"/>
      <c r="BF63" s="1303"/>
      <c r="BG63" s="1303"/>
      <c r="BH63" s="1303"/>
      <c r="BI63" s="1303"/>
      <c r="BJ63" s="1303"/>
      <c r="BK63" s="1303"/>
      <c r="BL63" s="1303"/>
    </row>
  </sheetData>
  <mergeCells count="28">
    <mergeCell ref="AT5:AT6"/>
    <mergeCell ref="AW5:AW6"/>
    <mergeCell ref="AZ5:AZ6"/>
    <mergeCell ref="BC5:BC6"/>
    <mergeCell ref="BL5:BL6"/>
    <mergeCell ref="BF5:BF6"/>
    <mergeCell ref="BI5:BI6"/>
    <mergeCell ref="AE5:AE6"/>
    <mergeCell ref="AH5:AH6"/>
    <mergeCell ref="AK5:AK6"/>
    <mergeCell ref="AN5:AN6"/>
    <mergeCell ref="AQ5:AQ6"/>
    <mergeCell ref="AB5:AB6"/>
    <mergeCell ref="L1:M1"/>
    <mergeCell ref="D5:D6"/>
    <mergeCell ref="E5:F5"/>
    <mergeCell ref="M5:M6"/>
    <mergeCell ref="A2:L2"/>
    <mergeCell ref="J5:L5"/>
    <mergeCell ref="A5:A6"/>
    <mergeCell ref="B5:B6"/>
    <mergeCell ref="C5:C6"/>
    <mergeCell ref="Y5:Y6"/>
    <mergeCell ref="A3:M3"/>
    <mergeCell ref="P5:P6"/>
    <mergeCell ref="S5:S6"/>
    <mergeCell ref="V5:V6"/>
    <mergeCell ref="G5:I5"/>
  </mergeCells>
  <phoneticPr fontId="0" type="noConversion"/>
  <printOptions horizontalCentered="1"/>
  <pageMargins left="0.31496062992125984" right="0.23622047244094491" top="0.62" bottom="0.19685039370078741" header="0.67" footer="0.23622047244094491"/>
  <pageSetup paperSize="9" scale="75" orientation="portrait" r:id="rId1"/>
  <headerFooter alignWithMargins="0"/>
  <legacyDrawing r:id="rId2"/>
</worksheet>
</file>

<file path=xl/worksheets/sheet1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38"/>
  <sheetViews>
    <sheetView zoomScaleSheetLayoutView="100" workbookViewId="0">
      <pane xSplit="2" ySplit="6" topLeftCell="C7" activePane="bottomRight" state="frozen"/>
      <selection activeCell="J11" sqref="J11"/>
      <selection pane="topRight" activeCell="J11" sqref="J11"/>
      <selection pane="bottomLeft" activeCell="J11" sqref="J11"/>
      <selection pane="bottomRight" activeCell="H7" sqref="H7"/>
    </sheetView>
  </sheetViews>
  <sheetFormatPr defaultRowHeight="15.75"/>
  <cols>
    <col min="1" max="1" width="5" style="32" customWidth="1"/>
    <col min="2" max="2" width="25.5" style="7" customWidth="1"/>
    <col min="3" max="3" width="9.75" style="28" customWidth="1"/>
    <col min="4" max="4" width="7.625" style="36" customWidth="1"/>
    <col min="5" max="5" width="6.5" style="36" hidden="1" customWidth="1"/>
    <col min="6" max="6" width="7.875" style="36" hidden="1" customWidth="1"/>
    <col min="7" max="7" width="8.75" style="36" customWidth="1"/>
    <col min="8" max="8" width="7.75" style="36" customWidth="1"/>
    <col min="9" max="9" width="8" style="36" customWidth="1"/>
    <col min="10" max="10" width="8.125" style="36" customWidth="1"/>
    <col min="11" max="11" width="7.375" style="7" customWidth="1"/>
    <col min="12" max="12" width="7.375" style="32" customWidth="1"/>
    <col min="13" max="13" width="6.625" style="7" customWidth="1"/>
    <col min="14" max="15" width="9" style="36"/>
    <col min="16" max="258" width="9" style="7"/>
    <col min="259" max="259" width="3.375" style="7" customWidth="1"/>
    <col min="260" max="260" width="40.75" style="7" customWidth="1"/>
    <col min="261" max="261" width="18" style="7" bestFit="1" customWidth="1"/>
    <col min="262" max="262" width="10.125" style="7" customWidth="1"/>
    <col min="263" max="263" width="11.375" style="7" customWidth="1"/>
    <col min="264" max="264" width="10.375" style="7" customWidth="1"/>
    <col min="265" max="265" width="11.5" style="7" customWidth="1"/>
    <col min="266" max="266" width="12.375" style="7" customWidth="1"/>
    <col min="267" max="267" width="11.625" style="7" customWidth="1"/>
    <col min="268" max="268" width="11.25" style="7" customWidth="1"/>
    <col min="269" max="269" width="27.625" style="7" customWidth="1"/>
    <col min="270" max="514" width="9" style="7"/>
    <col min="515" max="515" width="3.375" style="7" customWidth="1"/>
    <col min="516" max="516" width="40.75" style="7" customWidth="1"/>
    <col min="517" max="517" width="18" style="7" bestFit="1" customWidth="1"/>
    <col min="518" max="518" width="10.125" style="7" customWidth="1"/>
    <col min="519" max="519" width="11.375" style="7" customWidth="1"/>
    <col min="520" max="520" width="10.375" style="7" customWidth="1"/>
    <col min="521" max="521" width="11.5" style="7" customWidth="1"/>
    <col min="522" max="522" width="12.375" style="7" customWidth="1"/>
    <col min="523" max="523" width="11.625" style="7" customWidth="1"/>
    <col min="524" max="524" width="11.25" style="7" customWidth="1"/>
    <col min="525" max="525" width="27.625" style="7" customWidth="1"/>
    <col min="526" max="770" width="9" style="7"/>
    <col min="771" max="771" width="3.375" style="7" customWidth="1"/>
    <col min="772" max="772" width="40.75" style="7" customWidth="1"/>
    <col min="773" max="773" width="18" style="7" bestFit="1" customWidth="1"/>
    <col min="774" max="774" width="10.125" style="7" customWidth="1"/>
    <col min="775" max="775" width="11.375" style="7" customWidth="1"/>
    <col min="776" max="776" width="10.375" style="7" customWidth="1"/>
    <col min="777" max="777" width="11.5" style="7" customWidth="1"/>
    <col min="778" max="778" width="12.375" style="7" customWidth="1"/>
    <col min="779" max="779" width="11.625" style="7" customWidth="1"/>
    <col min="780" max="780" width="11.25" style="7" customWidth="1"/>
    <col min="781" max="781" width="27.625" style="7" customWidth="1"/>
    <col min="782" max="1026" width="9" style="7"/>
    <col min="1027" max="1027" width="3.375" style="7" customWidth="1"/>
    <col min="1028" max="1028" width="40.75" style="7" customWidth="1"/>
    <col min="1029" max="1029" width="18" style="7" bestFit="1" customWidth="1"/>
    <col min="1030" max="1030" width="10.125" style="7" customWidth="1"/>
    <col min="1031" max="1031" width="11.375" style="7" customWidth="1"/>
    <col min="1032" max="1032" width="10.375" style="7" customWidth="1"/>
    <col min="1033" max="1033" width="11.5" style="7" customWidth="1"/>
    <col min="1034" max="1034" width="12.375" style="7" customWidth="1"/>
    <col min="1035" max="1035" width="11.625" style="7" customWidth="1"/>
    <col min="1036" max="1036" width="11.25" style="7" customWidth="1"/>
    <col min="1037" max="1037" width="27.625" style="7" customWidth="1"/>
    <col min="1038" max="1282" width="9" style="7"/>
    <col min="1283" max="1283" width="3.375" style="7" customWidth="1"/>
    <col min="1284" max="1284" width="40.75" style="7" customWidth="1"/>
    <col min="1285" max="1285" width="18" style="7" bestFit="1" customWidth="1"/>
    <col min="1286" max="1286" width="10.125" style="7" customWidth="1"/>
    <col min="1287" max="1287" width="11.375" style="7" customWidth="1"/>
    <col min="1288" max="1288" width="10.375" style="7" customWidth="1"/>
    <col min="1289" max="1289" width="11.5" style="7" customWidth="1"/>
    <col min="1290" max="1290" width="12.375" style="7" customWidth="1"/>
    <col min="1291" max="1291" width="11.625" style="7" customWidth="1"/>
    <col min="1292" max="1292" width="11.25" style="7" customWidth="1"/>
    <col min="1293" max="1293" width="27.625" style="7" customWidth="1"/>
    <col min="1294" max="1538" width="9" style="7"/>
    <col min="1539" max="1539" width="3.375" style="7" customWidth="1"/>
    <col min="1540" max="1540" width="40.75" style="7" customWidth="1"/>
    <col min="1541" max="1541" width="18" style="7" bestFit="1" customWidth="1"/>
    <col min="1542" max="1542" width="10.125" style="7" customWidth="1"/>
    <col min="1543" max="1543" width="11.375" style="7" customWidth="1"/>
    <col min="1544" max="1544" width="10.375" style="7" customWidth="1"/>
    <col min="1545" max="1545" width="11.5" style="7" customWidth="1"/>
    <col min="1546" max="1546" width="12.375" style="7" customWidth="1"/>
    <col min="1547" max="1547" width="11.625" style="7" customWidth="1"/>
    <col min="1548" max="1548" width="11.25" style="7" customWidth="1"/>
    <col min="1549" max="1549" width="27.625" style="7" customWidth="1"/>
    <col min="1550" max="1794" width="9" style="7"/>
    <col min="1795" max="1795" width="3.375" style="7" customWidth="1"/>
    <col min="1796" max="1796" width="40.75" style="7" customWidth="1"/>
    <col min="1797" max="1797" width="18" style="7" bestFit="1" customWidth="1"/>
    <col min="1798" max="1798" width="10.125" style="7" customWidth="1"/>
    <col min="1799" max="1799" width="11.375" style="7" customWidth="1"/>
    <col min="1800" max="1800" width="10.375" style="7" customWidth="1"/>
    <col min="1801" max="1801" width="11.5" style="7" customWidth="1"/>
    <col min="1802" max="1802" width="12.375" style="7" customWidth="1"/>
    <col min="1803" max="1803" width="11.625" style="7" customWidth="1"/>
    <col min="1804" max="1804" width="11.25" style="7" customWidth="1"/>
    <col min="1805" max="1805" width="27.625" style="7" customWidth="1"/>
    <col min="1806" max="2050" width="9" style="7"/>
    <col min="2051" max="2051" width="3.375" style="7" customWidth="1"/>
    <col min="2052" max="2052" width="40.75" style="7" customWidth="1"/>
    <col min="2053" max="2053" width="18" style="7" bestFit="1" customWidth="1"/>
    <col min="2054" max="2054" width="10.125" style="7" customWidth="1"/>
    <col min="2055" max="2055" width="11.375" style="7" customWidth="1"/>
    <col min="2056" max="2056" width="10.375" style="7" customWidth="1"/>
    <col min="2057" max="2057" width="11.5" style="7" customWidth="1"/>
    <col min="2058" max="2058" width="12.375" style="7" customWidth="1"/>
    <col min="2059" max="2059" width="11.625" style="7" customWidth="1"/>
    <col min="2060" max="2060" width="11.25" style="7" customWidth="1"/>
    <col min="2061" max="2061" width="27.625" style="7" customWidth="1"/>
    <col min="2062" max="2306" width="9" style="7"/>
    <col min="2307" max="2307" width="3.375" style="7" customWidth="1"/>
    <col min="2308" max="2308" width="40.75" style="7" customWidth="1"/>
    <col min="2309" max="2309" width="18" style="7" bestFit="1" customWidth="1"/>
    <col min="2310" max="2310" width="10.125" style="7" customWidth="1"/>
    <col min="2311" max="2311" width="11.375" style="7" customWidth="1"/>
    <col min="2312" max="2312" width="10.375" style="7" customWidth="1"/>
    <col min="2313" max="2313" width="11.5" style="7" customWidth="1"/>
    <col min="2314" max="2314" width="12.375" style="7" customWidth="1"/>
    <col min="2315" max="2315" width="11.625" style="7" customWidth="1"/>
    <col min="2316" max="2316" width="11.25" style="7" customWidth="1"/>
    <col min="2317" max="2317" width="27.625" style="7" customWidth="1"/>
    <col min="2318" max="2562" width="9" style="7"/>
    <col min="2563" max="2563" width="3.375" style="7" customWidth="1"/>
    <col min="2564" max="2564" width="40.75" style="7" customWidth="1"/>
    <col min="2565" max="2565" width="18" style="7" bestFit="1" customWidth="1"/>
    <col min="2566" max="2566" width="10.125" style="7" customWidth="1"/>
    <col min="2567" max="2567" width="11.375" style="7" customWidth="1"/>
    <col min="2568" max="2568" width="10.375" style="7" customWidth="1"/>
    <col min="2569" max="2569" width="11.5" style="7" customWidth="1"/>
    <col min="2570" max="2570" width="12.375" style="7" customWidth="1"/>
    <col min="2571" max="2571" width="11.625" style="7" customWidth="1"/>
    <col min="2572" max="2572" width="11.25" style="7" customWidth="1"/>
    <col min="2573" max="2573" width="27.625" style="7" customWidth="1"/>
    <col min="2574" max="2818" width="9" style="7"/>
    <col min="2819" max="2819" width="3.375" style="7" customWidth="1"/>
    <col min="2820" max="2820" width="40.75" style="7" customWidth="1"/>
    <col min="2821" max="2821" width="18" style="7" bestFit="1" customWidth="1"/>
    <col min="2822" max="2822" width="10.125" style="7" customWidth="1"/>
    <col min="2823" max="2823" width="11.375" style="7" customWidth="1"/>
    <col min="2824" max="2824" width="10.375" style="7" customWidth="1"/>
    <col min="2825" max="2825" width="11.5" style="7" customWidth="1"/>
    <col min="2826" max="2826" width="12.375" style="7" customWidth="1"/>
    <col min="2827" max="2827" width="11.625" style="7" customWidth="1"/>
    <col min="2828" max="2828" width="11.25" style="7" customWidth="1"/>
    <col min="2829" max="2829" width="27.625" style="7" customWidth="1"/>
    <col min="2830" max="3074" width="9" style="7"/>
    <col min="3075" max="3075" width="3.375" style="7" customWidth="1"/>
    <col min="3076" max="3076" width="40.75" style="7" customWidth="1"/>
    <col min="3077" max="3077" width="18" style="7" bestFit="1" customWidth="1"/>
    <col min="3078" max="3078" width="10.125" style="7" customWidth="1"/>
    <col min="3079" max="3079" width="11.375" style="7" customWidth="1"/>
    <col min="3080" max="3080" width="10.375" style="7" customWidth="1"/>
    <col min="3081" max="3081" width="11.5" style="7" customWidth="1"/>
    <col min="3082" max="3082" width="12.375" style="7" customWidth="1"/>
    <col min="3083" max="3083" width="11.625" style="7" customWidth="1"/>
    <col min="3084" max="3084" width="11.25" style="7" customWidth="1"/>
    <col min="3085" max="3085" width="27.625" style="7" customWidth="1"/>
    <col min="3086" max="3330" width="9" style="7"/>
    <col min="3331" max="3331" width="3.375" style="7" customWidth="1"/>
    <col min="3332" max="3332" width="40.75" style="7" customWidth="1"/>
    <col min="3333" max="3333" width="18" style="7" bestFit="1" customWidth="1"/>
    <col min="3334" max="3334" width="10.125" style="7" customWidth="1"/>
    <col min="3335" max="3335" width="11.375" style="7" customWidth="1"/>
    <col min="3336" max="3336" width="10.375" style="7" customWidth="1"/>
    <col min="3337" max="3337" width="11.5" style="7" customWidth="1"/>
    <col min="3338" max="3338" width="12.375" style="7" customWidth="1"/>
    <col min="3339" max="3339" width="11.625" style="7" customWidth="1"/>
    <col min="3340" max="3340" width="11.25" style="7" customWidth="1"/>
    <col min="3341" max="3341" width="27.625" style="7" customWidth="1"/>
    <col min="3342" max="3586" width="9" style="7"/>
    <col min="3587" max="3587" width="3.375" style="7" customWidth="1"/>
    <col min="3588" max="3588" width="40.75" style="7" customWidth="1"/>
    <col min="3589" max="3589" width="18" style="7" bestFit="1" customWidth="1"/>
    <col min="3590" max="3590" width="10.125" style="7" customWidth="1"/>
    <col min="3591" max="3591" width="11.375" style="7" customWidth="1"/>
    <col min="3592" max="3592" width="10.375" style="7" customWidth="1"/>
    <col min="3593" max="3593" width="11.5" style="7" customWidth="1"/>
    <col min="3594" max="3594" width="12.375" style="7" customWidth="1"/>
    <col min="3595" max="3595" width="11.625" style="7" customWidth="1"/>
    <col min="3596" max="3596" width="11.25" style="7" customWidth="1"/>
    <col min="3597" max="3597" width="27.625" style="7" customWidth="1"/>
    <col min="3598" max="3842" width="9" style="7"/>
    <col min="3843" max="3843" width="3.375" style="7" customWidth="1"/>
    <col min="3844" max="3844" width="40.75" style="7" customWidth="1"/>
    <col min="3845" max="3845" width="18" style="7" bestFit="1" customWidth="1"/>
    <col min="3846" max="3846" width="10.125" style="7" customWidth="1"/>
    <col min="3847" max="3847" width="11.375" style="7" customWidth="1"/>
    <col min="3848" max="3848" width="10.375" style="7" customWidth="1"/>
    <col min="3849" max="3849" width="11.5" style="7" customWidth="1"/>
    <col min="3850" max="3850" width="12.375" style="7" customWidth="1"/>
    <col min="3851" max="3851" width="11.625" style="7" customWidth="1"/>
    <col min="3852" max="3852" width="11.25" style="7" customWidth="1"/>
    <col min="3853" max="3853" width="27.625" style="7" customWidth="1"/>
    <col min="3854" max="4098" width="9" style="7"/>
    <col min="4099" max="4099" width="3.375" style="7" customWidth="1"/>
    <col min="4100" max="4100" width="40.75" style="7" customWidth="1"/>
    <col min="4101" max="4101" width="18" style="7" bestFit="1" customWidth="1"/>
    <col min="4102" max="4102" width="10.125" style="7" customWidth="1"/>
    <col min="4103" max="4103" width="11.375" style="7" customWidth="1"/>
    <col min="4104" max="4104" width="10.375" style="7" customWidth="1"/>
    <col min="4105" max="4105" width="11.5" style="7" customWidth="1"/>
    <col min="4106" max="4106" width="12.375" style="7" customWidth="1"/>
    <col min="4107" max="4107" width="11.625" style="7" customWidth="1"/>
    <col min="4108" max="4108" width="11.25" style="7" customWidth="1"/>
    <col min="4109" max="4109" width="27.625" style="7" customWidth="1"/>
    <col min="4110" max="4354" width="9" style="7"/>
    <col min="4355" max="4355" width="3.375" style="7" customWidth="1"/>
    <col min="4356" max="4356" width="40.75" style="7" customWidth="1"/>
    <col min="4357" max="4357" width="18" style="7" bestFit="1" customWidth="1"/>
    <col min="4358" max="4358" width="10.125" style="7" customWidth="1"/>
    <col min="4359" max="4359" width="11.375" style="7" customWidth="1"/>
    <col min="4360" max="4360" width="10.375" style="7" customWidth="1"/>
    <col min="4361" max="4361" width="11.5" style="7" customWidth="1"/>
    <col min="4362" max="4362" width="12.375" style="7" customWidth="1"/>
    <col min="4363" max="4363" width="11.625" style="7" customWidth="1"/>
    <col min="4364" max="4364" width="11.25" style="7" customWidth="1"/>
    <col min="4365" max="4365" width="27.625" style="7" customWidth="1"/>
    <col min="4366" max="4610" width="9" style="7"/>
    <col min="4611" max="4611" width="3.375" style="7" customWidth="1"/>
    <col min="4612" max="4612" width="40.75" style="7" customWidth="1"/>
    <col min="4613" max="4613" width="18" style="7" bestFit="1" customWidth="1"/>
    <col min="4614" max="4614" width="10.125" style="7" customWidth="1"/>
    <col min="4615" max="4615" width="11.375" style="7" customWidth="1"/>
    <col min="4616" max="4616" width="10.375" style="7" customWidth="1"/>
    <col min="4617" max="4617" width="11.5" style="7" customWidth="1"/>
    <col min="4618" max="4618" width="12.375" style="7" customWidth="1"/>
    <col min="4619" max="4619" width="11.625" style="7" customWidth="1"/>
    <col min="4620" max="4620" width="11.25" style="7" customWidth="1"/>
    <col min="4621" max="4621" width="27.625" style="7" customWidth="1"/>
    <col min="4622" max="4866" width="9" style="7"/>
    <col min="4867" max="4867" width="3.375" style="7" customWidth="1"/>
    <col min="4868" max="4868" width="40.75" style="7" customWidth="1"/>
    <col min="4869" max="4869" width="18" style="7" bestFit="1" customWidth="1"/>
    <col min="4870" max="4870" width="10.125" style="7" customWidth="1"/>
    <col min="4871" max="4871" width="11.375" style="7" customWidth="1"/>
    <col min="4872" max="4872" width="10.375" style="7" customWidth="1"/>
    <col min="4873" max="4873" width="11.5" style="7" customWidth="1"/>
    <col min="4874" max="4874" width="12.375" style="7" customWidth="1"/>
    <col min="4875" max="4875" width="11.625" style="7" customWidth="1"/>
    <col min="4876" max="4876" width="11.25" style="7" customWidth="1"/>
    <col min="4877" max="4877" width="27.625" style="7" customWidth="1"/>
    <col min="4878" max="5122" width="9" style="7"/>
    <col min="5123" max="5123" width="3.375" style="7" customWidth="1"/>
    <col min="5124" max="5124" width="40.75" style="7" customWidth="1"/>
    <col min="5125" max="5125" width="18" style="7" bestFit="1" customWidth="1"/>
    <col min="5126" max="5126" width="10.125" style="7" customWidth="1"/>
    <col min="5127" max="5127" width="11.375" style="7" customWidth="1"/>
    <col min="5128" max="5128" width="10.375" style="7" customWidth="1"/>
    <col min="5129" max="5129" width="11.5" style="7" customWidth="1"/>
    <col min="5130" max="5130" width="12.375" style="7" customWidth="1"/>
    <col min="5131" max="5131" width="11.625" style="7" customWidth="1"/>
    <col min="5132" max="5132" width="11.25" style="7" customWidth="1"/>
    <col min="5133" max="5133" width="27.625" style="7" customWidth="1"/>
    <col min="5134" max="5378" width="9" style="7"/>
    <col min="5379" max="5379" width="3.375" style="7" customWidth="1"/>
    <col min="5380" max="5380" width="40.75" style="7" customWidth="1"/>
    <col min="5381" max="5381" width="18" style="7" bestFit="1" customWidth="1"/>
    <col min="5382" max="5382" width="10.125" style="7" customWidth="1"/>
    <col min="5383" max="5383" width="11.375" style="7" customWidth="1"/>
    <col min="5384" max="5384" width="10.375" style="7" customWidth="1"/>
    <col min="5385" max="5385" width="11.5" style="7" customWidth="1"/>
    <col min="5386" max="5386" width="12.375" style="7" customWidth="1"/>
    <col min="5387" max="5387" width="11.625" style="7" customWidth="1"/>
    <col min="5388" max="5388" width="11.25" style="7" customWidth="1"/>
    <col min="5389" max="5389" width="27.625" style="7" customWidth="1"/>
    <col min="5390" max="5634" width="9" style="7"/>
    <col min="5635" max="5635" width="3.375" style="7" customWidth="1"/>
    <col min="5636" max="5636" width="40.75" style="7" customWidth="1"/>
    <col min="5637" max="5637" width="18" style="7" bestFit="1" customWidth="1"/>
    <col min="5638" max="5638" width="10.125" style="7" customWidth="1"/>
    <col min="5639" max="5639" width="11.375" style="7" customWidth="1"/>
    <col min="5640" max="5640" width="10.375" style="7" customWidth="1"/>
    <col min="5641" max="5641" width="11.5" style="7" customWidth="1"/>
    <col min="5642" max="5642" width="12.375" style="7" customWidth="1"/>
    <col min="5643" max="5643" width="11.625" style="7" customWidth="1"/>
    <col min="5644" max="5644" width="11.25" style="7" customWidth="1"/>
    <col min="5645" max="5645" width="27.625" style="7" customWidth="1"/>
    <col min="5646" max="5890" width="9" style="7"/>
    <col min="5891" max="5891" width="3.375" style="7" customWidth="1"/>
    <col min="5892" max="5892" width="40.75" style="7" customWidth="1"/>
    <col min="5893" max="5893" width="18" style="7" bestFit="1" customWidth="1"/>
    <col min="5894" max="5894" width="10.125" style="7" customWidth="1"/>
    <col min="5895" max="5895" width="11.375" style="7" customWidth="1"/>
    <col min="5896" max="5896" width="10.375" style="7" customWidth="1"/>
    <col min="5897" max="5897" width="11.5" style="7" customWidth="1"/>
    <col min="5898" max="5898" width="12.375" style="7" customWidth="1"/>
    <col min="5899" max="5899" width="11.625" style="7" customWidth="1"/>
    <col min="5900" max="5900" width="11.25" style="7" customWidth="1"/>
    <col min="5901" max="5901" width="27.625" style="7" customWidth="1"/>
    <col min="5902" max="6146" width="9" style="7"/>
    <col min="6147" max="6147" width="3.375" style="7" customWidth="1"/>
    <col min="6148" max="6148" width="40.75" style="7" customWidth="1"/>
    <col min="6149" max="6149" width="18" style="7" bestFit="1" customWidth="1"/>
    <col min="6150" max="6150" width="10.125" style="7" customWidth="1"/>
    <col min="6151" max="6151" width="11.375" style="7" customWidth="1"/>
    <col min="6152" max="6152" width="10.375" style="7" customWidth="1"/>
    <col min="6153" max="6153" width="11.5" style="7" customWidth="1"/>
    <col min="6154" max="6154" width="12.375" style="7" customWidth="1"/>
    <col min="6155" max="6155" width="11.625" style="7" customWidth="1"/>
    <col min="6156" max="6156" width="11.25" style="7" customWidth="1"/>
    <col min="6157" max="6157" width="27.625" style="7" customWidth="1"/>
    <col min="6158" max="6402" width="9" style="7"/>
    <col min="6403" max="6403" width="3.375" style="7" customWidth="1"/>
    <col min="6404" max="6404" width="40.75" style="7" customWidth="1"/>
    <col min="6405" max="6405" width="18" style="7" bestFit="1" customWidth="1"/>
    <col min="6406" max="6406" width="10.125" style="7" customWidth="1"/>
    <col min="6407" max="6407" width="11.375" style="7" customWidth="1"/>
    <col min="6408" max="6408" width="10.375" style="7" customWidth="1"/>
    <col min="6409" max="6409" width="11.5" style="7" customWidth="1"/>
    <col min="6410" max="6410" width="12.375" style="7" customWidth="1"/>
    <col min="6411" max="6411" width="11.625" style="7" customWidth="1"/>
    <col min="6412" max="6412" width="11.25" style="7" customWidth="1"/>
    <col min="6413" max="6413" width="27.625" style="7" customWidth="1"/>
    <col min="6414" max="6658" width="9" style="7"/>
    <col min="6659" max="6659" width="3.375" style="7" customWidth="1"/>
    <col min="6660" max="6660" width="40.75" style="7" customWidth="1"/>
    <col min="6661" max="6661" width="18" style="7" bestFit="1" customWidth="1"/>
    <col min="6662" max="6662" width="10.125" style="7" customWidth="1"/>
    <col min="6663" max="6663" width="11.375" style="7" customWidth="1"/>
    <col min="6664" max="6664" width="10.375" style="7" customWidth="1"/>
    <col min="6665" max="6665" width="11.5" style="7" customWidth="1"/>
    <col min="6666" max="6666" width="12.375" style="7" customWidth="1"/>
    <col min="6667" max="6667" width="11.625" style="7" customWidth="1"/>
    <col min="6668" max="6668" width="11.25" style="7" customWidth="1"/>
    <col min="6669" max="6669" width="27.625" style="7" customWidth="1"/>
    <col min="6670" max="6914" width="9" style="7"/>
    <col min="6915" max="6915" width="3.375" style="7" customWidth="1"/>
    <col min="6916" max="6916" width="40.75" style="7" customWidth="1"/>
    <col min="6917" max="6917" width="18" style="7" bestFit="1" customWidth="1"/>
    <col min="6918" max="6918" width="10.125" style="7" customWidth="1"/>
    <col min="6919" max="6919" width="11.375" style="7" customWidth="1"/>
    <col min="6920" max="6920" width="10.375" style="7" customWidth="1"/>
    <col min="6921" max="6921" width="11.5" style="7" customWidth="1"/>
    <col min="6922" max="6922" width="12.375" style="7" customWidth="1"/>
    <col min="6923" max="6923" width="11.625" style="7" customWidth="1"/>
    <col min="6924" max="6924" width="11.25" style="7" customWidth="1"/>
    <col min="6925" max="6925" width="27.625" style="7" customWidth="1"/>
    <col min="6926" max="7170" width="9" style="7"/>
    <col min="7171" max="7171" width="3.375" style="7" customWidth="1"/>
    <col min="7172" max="7172" width="40.75" style="7" customWidth="1"/>
    <col min="7173" max="7173" width="18" style="7" bestFit="1" customWidth="1"/>
    <col min="7174" max="7174" width="10.125" style="7" customWidth="1"/>
    <col min="7175" max="7175" width="11.375" style="7" customWidth="1"/>
    <col min="7176" max="7176" width="10.375" style="7" customWidth="1"/>
    <col min="7177" max="7177" width="11.5" style="7" customWidth="1"/>
    <col min="7178" max="7178" width="12.375" style="7" customWidth="1"/>
    <col min="7179" max="7179" width="11.625" style="7" customWidth="1"/>
    <col min="7180" max="7180" width="11.25" style="7" customWidth="1"/>
    <col min="7181" max="7181" width="27.625" style="7" customWidth="1"/>
    <col min="7182" max="7426" width="9" style="7"/>
    <col min="7427" max="7427" width="3.375" style="7" customWidth="1"/>
    <col min="7428" max="7428" width="40.75" style="7" customWidth="1"/>
    <col min="7429" max="7429" width="18" style="7" bestFit="1" customWidth="1"/>
    <col min="7430" max="7430" width="10.125" style="7" customWidth="1"/>
    <col min="7431" max="7431" width="11.375" style="7" customWidth="1"/>
    <col min="7432" max="7432" width="10.375" style="7" customWidth="1"/>
    <col min="7433" max="7433" width="11.5" style="7" customWidth="1"/>
    <col min="7434" max="7434" width="12.375" style="7" customWidth="1"/>
    <col min="7435" max="7435" width="11.625" style="7" customWidth="1"/>
    <col min="7436" max="7436" width="11.25" style="7" customWidth="1"/>
    <col min="7437" max="7437" width="27.625" style="7" customWidth="1"/>
    <col min="7438" max="7682" width="9" style="7"/>
    <col min="7683" max="7683" width="3.375" style="7" customWidth="1"/>
    <col min="7684" max="7684" width="40.75" style="7" customWidth="1"/>
    <col min="7685" max="7685" width="18" style="7" bestFit="1" customWidth="1"/>
    <col min="7686" max="7686" width="10.125" style="7" customWidth="1"/>
    <col min="7687" max="7687" width="11.375" style="7" customWidth="1"/>
    <col min="7688" max="7688" width="10.375" style="7" customWidth="1"/>
    <col min="7689" max="7689" width="11.5" style="7" customWidth="1"/>
    <col min="7690" max="7690" width="12.375" style="7" customWidth="1"/>
    <col min="7691" max="7691" width="11.625" style="7" customWidth="1"/>
    <col min="7692" max="7692" width="11.25" style="7" customWidth="1"/>
    <col min="7693" max="7693" width="27.625" style="7" customWidth="1"/>
    <col min="7694" max="7938" width="9" style="7"/>
    <col min="7939" max="7939" width="3.375" style="7" customWidth="1"/>
    <col min="7940" max="7940" width="40.75" style="7" customWidth="1"/>
    <col min="7941" max="7941" width="18" style="7" bestFit="1" customWidth="1"/>
    <col min="7942" max="7942" width="10.125" style="7" customWidth="1"/>
    <col min="7943" max="7943" width="11.375" style="7" customWidth="1"/>
    <col min="7944" max="7944" width="10.375" style="7" customWidth="1"/>
    <col min="7945" max="7945" width="11.5" style="7" customWidth="1"/>
    <col min="7946" max="7946" width="12.375" style="7" customWidth="1"/>
    <col min="7947" max="7947" width="11.625" style="7" customWidth="1"/>
    <col min="7948" max="7948" width="11.25" style="7" customWidth="1"/>
    <col min="7949" max="7949" width="27.625" style="7" customWidth="1"/>
    <col min="7950" max="8194" width="9" style="7"/>
    <col min="8195" max="8195" width="3.375" style="7" customWidth="1"/>
    <col min="8196" max="8196" width="40.75" style="7" customWidth="1"/>
    <col min="8197" max="8197" width="18" style="7" bestFit="1" customWidth="1"/>
    <col min="8198" max="8198" width="10.125" style="7" customWidth="1"/>
    <col min="8199" max="8199" width="11.375" style="7" customWidth="1"/>
    <col min="8200" max="8200" width="10.375" style="7" customWidth="1"/>
    <col min="8201" max="8201" width="11.5" style="7" customWidth="1"/>
    <col min="8202" max="8202" width="12.375" style="7" customWidth="1"/>
    <col min="8203" max="8203" width="11.625" style="7" customWidth="1"/>
    <col min="8204" max="8204" width="11.25" style="7" customWidth="1"/>
    <col min="8205" max="8205" width="27.625" style="7" customWidth="1"/>
    <col min="8206" max="8450" width="9" style="7"/>
    <col min="8451" max="8451" width="3.375" style="7" customWidth="1"/>
    <col min="8452" max="8452" width="40.75" style="7" customWidth="1"/>
    <col min="8453" max="8453" width="18" style="7" bestFit="1" customWidth="1"/>
    <col min="8454" max="8454" width="10.125" style="7" customWidth="1"/>
    <col min="8455" max="8455" width="11.375" style="7" customWidth="1"/>
    <col min="8456" max="8456" width="10.375" style="7" customWidth="1"/>
    <col min="8457" max="8457" width="11.5" style="7" customWidth="1"/>
    <col min="8458" max="8458" width="12.375" style="7" customWidth="1"/>
    <col min="8459" max="8459" width="11.625" style="7" customWidth="1"/>
    <col min="8460" max="8460" width="11.25" style="7" customWidth="1"/>
    <col min="8461" max="8461" width="27.625" style="7" customWidth="1"/>
    <col min="8462" max="8706" width="9" style="7"/>
    <col min="8707" max="8707" width="3.375" style="7" customWidth="1"/>
    <col min="8708" max="8708" width="40.75" style="7" customWidth="1"/>
    <col min="8709" max="8709" width="18" style="7" bestFit="1" customWidth="1"/>
    <col min="8710" max="8710" width="10.125" style="7" customWidth="1"/>
    <col min="8711" max="8711" width="11.375" style="7" customWidth="1"/>
    <col min="8712" max="8712" width="10.375" style="7" customWidth="1"/>
    <col min="8713" max="8713" width="11.5" style="7" customWidth="1"/>
    <col min="8714" max="8714" width="12.375" style="7" customWidth="1"/>
    <col min="8715" max="8715" width="11.625" style="7" customWidth="1"/>
    <col min="8716" max="8716" width="11.25" style="7" customWidth="1"/>
    <col min="8717" max="8717" width="27.625" style="7" customWidth="1"/>
    <col min="8718" max="8962" width="9" style="7"/>
    <col min="8963" max="8963" width="3.375" style="7" customWidth="1"/>
    <col min="8964" max="8964" width="40.75" style="7" customWidth="1"/>
    <col min="8965" max="8965" width="18" style="7" bestFit="1" customWidth="1"/>
    <col min="8966" max="8966" width="10.125" style="7" customWidth="1"/>
    <col min="8967" max="8967" width="11.375" style="7" customWidth="1"/>
    <col min="8968" max="8968" width="10.375" style="7" customWidth="1"/>
    <col min="8969" max="8969" width="11.5" style="7" customWidth="1"/>
    <col min="8970" max="8970" width="12.375" style="7" customWidth="1"/>
    <col min="8971" max="8971" width="11.625" style="7" customWidth="1"/>
    <col min="8972" max="8972" width="11.25" style="7" customWidth="1"/>
    <col min="8973" max="8973" width="27.625" style="7" customWidth="1"/>
    <col min="8974" max="9218" width="9" style="7"/>
    <col min="9219" max="9219" width="3.375" style="7" customWidth="1"/>
    <col min="9220" max="9220" width="40.75" style="7" customWidth="1"/>
    <col min="9221" max="9221" width="18" style="7" bestFit="1" customWidth="1"/>
    <col min="9222" max="9222" width="10.125" style="7" customWidth="1"/>
    <col min="9223" max="9223" width="11.375" style="7" customWidth="1"/>
    <col min="9224" max="9224" width="10.375" style="7" customWidth="1"/>
    <col min="9225" max="9225" width="11.5" style="7" customWidth="1"/>
    <col min="9226" max="9226" width="12.375" style="7" customWidth="1"/>
    <col min="9227" max="9227" width="11.625" style="7" customWidth="1"/>
    <col min="9228" max="9228" width="11.25" style="7" customWidth="1"/>
    <col min="9229" max="9229" width="27.625" style="7" customWidth="1"/>
    <col min="9230" max="9474" width="9" style="7"/>
    <col min="9475" max="9475" width="3.375" style="7" customWidth="1"/>
    <col min="9476" max="9476" width="40.75" style="7" customWidth="1"/>
    <col min="9477" max="9477" width="18" style="7" bestFit="1" customWidth="1"/>
    <col min="9478" max="9478" width="10.125" style="7" customWidth="1"/>
    <col min="9479" max="9479" width="11.375" style="7" customWidth="1"/>
    <col min="9480" max="9480" width="10.375" style="7" customWidth="1"/>
    <col min="9481" max="9481" width="11.5" style="7" customWidth="1"/>
    <col min="9482" max="9482" width="12.375" style="7" customWidth="1"/>
    <col min="9483" max="9483" width="11.625" style="7" customWidth="1"/>
    <col min="9484" max="9484" width="11.25" style="7" customWidth="1"/>
    <col min="9485" max="9485" width="27.625" style="7" customWidth="1"/>
    <col min="9486" max="9730" width="9" style="7"/>
    <col min="9731" max="9731" width="3.375" style="7" customWidth="1"/>
    <col min="9732" max="9732" width="40.75" style="7" customWidth="1"/>
    <col min="9733" max="9733" width="18" style="7" bestFit="1" customWidth="1"/>
    <col min="9734" max="9734" width="10.125" style="7" customWidth="1"/>
    <col min="9735" max="9735" width="11.375" style="7" customWidth="1"/>
    <col min="9736" max="9736" width="10.375" style="7" customWidth="1"/>
    <col min="9737" max="9737" width="11.5" style="7" customWidth="1"/>
    <col min="9738" max="9738" width="12.375" style="7" customWidth="1"/>
    <col min="9739" max="9739" width="11.625" style="7" customWidth="1"/>
    <col min="9740" max="9740" width="11.25" style="7" customWidth="1"/>
    <col min="9741" max="9741" width="27.625" style="7" customWidth="1"/>
    <col min="9742" max="9986" width="9" style="7"/>
    <col min="9987" max="9987" width="3.375" style="7" customWidth="1"/>
    <col min="9988" max="9988" width="40.75" style="7" customWidth="1"/>
    <col min="9989" max="9989" width="18" style="7" bestFit="1" customWidth="1"/>
    <col min="9990" max="9990" width="10.125" style="7" customWidth="1"/>
    <col min="9991" max="9991" width="11.375" style="7" customWidth="1"/>
    <col min="9992" max="9992" width="10.375" style="7" customWidth="1"/>
    <col min="9993" max="9993" width="11.5" style="7" customWidth="1"/>
    <col min="9994" max="9994" width="12.375" style="7" customWidth="1"/>
    <col min="9995" max="9995" width="11.625" style="7" customWidth="1"/>
    <col min="9996" max="9996" width="11.25" style="7" customWidth="1"/>
    <col min="9997" max="9997" width="27.625" style="7" customWidth="1"/>
    <col min="9998" max="10242" width="9" style="7"/>
    <col min="10243" max="10243" width="3.375" style="7" customWidth="1"/>
    <col min="10244" max="10244" width="40.75" style="7" customWidth="1"/>
    <col min="10245" max="10245" width="18" style="7" bestFit="1" customWidth="1"/>
    <col min="10246" max="10246" width="10.125" style="7" customWidth="1"/>
    <col min="10247" max="10247" width="11.375" style="7" customWidth="1"/>
    <col min="10248" max="10248" width="10.375" style="7" customWidth="1"/>
    <col min="10249" max="10249" width="11.5" style="7" customWidth="1"/>
    <col min="10250" max="10250" width="12.375" style="7" customWidth="1"/>
    <col min="10251" max="10251" width="11.625" style="7" customWidth="1"/>
    <col min="10252" max="10252" width="11.25" style="7" customWidth="1"/>
    <col min="10253" max="10253" width="27.625" style="7" customWidth="1"/>
    <col min="10254" max="10498" width="9" style="7"/>
    <col min="10499" max="10499" width="3.375" style="7" customWidth="1"/>
    <col min="10500" max="10500" width="40.75" style="7" customWidth="1"/>
    <col min="10501" max="10501" width="18" style="7" bestFit="1" customWidth="1"/>
    <col min="10502" max="10502" width="10.125" style="7" customWidth="1"/>
    <col min="10503" max="10503" width="11.375" style="7" customWidth="1"/>
    <col min="10504" max="10504" width="10.375" style="7" customWidth="1"/>
    <col min="10505" max="10505" width="11.5" style="7" customWidth="1"/>
    <col min="10506" max="10506" width="12.375" style="7" customWidth="1"/>
    <col min="10507" max="10507" width="11.625" style="7" customWidth="1"/>
    <col min="10508" max="10508" width="11.25" style="7" customWidth="1"/>
    <col min="10509" max="10509" width="27.625" style="7" customWidth="1"/>
    <col min="10510" max="10754" width="9" style="7"/>
    <col min="10755" max="10755" width="3.375" style="7" customWidth="1"/>
    <col min="10756" max="10756" width="40.75" style="7" customWidth="1"/>
    <col min="10757" max="10757" width="18" style="7" bestFit="1" customWidth="1"/>
    <col min="10758" max="10758" width="10.125" style="7" customWidth="1"/>
    <col min="10759" max="10759" width="11.375" style="7" customWidth="1"/>
    <col min="10760" max="10760" width="10.375" style="7" customWidth="1"/>
    <col min="10761" max="10761" width="11.5" style="7" customWidth="1"/>
    <col min="10762" max="10762" width="12.375" style="7" customWidth="1"/>
    <col min="10763" max="10763" width="11.625" style="7" customWidth="1"/>
    <col min="10764" max="10764" width="11.25" style="7" customWidth="1"/>
    <col min="10765" max="10765" width="27.625" style="7" customWidth="1"/>
    <col min="10766" max="11010" width="9" style="7"/>
    <col min="11011" max="11011" width="3.375" style="7" customWidth="1"/>
    <col min="11012" max="11012" width="40.75" style="7" customWidth="1"/>
    <col min="11013" max="11013" width="18" style="7" bestFit="1" customWidth="1"/>
    <col min="11014" max="11014" width="10.125" style="7" customWidth="1"/>
    <col min="11015" max="11015" width="11.375" style="7" customWidth="1"/>
    <col min="11016" max="11016" width="10.375" style="7" customWidth="1"/>
    <col min="11017" max="11017" width="11.5" style="7" customWidth="1"/>
    <col min="11018" max="11018" width="12.375" style="7" customWidth="1"/>
    <col min="11019" max="11019" width="11.625" style="7" customWidth="1"/>
    <col min="11020" max="11020" width="11.25" style="7" customWidth="1"/>
    <col min="11021" max="11021" width="27.625" style="7" customWidth="1"/>
    <col min="11022" max="11266" width="9" style="7"/>
    <col min="11267" max="11267" width="3.375" style="7" customWidth="1"/>
    <col min="11268" max="11268" width="40.75" style="7" customWidth="1"/>
    <col min="11269" max="11269" width="18" style="7" bestFit="1" customWidth="1"/>
    <col min="11270" max="11270" width="10.125" style="7" customWidth="1"/>
    <col min="11271" max="11271" width="11.375" style="7" customWidth="1"/>
    <col min="11272" max="11272" width="10.375" style="7" customWidth="1"/>
    <col min="11273" max="11273" width="11.5" style="7" customWidth="1"/>
    <col min="11274" max="11274" width="12.375" style="7" customWidth="1"/>
    <col min="11275" max="11275" width="11.625" style="7" customWidth="1"/>
    <col min="11276" max="11276" width="11.25" style="7" customWidth="1"/>
    <col min="11277" max="11277" width="27.625" style="7" customWidth="1"/>
    <col min="11278" max="11522" width="9" style="7"/>
    <col min="11523" max="11523" width="3.375" style="7" customWidth="1"/>
    <col min="11524" max="11524" width="40.75" style="7" customWidth="1"/>
    <col min="11525" max="11525" width="18" style="7" bestFit="1" customWidth="1"/>
    <col min="11526" max="11526" width="10.125" style="7" customWidth="1"/>
    <col min="11527" max="11527" width="11.375" style="7" customWidth="1"/>
    <col min="11528" max="11528" width="10.375" style="7" customWidth="1"/>
    <col min="11529" max="11529" width="11.5" style="7" customWidth="1"/>
    <col min="11530" max="11530" width="12.375" style="7" customWidth="1"/>
    <col min="11531" max="11531" width="11.625" style="7" customWidth="1"/>
    <col min="11532" max="11532" width="11.25" style="7" customWidth="1"/>
    <col min="11533" max="11533" width="27.625" style="7" customWidth="1"/>
    <col min="11534" max="11778" width="9" style="7"/>
    <col min="11779" max="11779" width="3.375" style="7" customWidth="1"/>
    <col min="11780" max="11780" width="40.75" style="7" customWidth="1"/>
    <col min="11781" max="11781" width="18" style="7" bestFit="1" customWidth="1"/>
    <col min="11782" max="11782" width="10.125" style="7" customWidth="1"/>
    <col min="11783" max="11783" width="11.375" style="7" customWidth="1"/>
    <col min="11784" max="11784" width="10.375" style="7" customWidth="1"/>
    <col min="11785" max="11785" width="11.5" style="7" customWidth="1"/>
    <col min="11786" max="11786" width="12.375" style="7" customWidth="1"/>
    <col min="11787" max="11787" width="11.625" style="7" customWidth="1"/>
    <col min="11788" max="11788" width="11.25" style="7" customWidth="1"/>
    <col min="11789" max="11789" width="27.625" style="7" customWidth="1"/>
    <col min="11790" max="12034" width="9" style="7"/>
    <col min="12035" max="12035" width="3.375" style="7" customWidth="1"/>
    <col min="12036" max="12036" width="40.75" style="7" customWidth="1"/>
    <col min="12037" max="12037" width="18" style="7" bestFit="1" customWidth="1"/>
    <col min="12038" max="12038" width="10.125" style="7" customWidth="1"/>
    <col min="12039" max="12039" width="11.375" style="7" customWidth="1"/>
    <col min="12040" max="12040" width="10.375" style="7" customWidth="1"/>
    <col min="12041" max="12041" width="11.5" style="7" customWidth="1"/>
    <col min="12042" max="12042" width="12.375" style="7" customWidth="1"/>
    <col min="12043" max="12043" width="11.625" style="7" customWidth="1"/>
    <col min="12044" max="12044" width="11.25" style="7" customWidth="1"/>
    <col min="12045" max="12045" width="27.625" style="7" customWidth="1"/>
    <col min="12046" max="12290" width="9" style="7"/>
    <col min="12291" max="12291" width="3.375" style="7" customWidth="1"/>
    <col min="12292" max="12292" width="40.75" style="7" customWidth="1"/>
    <col min="12293" max="12293" width="18" style="7" bestFit="1" customWidth="1"/>
    <col min="12294" max="12294" width="10.125" style="7" customWidth="1"/>
    <col min="12295" max="12295" width="11.375" style="7" customWidth="1"/>
    <col min="12296" max="12296" width="10.375" style="7" customWidth="1"/>
    <col min="12297" max="12297" width="11.5" style="7" customWidth="1"/>
    <col min="12298" max="12298" width="12.375" style="7" customWidth="1"/>
    <col min="12299" max="12299" width="11.625" style="7" customWidth="1"/>
    <col min="12300" max="12300" width="11.25" style="7" customWidth="1"/>
    <col min="12301" max="12301" width="27.625" style="7" customWidth="1"/>
    <col min="12302" max="12546" width="9" style="7"/>
    <col min="12547" max="12547" width="3.375" style="7" customWidth="1"/>
    <col min="12548" max="12548" width="40.75" style="7" customWidth="1"/>
    <col min="12549" max="12549" width="18" style="7" bestFit="1" customWidth="1"/>
    <col min="12550" max="12550" width="10.125" style="7" customWidth="1"/>
    <col min="12551" max="12551" width="11.375" style="7" customWidth="1"/>
    <col min="12552" max="12552" width="10.375" style="7" customWidth="1"/>
    <col min="12553" max="12553" width="11.5" style="7" customWidth="1"/>
    <col min="12554" max="12554" width="12.375" style="7" customWidth="1"/>
    <col min="12555" max="12555" width="11.625" style="7" customWidth="1"/>
    <col min="12556" max="12556" width="11.25" style="7" customWidth="1"/>
    <col min="12557" max="12557" width="27.625" style="7" customWidth="1"/>
    <col min="12558" max="12802" width="9" style="7"/>
    <col min="12803" max="12803" width="3.375" style="7" customWidth="1"/>
    <col min="12804" max="12804" width="40.75" style="7" customWidth="1"/>
    <col min="12805" max="12805" width="18" style="7" bestFit="1" customWidth="1"/>
    <col min="12806" max="12806" width="10.125" style="7" customWidth="1"/>
    <col min="12807" max="12807" width="11.375" style="7" customWidth="1"/>
    <col min="12808" max="12808" width="10.375" style="7" customWidth="1"/>
    <col min="12809" max="12809" width="11.5" style="7" customWidth="1"/>
    <col min="12810" max="12810" width="12.375" style="7" customWidth="1"/>
    <col min="12811" max="12811" width="11.625" style="7" customWidth="1"/>
    <col min="12812" max="12812" width="11.25" style="7" customWidth="1"/>
    <col min="12813" max="12813" width="27.625" style="7" customWidth="1"/>
    <col min="12814" max="13058" width="9" style="7"/>
    <col min="13059" max="13059" width="3.375" style="7" customWidth="1"/>
    <col min="13060" max="13060" width="40.75" style="7" customWidth="1"/>
    <col min="13061" max="13061" width="18" style="7" bestFit="1" customWidth="1"/>
    <col min="13062" max="13062" width="10.125" style="7" customWidth="1"/>
    <col min="13063" max="13063" width="11.375" style="7" customWidth="1"/>
    <col min="13064" max="13064" width="10.375" style="7" customWidth="1"/>
    <col min="13065" max="13065" width="11.5" style="7" customWidth="1"/>
    <col min="13066" max="13066" width="12.375" style="7" customWidth="1"/>
    <col min="13067" max="13067" width="11.625" style="7" customWidth="1"/>
    <col min="13068" max="13068" width="11.25" style="7" customWidth="1"/>
    <col min="13069" max="13069" width="27.625" style="7" customWidth="1"/>
    <col min="13070" max="13314" width="9" style="7"/>
    <col min="13315" max="13315" width="3.375" style="7" customWidth="1"/>
    <col min="13316" max="13316" width="40.75" style="7" customWidth="1"/>
    <col min="13317" max="13317" width="18" style="7" bestFit="1" customWidth="1"/>
    <col min="13318" max="13318" width="10.125" style="7" customWidth="1"/>
    <col min="13319" max="13319" width="11.375" style="7" customWidth="1"/>
    <col min="13320" max="13320" width="10.375" style="7" customWidth="1"/>
    <col min="13321" max="13321" width="11.5" style="7" customWidth="1"/>
    <col min="13322" max="13322" width="12.375" style="7" customWidth="1"/>
    <col min="13323" max="13323" width="11.625" style="7" customWidth="1"/>
    <col min="13324" max="13324" width="11.25" style="7" customWidth="1"/>
    <col min="13325" max="13325" width="27.625" style="7" customWidth="1"/>
    <col min="13326" max="13570" width="9" style="7"/>
    <col min="13571" max="13571" width="3.375" style="7" customWidth="1"/>
    <col min="13572" max="13572" width="40.75" style="7" customWidth="1"/>
    <col min="13573" max="13573" width="18" style="7" bestFit="1" customWidth="1"/>
    <col min="13574" max="13574" width="10.125" style="7" customWidth="1"/>
    <col min="13575" max="13575" width="11.375" style="7" customWidth="1"/>
    <col min="13576" max="13576" width="10.375" style="7" customWidth="1"/>
    <col min="13577" max="13577" width="11.5" style="7" customWidth="1"/>
    <col min="13578" max="13578" width="12.375" style="7" customWidth="1"/>
    <col min="13579" max="13579" width="11.625" style="7" customWidth="1"/>
    <col min="13580" max="13580" width="11.25" style="7" customWidth="1"/>
    <col min="13581" max="13581" width="27.625" style="7" customWidth="1"/>
    <col min="13582" max="13826" width="9" style="7"/>
    <col min="13827" max="13827" width="3.375" style="7" customWidth="1"/>
    <col min="13828" max="13828" width="40.75" style="7" customWidth="1"/>
    <col min="13829" max="13829" width="18" style="7" bestFit="1" customWidth="1"/>
    <col min="13830" max="13830" width="10.125" style="7" customWidth="1"/>
    <col min="13831" max="13831" width="11.375" style="7" customWidth="1"/>
    <col min="13832" max="13832" width="10.375" style="7" customWidth="1"/>
    <col min="13833" max="13833" width="11.5" style="7" customWidth="1"/>
    <col min="13834" max="13834" width="12.375" style="7" customWidth="1"/>
    <col min="13835" max="13835" width="11.625" style="7" customWidth="1"/>
    <col min="13836" max="13836" width="11.25" style="7" customWidth="1"/>
    <col min="13837" max="13837" width="27.625" style="7" customWidth="1"/>
    <col min="13838" max="14082" width="9" style="7"/>
    <col min="14083" max="14083" width="3.375" style="7" customWidth="1"/>
    <col min="14084" max="14084" width="40.75" style="7" customWidth="1"/>
    <col min="14085" max="14085" width="18" style="7" bestFit="1" customWidth="1"/>
    <col min="14086" max="14086" width="10.125" style="7" customWidth="1"/>
    <col min="14087" max="14087" width="11.375" style="7" customWidth="1"/>
    <col min="14088" max="14088" width="10.375" style="7" customWidth="1"/>
    <col min="14089" max="14089" width="11.5" style="7" customWidth="1"/>
    <col min="14090" max="14090" width="12.375" style="7" customWidth="1"/>
    <col min="14091" max="14091" width="11.625" style="7" customWidth="1"/>
    <col min="14092" max="14092" width="11.25" style="7" customWidth="1"/>
    <col min="14093" max="14093" width="27.625" style="7" customWidth="1"/>
    <col min="14094" max="14338" width="9" style="7"/>
    <col min="14339" max="14339" width="3.375" style="7" customWidth="1"/>
    <col min="14340" max="14340" width="40.75" style="7" customWidth="1"/>
    <col min="14341" max="14341" width="18" style="7" bestFit="1" customWidth="1"/>
    <col min="14342" max="14342" width="10.125" style="7" customWidth="1"/>
    <col min="14343" max="14343" width="11.375" style="7" customWidth="1"/>
    <col min="14344" max="14344" width="10.375" style="7" customWidth="1"/>
    <col min="14345" max="14345" width="11.5" style="7" customWidth="1"/>
    <col min="14346" max="14346" width="12.375" style="7" customWidth="1"/>
    <col min="14347" max="14347" width="11.625" style="7" customWidth="1"/>
    <col min="14348" max="14348" width="11.25" style="7" customWidth="1"/>
    <col min="14349" max="14349" width="27.625" style="7" customWidth="1"/>
    <col min="14350" max="14594" width="9" style="7"/>
    <col min="14595" max="14595" width="3.375" style="7" customWidth="1"/>
    <col min="14596" max="14596" width="40.75" style="7" customWidth="1"/>
    <col min="14597" max="14597" width="18" style="7" bestFit="1" customWidth="1"/>
    <col min="14598" max="14598" width="10.125" style="7" customWidth="1"/>
    <col min="14599" max="14599" width="11.375" style="7" customWidth="1"/>
    <col min="14600" max="14600" width="10.375" style="7" customWidth="1"/>
    <col min="14601" max="14601" width="11.5" style="7" customWidth="1"/>
    <col min="14602" max="14602" width="12.375" style="7" customWidth="1"/>
    <col min="14603" max="14603" width="11.625" style="7" customWidth="1"/>
    <col min="14604" max="14604" width="11.25" style="7" customWidth="1"/>
    <col min="14605" max="14605" width="27.625" style="7" customWidth="1"/>
    <col min="14606" max="14850" width="9" style="7"/>
    <col min="14851" max="14851" width="3.375" style="7" customWidth="1"/>
    <col min="14852" max="14852" width="40.75" style="7" customWidth="1"/>
    <col min="14853" max="14853" width="18" style="7" bestFit="1" customWidth="1"/>
    <col min="14854" max="14854" width="10.125" style="7" customWidth="1"/>
    <col min="14855" max="14855" width="11.375" style="7" customWidth="1"/>
    <col min="14856" max="14856" width="10.375" style="7" customWidth="1"/>
    <col min="14857" max="14857" width="11.5" style="7" customWidth="1"/>
    <col min="14858" max="14858" width="12.375" style="7" customWidth="1"/>
    <col min="14859" max="14859" width="11.625" style="7" customWidth="1"/>
    <col min="14860" max="14860" width="11.25" style="7" customWidth="1"/>
    <col min="14861" max="14861" width="27.625" style="7" customWidth="1"/>
    <col min="14862" max="15106" width="9" style="7"/>
    <col min="15107" max="15107" width="3.375" style="7" customWidth="1"/>
    <col min="15108" max="15108" width="40.75" style="7" customWidth="1"/>
    <col min="15109" max="15109" width="18" style="7" bestFit="1" customWidth="1"/>
    <col min="15110" max="15110" width="10.125" style="7" customWidth="1"/>
    <col min="15111" max="15111" width="11.375" style="7" customWidth="1"/>
    <col min="15112" max="15112" width="10.375" style="7" customWidth="1"/>
    <col min="15113" max="15113" width="11.5" style="7" customWidth="1"/>
    <col min="15114" max="15114" width="12.375" style="7" customWidth="1"/>
    <col min="15115" max="15115" width="11.625" style="7" customWidth="1"/>
    <col min="15116" max="15116" width="11.25" style="7" customWidth="1"/>
    <col min="15117" max="15117" width="27.625" style="7" customWidth="1"/>
    <col min="15118" max="15362" width="9" style="7"/>
    <col min="15363" max="15363" width="3.375" style="7" customWidth="1"/>
    <col min="15364" max="15364" width="40.75" style="7" customWidth="1"/>
    <col min="15365" max="15365" width="18" style="7" bestFit="1" customWidth="1"/>
    <col min="15366" max="15366" width="10.125" style="7" customWidth="1"/>
    <col min="15367" max="15367" width="11.375" style="7" customWidth="1"/>
    <col min="15368" max="15368" width="10.375" style="7" customWidth="1"/>
    <col min="15369" max="15369" width="11.5" style="7" customWidth="1"/>
    <col min="15370" max="15370" width="12.375" style="7" customWidth="1"/>
    <col min="15371" max="15371" width="11.625" style="7" customWidth="1"/>
    <col min="15372" max="15372" width="11.25" style="7" customWidth="1"/>
    <col min="15373" max="15373" width="27.625" style="7" customWidth="1"/>
    <col min="15374" max="15618" width="9" style="7"/>
    <col min="15619" max="15619" width="3.375" style="7" customWidth="1"/>
    <col min="15620" max="15620" width="40.75" style="7" customWidth="1"/>
    <col min="15621" max="15621" width="18" style="7" bestFit="1" customWidth="1"/>
    <col min="15622" max="15622" width="10.125" style="7" customWidth="1"/>
    <col min="15623" max="15623" width="11.375" style="7" customWidth="1"/>
    <col min="15624" max="15624" width="10.375" style="7" customWidth="1"/>
    <col min="15625" max="15625" width="11.5" style="7" customWidth="1"/>
    <col min="15626" max="15626" width="12.375" style="7" customWidth="1"/>
    <col min="15627" max="15627" width="11.625" style="7" customWidth="1"/>
    <col min="15628" max="15628" width="11.25" style="7" customWidth="1"/>
    <col min="15629" max="15629" width="27.625" style="7" customWidth="1"/>
    <col min="15630" max="15874" width="9" style="7"/>
    <col min="15875" max="15875" width="3.375" style="7" customWidth="1"/>
    <col min="15876" max="15876" width="40.75" style="7" customWidth="1"/>
    <col min="15877" max="15877" width="18" style="7" bestFit="1" customWidth="1"/>
    <col min="15878" max="15878" width="10.125" style="7" customWidth="1"/>
    <col min="15879" max="15879" width="11.375" style="7" customWidth="1"/>
    <col min="15880" max="15880" width="10.375" style="7" customWidth="1"/>
    <col min="15881" max="15881" width="11.5" style="7" customWidth="1"/>
    <col min="15882" max="15882" width="12.375" style="7" customWidth="1"/>
    <col min="15883" max="15883" width="11.625" style="7" customWidth="1"/>
    <col min="15884" max="15884" width="11.25" style="7" customWidth="1"/>
    <col min="15885" max="15885" width="27.625" style="7" customWidth="1"/>
    <col min="15886" max="16130" width="9" style="7"/>
    <col min="16131" max="16131" width="3.375" style="7" customWidth="1"/>
    <col min="16132" max="16132" width="40.75" style="7" customWidth="1"/>
    <col min="16133" max="16133" width="18" style="7" bestFit="1" customWidth="1"/>
    <col min="16134" max="16134" width="10.125" style="7" customWidth="1"/>
    <col min="16135" max="16135" width="11.375" style="7" customWidth="1"/>
    <col min="16136" max="16136" width="10.375" style="7" customWidth="1"/>
    <col min="16137" max="16137" width="11.5" style="7" customWidth="1"/>
    <col min="16138" max="16138" width="12.375" style="7" customWidth="1"/>
    <col min="16139" max="16139" width="11.625" style="7" customWidth="1"/>
    <col min="16140" max="16140" width="11.25" style="7" customWidth="1"/>
    <col min="16141" max="16141" width="27.625" style="7" customWidth="1"/>
    <col min="16142" max="16384" width="9" style="7"/>
  </cols>
  <sheetData>
    <row r="1" spans="1:15">
      <c r="B1" s="1654"/>
      <c r="C1" s="1654"/>
      <c r="D1" s="1654"/>
      <c r="E1" s="1654"/>
      <c r="F1" s="1654"/>
      <c r="G1" s="1654"/>
      <c r="H1" s="1654"/>
      <c r="I1" s="1654"/>
      <c r="J1" s="1654"/>
      <c r="K1" s="1876" t="s">
        <v>813</v>
      </c>
      <c r="L1" s="1876"/>
      <c r="M1" s="1876"/>
    </row>
    <row r="2" spans="1:15" ht="24.75" customHeight="1">
      <c r="A2" s="1878" t="s">
        <v>822</v>
      </c>
      <c r="B2" s="1878"/>
      <c r="C2" s="1878"/>
      <c r="D2" s="1878"/>
      <c r="E2" s="1878"/>
      <c r="F2" s="1878"/>
      <c r="G2" s="1878"/>
      <c r="H2" s="1878"/>
      <c r="I2" s="1878"/>
      <c r="J2" s="1878"/>
      <c r="K2" s="1878"/>
      <c r="L2" s="1878"/>
      <c r="M2" s="1878"/>
    </row>
    <row r="3" spans="1:15" ht="21" customHeight="1">
      <c r="A3" s="1879" t="str">
        <f>'1. Chi tieu chinh'!A3:K3</f>
        <v>(Kèm theo Công văn số:        /UBND - TCKH ngày     tháng 5 năm 2024 của UBND huyện Phong Thổ)</v>
      </c>
      <c r="B3" s="1879"/>
      <c r="C3" s="1879"/>
      <c r="D3" s="1879"/>
      <c r="E3" s="1879"/>
      <c r="F3" s="1879"/>
      <c r="G3" s="1879"/>
      <c r="H3" s="1879"/>
      <c r="I3" s="1879"/>
      <c r="J3" s="1879"/>
      <c r="K3" s="1879"/>
      <c r="L3" s="1879"/>
      <c r="M3" s="1879"/>
    </row>
    <row r="4" spans="1:15" ht="6" customHeight="1">
      <c r="A4" s="47"/>
      <c r="B4" s="47"/>
      <c r="C4" s="47"/>
      <c r="D4" s="62"/>
      <c r="E4" s="62"/>
      <c r="F4" s="62"/>
      <c r="G4" s="62"/>
      <c r="H4" s="62"/>
      <c r="I4" s="62"/>
      <c r="J4" s="62"/>
      <c r="K4" s="47"/>
      <c r="L4" s="47"/>
      <c r="M4" s="47"/>
    </row>
    <row r="5" spans="1:15" s="28" customFormat="1" ht="21.75" customHeight="1">
      <c r="A5" s="1877" t="s">
        <v>40</v>
      </c>
      <c r="B5" s="1877" t="s">
        <v>59</v>
      </c>
      <c r="C5" s="1877" t="s">
        <v>20</v>
      </c>
      <c r="D5" s="1859" t="s">
        <v>828</v>
      </c>
      <c r="E5" s="1861" t="s">
        <v>703</v>
      </c>
      <c r="F5" s="1862"/>
      <c r="G5" s="1861" t="s">
        <v>732</v>
      </c>
      <c r="H5" s="1866"/>
      <c r="I5" s="1862"/>
      <c r="J5" s="1880" t="s">
        <v>60</v>
      </c>
      <c r="K5" s="1881"/>
      <c r="L5" s="1882"/>
      <c r="M5" s="1877" t="s">
        <v>73</v>
      </c>
      <c r="N5" s="38"/>
      <c r="O5" s="38"/>
    </row>
    <row r="6" spans="1:15" s="28" customFormat="1" ht="79.5" customHeight="1">
      <c r="A6" s="1877"/>
      <c r="B6" s="1877"/>
      <c r="C6" s="1877"/>
      <c r="D6" s="1860"/>
      <c r="E6" s="1732" t="s">
        <v>14</v>
      </c>
      <c r="F6" s="1732" t="s">
        <v>784</v>
      </c>
      <c r="G6" s="1731" t="s">
        <v>14</v>
      </c>
      <c r="H6" s="1731" t="str">
        <f>+'5. LD&amp;VL-XDGN'!H6</f>
        <v>ƯTH 6 tháng đầu năm</v>
      </c>
      <c r="I6" s="1731" t="s">
        <v>833</v>
      </c>
      <c r="J6" s="1016" t="s">
        <v>829</v>
      </c>
      <c r="K6" s="1016" t="s">
        <v>830</v>
      </c>
      <c r="L6" s="1016" t="s">
        <v>831</v>
      </c>
      <c r="M6" s="1877"/>
      <c r="N6" s="38"/>
      <c r="O6" s="38"/>
    </row>
    <row r="7" spans="1:15" ht="37.5" customHeight="1">
      <c r="A7" s="1161"/>
      <c r="B7" s="1167" t="s">
        <v>195</v>
      </c>
      <c r="C7" s="1161"/>
      <c r="D7" s="1786"/>
      <c r="E7" s="1787"/>
      <c r="F7" s="1787"/>
      <c r="G7" s="1787"/>
      <c r="H7" s="1787"/>
      <c r="I7" s="1787"/>
      <c r="J7" s="1787"/>
      <c r="K7" s="1545"/>
      <c r="L7" s="1788"/>
      <c r="M7" s="1789"/>
    </row>
    <row r="8" spans="1:15" s="10" customFormat="1" ht="22.5" customHeight="1">
      <c r="A8" s="1161"/>
      <c r="B8" s="1162" t="s">
        <v>196</v>
      </c>
      <c r="C8" s="1163"/>
      <c r="D8" s="1790"/>
      <c r="E8" s="1790"/>
      <c r="F8" s="1787"/>
      <c r="G8" s="1787"/>
      <c r="H8" s="1787"/>
      <c r="I8" s="1787"/>
      <c r="J8" s="1787"/>
      <c r="K8" s="1545"/>
      <c r="L8" s="1788"/>
      <c r="M8" s="1791"/>
      <c r="N8" s="37"/>
      <c r="O8" s="37"/>
    </row>
    <row r="9" spans="1:15" ht="21" customHeight="1">
      <c r="A9" s="1163">
        <v>1</v>
      </c>
      <c r="B9" s="1164" t="s">
        <v>197</v>
      </c>
      <c r="C9" s="1163" t="s">
        <v>198</v>
      </c>
      <c r="D9" s="1792">
        <v>46</v>
      </c>
      <c r="E9" s="1792">
        <v>43</v>
      </c>
      <c r="F9" s="1792">
        <v>43</v>
      </c>
      <c r="G9" s="1792">
        <v>43</v>
      </c>
      <c r="H9" s="1792">
        <v>43</v>
      </c>
      <c r="I9" s="1792">
        <v>44</v>
      </c>
      <c r="J9" s="1792">
        <f>+H9/D9*100</f>
        <v>93.478260869565219</v>
      </c>
      <c r="K9" s="1792">
        <f>+H9/G9*100</f>
        <v>100</v>
      </c>
      <c r="L9" s="1792">
        <f>+I9/G9*100</f>
        <v>102.32558139534885</v>
      </c>
      <c r="M9" s="1793"/>
    </row>
    <row r="10" spans="1:15" s="10" customFormat="1" ht="21" customHeight="1">
      <c r="A10" s="1163"/>
      <c r="B10" s="1164" t="s">
        <v>211</v>
      </c>
      <c r="C10" s="1163"/>
      <c r="D10" s="1794"/>
      <c r="E10" s="1794"/>
      <c r="F10" s="1794"/>
      <c r="G10" s="1794"/>
      <c r="H10" s="1794"/>
      <c r="I10" s="1794"/>
      <c r="J10" s="1792"/>
      <c r="K10" s="1792"/>
      <c r="L10" s="1792"/>
      <c r="M10" s="1793"/>
      <c r="N10" s="37"/>
      <c r="O10" s="37"/>
    </row>
    <row r="11" spans="1:15" s="10" customFormat="1" ht="21" customHeight="1">
      <c r="A11" s="1163"/>
      <c r="B11" s="1164" t="s">
        <v>212</v>
      </c>
      <c r="C11" s="1163" t="s">
        <v>198</v>
      </c>
      <c r="D11" s="1792">
        <v>3</v>
      </c>
      <c r="E11" s="1792">
        <v>3</v>
      </c>
      <c r="F11" s="1792">
        <v>3</v>
      </c>
      <c r="G11" s="1792">
        <v>2</v>
      </c>
      <c r="H11" s="1792">
        <v>0</v>
      </c>
      <c r="I11" s="1792">
        <v>2</v>
      </c>
      <c r="J11" s="1792">
        <f t="shared" ref="J11:J18" si="0">+H11/D11*100</f>
        <v>0</v>
      </c>
      <c r="K11" s="1792">
        <f t="shared" ref="K11:K18" si="1">+H11/G11*100</f>
        <v>0</v>
      </c>
      <c r="L11" s="1792">
        <f t="shared" ref="L11:L18" si="2">+I11/G11*100</f>
        <v>100</v>
      </c>
      <c r="M11" s="1795"/>
      <c r="N11" s="37"/>
      <c r="O11" s="37"/>
    </row>
    <row r="12" spans="1:15" ht="21" customHeight="1">
      <c r="A12" s="1163"/>
      <c r="B12" s="1164" t="s">
        <v>213</v>
      </c>
      <c r="C12" s="1163" t="s">
        <v>198</v>
      </c>
      <c r="D12" s="1792">
        <v>0</v>
      </c>
      <c r="E12" s="1792">
        <v>2</v>
      </c>
      <c r="F12" s="1792">
        <v>2</v>
      </c>
      <c r="G12" s="1792">
        <v>2</v>
      </c>
      <c r="H12" s="1792">
        <v>0</v>
      </c>
      <c r="I12" s="1792">
        <v>2</v>
      </c>
      <c r="J12" s="1792"/>
      <c r="K12" s="1792">
        <f t="shared" si="1"/>
        <v>0</v>
      </c>
      <c r="L12" s="1792">
        <f t="shared" si="2"/>
        <v>100</v>
      </c>
      <c r="M12" s="1793"/>
    </row>
    <row r="13" spans="1:15" s="10" customFormat="1" ht="21" customHeight="1">
      <c r="A13" s="1163">
        <v>3</v>
      </c>
      <c r="B13" s="1164" t="s">
        <v>214</v>
      </c>
      <c r="C13" s="1163" t="s">
        <v>54</v>
      </c>
      <c r="D13" s="1792">
        <v>405</v>
      </c>
      <c r="E13" s="1792">
        <v>401</v>
      </c>
      <c r="F13" s="1792">
        <v>401</v>
      </c>
      <c r="G13" s="1792">
        <v>408</v>
      </c>
      <c r="H13" s="1792">
        <v>405</v>
      </c>
      <c r="I13" s="1792">
        <v>408</v>
      </c>
      <c r="J13" s="1792">
        <f t="shared" si="0"/>
        <v>100</v>
      </c>
      <c r="K13" s="1792">
        <f t="shared" si="1"/>
        <v>99.264705882352942</v>
      </c>
      <c r="L13" s="1792">
        <f t="shared" si="2"/>
        <v>100</v>
      </c>
      <c r="M13" s="1795"/>
      <c r="N13" s="37"/>
      <c r="O13" s="37"/>
    </row>
    <row r="14" spans="1:15" ht="21" customHeight="1">
      <c r="A14" s="1163">
        <v>4</v>
      </c>
      <c r="B14" s="1164" t="s">
        <v>200</v>
      </c>
      <c r="C14" s="1163" t="s">
        <v>54</v>
      </c>
      <c r="D14" s="1792">
        <v>577</v>
      </c>
      <c r="E14" s="1792">
        <v>577</v>
      </c>
      <c r="F14" s="1792">
        <v>577</v>
      </c>
      <c r="G14" s="1792">
        <v>580</v>
      </c>
      <c r="H14" s="1792">
        <v>577</v>
      </c>
      <c r="I14" s="1792">
        <v>580</v>
      </c>
      <c r="J14" s="1792">
        <f t="shared" si="0"/>
        <v>100</v>
      </c>
      <c r="K14" s="1792">
        <f t="shared" si="1"/>
        <v>99.482758620689665</v>
      </c>
      <c r="L14" s="1792">
        <f t="shared" si="2"/>
        <v>100</v>
      </c>
      <c r="M14" s="1793"/>
    </row>
    <row r="15" spans="1:15" ht="28.5" customHeight="1">
      <c r="A15" s="1163"/>
      <c r="B15" s="1164" t="s">
        <v>216</v>
      </c>
      <c r="C15" s="1163" t="s">
        <v>54</v>
      </c>
      <c r="D15" s="1792">
        <v>345</v>
      </c>
      <c r="E15" s="1792">
        <v>342</v>
      </c>
      <c r="F15" s="1792">
        <v>342</v>
      </c>
      <c r="G15" s="1792">
        <v>345</v>
      </c>
      <c r="H15" s="1792">
        <v>345</v>
      </c>
      <c r="I15" s="1792">
        <v>345</v>
      </c>
      <c r="J15" s="1792">
        <f t="shared" si="0"/>
        <v>100</v>
      </c>
      <c r="K15" s="1792">
        <f t="shared" si="1"/>
        <v>100</v>
      </c>
      <c r="L15" s="1792">
        <f t="shared" si="2"/>
        <v>100</v>
      </c>
      <c r="M15" s="1793"/>
    </row>
    <row r="16" spans="1:15" ht="21" customHeight="1">
      <c r="A16" s="1163">
        <v>5</v>
      </c>
      <c r="B16" s="1164" t="s">
        <v>215</v>
      </c>
      <c r="C16" s="1163" t="s">
        <v>15</v>
      </c>
      <c r="D16" s="1792">
        <v>22120</v>
      </c>
      <c r="E16" s="1556">
        <v>22110</v>
      </c>
      <c r="F16" s="1556">
        <v>22110</v>
      </c>
      <c r="G16" s="1556">
        <v>22550</v>
      </c>
      <c r="H16" s="1556">
        <v>15240</v>
      </c>
      <c r="I16" s="1556">
        <v>22550</v>
      </c>
      <c r="J16" s="1792">
        <f t="shared" si="0"/>
        <v>68.896925858951178</v>
      </c>
      <c r="K16" s="1792">
        <f t="shared" si="1"/>
        <v>67.58314855875831</v>
      </c>
      <c r="L16" s="1792">
        <f t="shared" si="2"/>
        <v>100</v>
      </c>
      <c r="M16" s="1793"/>
    </row>
    <row r="17" spans="1:19" s="10" customFormat="1" ht="31.5" customHeight="1">
      <c r="A17" s="1163"/>
      <c r="B17" s="1164" t="s">
        <v>199</v>
      </c>
      <c r="C17" s="1163" t="s">
        <v>15</v>
      </c>
      <c r="D17" s="1792">
        <v>16825</v>
      </c>
      <c r="E17" s="1556">
        <v>16820</v>
      </c>
      <c r="F17" s="1556">
        <v>16820</v>
      </c>
      <c r="G17" s="1556">
        <v>17320</v>
      </c>
      <c r="H17" s="1556">
        <v>12423</v>
      </c>
      <c r="I17" s="1556">
        <v>17320</v>
      </c>
      <c r="J17" s="1792">
        <f t="shared" si="0"/>
        <v>73.83655274888558</v>
      </c>
      <c r="K17" s="1792">
        <f t="shared" si="1"/>
        <v>71.726327944572745</v>
      </c>
      <c r="L17" s="1792">
        <f t="shared" si="2"/>
        <v>100</v>
      </c>
      <c r="M17" s="1795"/>
      <c r="N17" s="37"/>
      <c r="O17" s="37"/>
    </row>
    <row r="18" spans="1:19" ht="33" customHeight="1">
      <c r="A18" s="1165">
        <v>6</v>
      </c>
      <c r="B18" s="1166" t="s">
        <v>217</v>
      </c>
      <c r="C18" s="1165" t="s">
        <v>251</v>
      </c>
      <c r="D18" s="1796">
        <v>50</v>
      </c>
      <c r="E18" s="1796">
        <v>50</v>
      </c>
      <c r="F18" s="1796">
        <v>50</v>
      </c>
      <c r="G18" s="1796">
        <v>55</v>
      </c>
      <c r="H18" s="1796">
        <v>52</v>
      </c>
      <c r="I18" s="1796">
        <v>55</v>
      </c>
      <c r="J18" s="1796">
        <f t="shared" si="0"/>
        <v>104</v>
      </c>
      <c r="K18" s="1796">
        <f t="shared" si="1"/>
        <v>94.545454545454547</v>
      </c>
      <c r="L18" s="1796">
        <f t="shared" si="2"/>
        <v>100</v>
      </c>
      <c r="M18" s="1797"/>
    </row>
    <row r="19" spans="1:19" ht="21" hidden="1" customHeight="1">
      <c r="A19" s="27" t="s">
        <v>47</v>
      </c>
      <c r="B19" s="8" t="s">
        <v>201</v>
      </c>
      <c r="C19" s="48"/>
      <c r="D19" s="733"/>
      <c r="E19" s="733"/>
      <c r="F19" s="734"/>
      <c r="G19" s="734"/>
      <c r="H19" s="734"/>
      <c r="I19" s="734"/>
      <c r="J19" s="734"/>
      <c r="K19" s="735"/>
      <c r="L19" s="736"/>
      <c r="M19" s="9"/>
    </row>
    <row r="20" spans="1:19" ht="21" hidden="1" customHeight="1">
      <c r="A20" s="25">
        <v>1</v>
      </c>
      <c r="B20" s="11" t="s">
        <v>202</v>
      </c>
      <c r="C20" s="25" t="s">
        <v>201</v>
      </c>
      <c r="D20" s="714"/>
      <c r="E20" s="714"/>
      <c r="F20" s="39"/>
      <c r="G20" s="39"/>
      <c r="H20" s="39"/>
      <c r="I20" s="39"/>
      <c r="J20" s="39"/>
      <c r="K20" s="44"/>
      <c r="L20" s="44"/>
      <c r="M20" s="21"/>
    </row>
    <row r="21" spans="1:19" s="10" customFormat="1" ht="35.25" hidden="1" customHeight="1">
      <c r="A21" s="25"/>
      <c r="B21" s="11" t="s">
        <v>428</v>
      </c>
      <c r="C21" s="25" t="s">
        <v>201</v>
      </c>
      <c r="D21" s="714"/>
      <c r="E21" s="714"/>
      <c r="F21" s="39"/>
      <c r="G21" s="39"/>
      <c r="H21" s="39"/>
      <c r="I21" s="39"/>
      <c r="J21" s="39"/>
      <c r="K21" s="44"/>
      <c r="L21" s="44"/>
      <c r="M21" s="20"/>
      <c r="N21" s="37"/>
      <c r="O21" s="37"/>
    </row>
    <row r="22" spans="1:19" ht="21" hidden="1" customHeight="1">
      <c r="A22" s="25">
        <v>2</v>
      </c>
      <c r="B22" s="11" t="s">
        <v>203</v>
      </c>
      <c r="C22" s="25" t="s">
        <v>54</v>
      </c>
      <c r="D22" s="714"/>
      <c r="E22" s="714"/>
      <c r="F22" s="39"/>
      <c r="G22" s="39"/>
      <c r="H22" s="39"/>
      <c r="I22" s="39"/>
      <c r="J22" s="39"/>
      <c r="K22" s="44"/>
      <c r="L22" s="44"/>
      <c r="M22" s="21"/>
    </row>
    <row r="23" spans="1:19" s="51" customFormat="1" ht="21" hidden="1" customHeight="1">
      <c r="A23" s="41" t="s">
        <v>222</v>
      </c>
      <c r="B23" s="42" t="s">
        <v>223</v>
      </c>
      <c r="C23" s="41"/>
      <c r="D23" s="715"/>
      <c r="E23" s="715"/>
      <c r="F23" s="63"/>
      <c r="G23" s="63"/>
      <c r="H23" s="63"/>
      <c r="I23" s="63"/>
      <c r="J23" s="63"/>
      <c r="K23" s="66"/>
      <c r="L23" s="65"/>
      <c r="M23" s="49"/>
      <c r="N23" s="50"/>
      <c r="O23" s="50"/>
      <c r="Q23" s="52"/>
      <c r="R23" s="52"/>
      <c r="S23" s="52"/>
    </row>
    <row r="24" spans="1:19" s="51" customFormat="1" ht="21" hidden="1" customHeight="1">
      <c r="A24" s="43">
        <v>1</v>
      </c>
      <c r="B24" s="40" t="s">
        <v>218</v>
      </c>
      <c r="C24" s="43" t="s">
        <v>21</v>
      </c>
      <c r="D24" s="716"/>
      <c r="E24" s="716"/>
      <c r="F24" s="22"/>
      <c r="G24" s="22"/>
      <c r="H24" s="22"/>
      <c r="I24" s="22"/>
      <c r="J24" s="22"/>
      <c r="K24" s="22"/>
      <c r="L24" s="44"/>
      <c r="M24" s="49"/>
      <c r="N24" s="50"/>
      <c r="O24" s="50"/>
      <c r="Q24" s="52"/>
      <c r="R24" s="52"/>
      <c r="S24" s="52"/>
    </row>
    <row r="25" spans="1:19" s="51" customFormat="1" ht="21" hidden="1" customHeight="1">
      <c r="A25" s="43">
        <v>2</v>
      </c>
      <c r="B25" s="40" t="s">
        <v>219</v>
      </c>
      <c r="C25" s="43" t="s">
        <v>21</v>
      </c>
      <c r="D25" s="716"/>
      <c r="E25" s="716"/>
      <c r="F25" s="22"/>
      <c r="G25" s="22"/>
      <c r="H25" s="22"/>
      <c r="I25" s="22"/>
      <c r="J25" s="22"/>
      <c r="K25" s="44"/>
      <c r="L25" s="44"/>
      <c r="M25" s="49"/>
      <c r="N25" s="50"/>
      <c r="O25" s="50"/>
      <c r="Q25" s="52"/>
      <c r="R25" s="52"/>
      <c r="S25" s="52"/>
    </row>
    <row r="26" spans="1:19" s="51" customFormat="1" ht="21" hidden="1" customHeight="1">
      <c r="A26" s="43">
        <v>3</v>
      </c>
      <c r="B26" s="40" t="s">
        <v>220</v>
      </c>
      <c r="C26" s="43" t="s">
        <v>54</v>
      </c>
      <c r="D26" s="714"/>
      <c r="E26" s="714"/>
      <c r="F26" s="39"/>
      <c r="G26" s="39"/>
      <c r="H26" s="39"/>
      <c r="I26" s="39"/>
      <c r="J26" s="39"/>
      <c r="K26" s="44"/>
      <c r="L26" s="44"/>
      <c r="M26" s="49"/>
      <c r="N26" s="50"/>
      <c r="O26" s="50"/>
      <c r="Q26" s="52"/>
      <c r="R26" s="52"/>
      <c r="S26" s="52"/>
    </row>
    <row r="27" spans="1:19" s="51" customFormat="1" ht="21" hidden="1" customHeight="1">
      <c r="A27" s="43">
        <v>4</v>
      </c>
      <c r="B27" s="40" t="s">
        <v>221</v>
      </c>
      <c r="C27" s="43" t="s">
        <v>21</v>
      </c>
      <c r="D27" s="717"/>
      <c r="E27" s="717"/>
      <c r="F27" s="44"/>
      <c r="G27" s="44"/>
      <c r="H27" s="44"/>
      <c r="I27" s="44"/>
      <c r="J27" s="44"/>
      <c r="K27" s="44"/>
      <c r="L27" s="44"/>
      <c r="M27" s="49"/>
      <c r="N27" s="50"/>
      <c r="O27" s="50"/>
      <c r="Q27" s="52"/>
      <c r="R27" s="52"/>
      <c r="S27" s="52"/>
    </row>
    <row r="28" spans="1:19" hidden="1">
      <c r="A28" s="29"/>
      <c r="B28" s="30"/>
      <c r="C28" s="31"/>
      <c r="D28" s="718"/>
      <c r="E28" s="718"/>
      <c r="F28" s="64"/>
      <c r="G28" s="64"/>
      <c r="H28" s="64"/>
      <c r="I28" s="64"/>
      <c r="J28" s="64"/>
      <c r="K28" s="30"/>
      <c r="L28" s="26"/>
      <c r="M28" s="30"/>
      <c r="N28" s="7"/>
      <c r="O28" s="7"/>
    </row>
    <row r="30" spans="1:19">
      <c r="B30" s="24"/>
      <c r="N30" s="7"/>
      <c r="O30" s="7"/>
    </row>
    <row r="38" spans="14:15" ht="33" customHeight="1">
      <c r="N38" s="7"/>
      <c r="O38" s="7"/>
    </row>
  </sheetData>
  <mergeCells count="11">
    <mergeCell ref="K1:M1"/>
    <mergeCell ref="M5:M6"/>
    <mergeCell ref="A5:A6"/>
    <mergeCell ref="B5:B6"/>
    <mergeCell ref="C5:C6"/>
    <mergeCell ref="A2:M2"/>
    <mergeCell ref="A3:M3"/>
    <mergeCell ref="J5:L5"/>
    <mergeCell ref="D5:D6"/>
    <mergeCell ref="E5:F5"/>
    <mergeCell ref="G5:I5"/>
  </mergeCells>
  <printOptions horizontalCentered="1"/>
  <pageMargins left="0.25" right="0.25" top="0.75" bottom="0.75" header="0.75" footer="0.25"/>
  <pageSetup paperSize="9" scale="90" orientation="portrait" r:id="rId1"/>
</worksheet>
</file>

<file path=xl/worksheets/sheet1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L21"/>
  <sheetViews>
    <sheetView topLeftCell="A4" zoomScale="90" zoomScaleNormal="90" zoomScaleSheetLayoutView="84" workbookViewId="0">
      <selection activeCell="J17" sqref="J17"/>
    </sheetView>
  </sheetViews>
  <sheetFormatPr defaultColWidth="8.875" defaultRowHeight="15.75"/>
  <cols>
    <col min="1" max="1" width="4.75" style="80" customWidth="1"/>
    <col min="2" max="2" width="24.625" style="97" customWidth="1"/>
    <col min="3" max="3" width="7.75" style="97" customWidth="1"/>
    <col min="4" max="4" width="9.125" style="112" customWidth="1"/>
    <col min="5" max="5" width="8.5" style="112" hidden="1" customWidth="1"/>
    <col min="6" max="6" width="10.25" style="112" hidden="1" customWidth="1"/>
    <col min="7" max="7" width="9.25" style="112" customWidth="1"/>
    <col min="8" max="8" width="9.5" style="112" customWidth="1"/>
    <col min="9" max="9" width="10" style="112" customWidth="1"/>
    <col min="10" max="10" width="9.25" style="112" customWidth="1"/>
    <col min="11" max="11" width="9.625" style="112" customWidth="1"/>
    <col min="12" max="12" width="8.875" style="112" customWidth="1"/>
    <col min="13" max="13" width="8.625" style="112" customWidth="1"/>
    <col min="14" max="64" width="6.875" style="45" hidden="1" customWidth="1"/>
    <col min="65" max="16384" width="8.875" style="45"/>
  </cols>
  <sheetData>
    <row r="1" spans="1:64" ht="27.75" customHeight="1">
      <c r="B1" s="1655"/>
      <c r="D1" s="109"/>
      <c r="E1" s="110"/>
      <c r="F1" s="110"/>
      <c r="G1" s="110"/>
      <c r="H1" s="110"/>
      <c r="I1" s="110"/>
      <c r="J1" s="110"/>
      <c r="K1" s="109"/>
      <c r="L1" s="1891" t="s">
        <v>814</v>
      </c>
      <c r="M1" s="1891"/>
    </row>
    <row r="2" spans="1:64" ht="28.5" customHeight="1">
      <c r="A2" s="1883" t="s">
        <v>823</v>
      </c>
      <c r="B2" s="1883"/>
      <c r="C2" s="1883"/>
      <c r="D2" s="1883"/>
      <c r="E2" s="1883"/>
      <c r="F2" s="1883"/>
      <c r="G2" s="1883"/>
      <c r="H2" s="1883"/>
      <c r="I2" s="1883"/>
      <c r="J2" s="1883"/>
      <c r="K2" s="1883"/>
      <c r="L2" s="1883"/>
      <c r="M2" s="1529"/>
    </row>
    <row r="3" spans="1:64" ht="25.5" customHeight="1">
      <c r="A3" s="1890" t="str">
        <f>'1. Chi tieu chinh'!A3:K3</f>
        <v>(Kèm theo Công văn số:        /UBND - TCKH ngày     tháng 5 năm 2024 của UBND huyện Phong Thổ)</v>
      </c>
      <c r="B3" s="1890"/>
      <c r="C3" s="1890"/>
      <c r="D3" s="1890"/>
      <c r="E3" s="1890"/>
      <c r="F3" s="1890"/>
      <c r="G3" s="1890"/>
      <c r="H3" s="1890"/>
      <c r="I3" s="1890"/>
      <c r="J3" s="1890"/>
      <c r="K3" s="1890"/>
      <c r="L3" s="1890"/>
      <c r="M3" s="1890"/>
    </row>
    <row r="4" spans="1:64" s="81" customFormat="1" ht="12" customHeight="1">
      <c r="A4" s="93"/>
      <c r="B4" s="99"/>
      <c r="C4" s="99"/>
      <c r="D4" s="111"/>
      <c r="E4" s="111"/>
      <c r="F4" s="111"/>
      <c r="G4" s="111"/>
      <c r="H4" s="111"/>
      <c r="I4" s="111"/>
      <c r="J4" s="111"/>
      <c r="K4" s="111"/>
      <c r="L4" s="111"/>
      <c r="M4" s="111"/>
    </row>
    <row r="5" spans="1:64" s="98" customFormat="1" ht="21" customHeight="1">
      <c r="A5" s="1884" t="s">
        <v>40</v>
      </c>
      <c r="B5" s="1884" t="s">
        <v>59</v>
      </c>
      <c r="C5" s="1884" t="s">
        <v>20</v>
      </c>
      <c r="D5" s="1886" t="s">
        <v>828</v>
      </c>
      <c r="E5" s="1886" t="s">
        <v>703</v>
      </c>
      <c r="F5" s="1886"/>
      <c r="G5" s="1887" t="s">
        <v>732</v>
      </c>
      <c r="H5" s="1888"/>
      <c r="I5" s="1889"/>
      <c r="J5" s="1885" t="s">
        <v>60</v>
      </c>
      <c r="K5" s="1885"/>
      <c r="L5" s="1885"/>
      <c r="M5" s="1885" t="s">
        <v>73</v>
      </c>
      <c r="N5" s="1345" t="s">
        <v>547</v>
      </c>
      <c r="O5" s="1346"/>
      <c r="P5" s="1867" t="s">
        <v>547</v>
      </c>
      <c r="Q5" s="1347" t="s">
        <v>640</v>
      </c>
      <c r="R5" s="1347"/>
      <c r="S5" s="1867" t="s">
        <v>640</v>
      </c>
      <c r="T5" s="1347" t="s">
        <v>641</v>
      </c>
      <c r="U5" s="1347"/>
      <c r="V5" s="1867" t="s">
        <v>641</v>
      </c>
      <c r="W5" s="1347" t="s">
        <v>642</v>
      </c>
      <c r="X5" s="1347"/>
      <c r="Y5" s="1867" t="s">
        <v>642</v>
      </c>
      <c r="Z5" s="1347" t="s">
        <v>643</v>
      </c>
      <c r="AA5" s="1347"/>
      <c r="AB5" s="1867" t="s">
        <v>643</v>
      </c>
      <c r="AC5" s="1347" t="s">
        <v>644</v>
      </c>
      <c r="AD5" s="1347"/>
      <c r="AE5" s="1867" t="s">
        <v>644</v>
      </c>
      <c r="AF5" s="1347" t="s">
        <v>645</v>
      </c>
      <c r="AG5" s="1347"/>
      <c r="AH5" s="1867" t="s">
        <v>645</v>
      </c>
      <c r="AI5" s="1347" t="s">
        <v>646</v>
      </c>
      <c r="AJ5" s="1347"/>
      <c r="AK5" s="1867" t="s">
        <v>646</v>
      </c>
      <c r="AL5" s="1347" t="s">
        <v>647</v>
      </c>
      <c r="AM5" s="1347"/>
      <c r="AN5" s="1867" t="s">
        <v>647</v>
      </c>
      <c r="AO5" s="1347" t="s">
        <v>648</v>
      </c>
      <c r="AP5" s="1347"/>
      <c r="AQ5" s="1867" t="s">
        <v>648</v>
      </c>
      <c r="AR5" s="1347" t="s">
        <v>649</v>
      </c>
      <c r="AS5" s="1347"/>
      <c r="AT5" s="1867" t="s">
        <v>649</v>
      </c>
      <c r="AU5" s="1347" t="s">
        <v>650</v>
      </c>
      <c r="AV5" s="1347"/>
      <c r="AW5" s="1867" t="s">
        <v>650</v>
      </c>
      <c r="AX5" s="1347" t="s">
        <v>651</v>
      </c>
      <c r="AY5" s="1347"/>
      <c r="AZ5" s="1867" t="s">
        <v>651</v>
      </c>
      <c r="BA5" s="1347" t="s">
        <v>652</v>
      </c>
      <c r="BB5" s="1347"/>
      <c r="BC5" s="1867" t="s">
        <v>652</v>
      </c>
      <c r="BD5" s="1347" t="s">
        <v>653</v>
      </c>
      <c r="BE5" s="1347"/>
      <c r="BF5" s="1867" t="s">
        <v>653</v>
      </c>
      <c r="BG5" s="1347" t="s">
        <v>654</v>
      </c>
      <c r="BH5" s="1347"/>
      <c r="BI5" s="1867" t="s">
        <v>654</v>
      </c>
      <c r="BJ5" s="1347" t="s">
        <v>655</v>
      </c>
      <c r="BK5" s="1347"/>
      <c r="BL5" s="1867" t="s">
        <v>655</v>
      </c>
    </row>
    <row r="6" spans="1:64" s="98" customFormat="1" ht="58.5" customHeight="1">
      <c r="A6" s="1884"/>
      <c r="B6" s="1884"/>
      <c r="C6" s="1884"/>
      <c r="D6" s="1886"/>
      <c r="E6" s="1735"/>
      <c r="F6" s="1735"/>
      <c r="G6" s="1731" t="s">
        <v>14</v>
      </c>
      <c r="H6" s="1731" t="str">
        <f>+'6.DN'!H6</f>
        <v>ƯTH 6 tháng đầu năm</v>
      </c>
      <c r="I6" s="1731" t="s">
        <v>833</v>
      </c>
      <c r="J6" s="1016" t="s">
        <v>829</v>
      </c>
      <c r="K6" s="1016" t="s">
        <v>830</v>
      </c>
      <c r="L6" s="1016" t="s">
        <v>831</v>
      </c>
      <c r="M6" s="1885"/>
      <c r="N6" s="1736"/>
      <c r="O6" s="1736"/>
      <c r="P6" s="1867"/>
      <c r="Q6" s="1734"/>
      <c r="R6" s="1734"/>
      <c r="S6" s="1867"/>
      <c r="T6" s="1734"/>
      <c r="U6" s="1734"/>
      <c r="V6" s="1867"/>
      <c r="W6" s="1734"/>
      <c r="X6" s="1734"/>
      <c r="Y6" s="1867"/>
      <c r="Z6" s="1734"/>
      <c r="AA6" s="1734"/>
      <c r="AB6" s="1867"/>
      <c r="AC6" s="1734"/>
      <c r="AD6" s="1734"/>
      <c r="AE6" s="1867"/>
      <c r="AF6" s="1734"/>
      <c r="AG6" s="1734"/>
      <c r="AH6" s="1867"/>
      <c r="AI6" s="1734"/>
      <c r="AJ6" s="1734"/>
      <c r="AK6" s="1867"/>
      <c r="AL6" s="1734"/>
      <c r="AM6" s="1734"/>
      <c r="AN6" s="1867"/>
      <c r="AO6" s="1734"/>
      <c r="AP6" s="1734"/>
      <c r="AQ6" s="1867"/>
      <c r="AR6" s="1734"/>
      <c r="AS6" s="1734"/>
      <c r="AT6" s="1867"/>
      <c r="AU6" s="1734"/>
      <c r="AV6" s="1734"/>
      <c r="AW6" s="1867"/>
      <c r="AX6" s="1734"/>
      <c r="AY6" s="1734"/>
      <c r="AZ6" s="1867"/>
      <c r="BA6" s="1734"/>
      <c r="BB6" s="1734"/>
      <c r="BC6" s="1867"/>
      <c r="BD6" s="1734"/>
      <c r="BE6" s="1734"/>
      <c r="BF6" s="1867"/>
      <c r="BG6" s="1734"/>
      <c r="BH6" s="1734"/>
      <c r="BI6" s="1867"/>
      <c r="BJ6" s="1734"/>
      <c r="BK6" s="1734"/>
      <c r="BL6" s="1867"/>
    </row>
    <row r="7" spans="1:64" ht="27" customHeight="1">
      <c r="A7" s="1168">
        <v>1</v>
      </c>
      <c r="B7" s="1169" t="s">
        <v>27</v>
      </c>
      <c r="C7" s="1170"/>
      <c r="D7" s="1171"/>
      <c r="E7" s="1172"/>
      <c r="F7" s="1172"/>
      <c r="G7" s="1172"/>
      <c r="H7" s="1172"/>
      <c r="I7" s="1172"/>
      <c r="J7" s="1171"/>
      <c r="K7" s="1171"/>
      <c r="L7" s="1171"/>
      <c r="M7" s="1171"/>
      <c r="N7" s="1173"/>
      <c r="O7" s="1173"/>
      <c r="P7" s="1173"/>
      <c r="Q7" s="1173"/>
      <c r="R7" s="1173"/>
      <c r="S7" s="1173"/>
      <c r="T7" s="1173"/>
      <c r="U7" s="1173"/>
      <c r="V7" s="1173"/>
      <c r="W7" s="1173"/>
      <c r="X7" s="1173"/>
      <c r="Y7" s="1173"/>
      <c r="Z7" s="1173"/>
      <c r="AA7" s="1173"/>
      <c r="AB7" s="1173"/>
      <c r="AC7" s="1173"/>
      <c r="AD7" s="1173"/>
      <c r="AE7" s="1173"/>
      <c r="AF7" s="1173"/>
      <c r="AG7" s="1173"/>
      <c r="AH7" s="1173"/>
      <c r="AI7" s="1173"/>
      <c r="AJ7" s="1173"/>
      <c r="AK7" s="1173"/>
      <c r="AL7" s="1173"/>
      <c r="AM7" s="1173"/>
      <c r="AN7" s="1173"/>
      <c r="AO7" s="1173"/>
      <c r="AP7" s="1173"/>
      <c r="AQ7" s="1173"/>
      <c r="AR7" s="1173"/>
      <c r="AS7" s="1173"/>
      <c r="AT7" s="1173"/>
      <c r="AU7" s="1173"/>
      <c r="AV7" s="1173"/>
      <c r="AW7" s="1173"/>
      <c r="AX7" s="1173"/>
      <c r="AY7" s="1173"/>
      <c r="AZ7" s="1173"/>
      <c r="BA7" s="1173"/>
      <c r="BB7" s="1173"/>
      <c r="BC7" s="1173"/>
      <c r="BD7" s="1173"/>
      <c r="BE7" s="1173"/>
      <c r="BF7" s="1173"/>
      <c r="BG7" s="1173"/>
      <c r="BH7" s="1173"/>
      <c r="BI7" s="1173"/>
      <c r="BJ7" s="1173"/>
      <c r="BK7" s="1173"/>
      <c r="BL7" s="1174"/>
    </row>
    <row r="8" spans="1:64" s="100" customFormat="1" ht="27" customHeight="1">
      <c r="A8" s="1175"/>
      <c r="B8" s="1176" t="s">
        <v>28</v>
      </c>
      <c r="C8" s="1177" t="s">
        <v>54</v>
      </c>
      <c r="D8" s="1033">
        <v>85527</v>
      </c>
      <c r="E8" s="1033">
        <v>84680</v>
      </c>
      <c r="F8" s="1033">
        <f>+'Các xã, thị trấn'!F86</f>
        <v>85327</v>
      </c>
      <c r="G8" s="1033">
        <f>+P8+S8+V8+Y8+AB8+AE8+AH8+AK8+AN8+AQ8+AT8+AW8+AZ8+BC8+BF8+BI8+BL8</f>
        <v>86351</v>
      </c>
      <c r="H8" s="1033">
        <f>+H10+H11</f>
        <v>86430</v>
      </c>
      <c r="I8" s="1033">
        <f>+I10+I11</f>
        <v>86622</v>
      </c>
      <c r="J8" s="1033">
        <f>+H8/D8*100</f>
        <v>101.05580693815988</v>
      </c>
      <c r="K8" s="1033">
        <f>+H8/G8*100</f>
        <v>100.09148707021342</v>
      </c>
      <c r="L8" s="1033">
        <f>+I8/G8*100</f>
        <v>100.31383539275747</v>
      </c>
      <c r="M8" s="1048"/>
      <c r="N8" s="1048">
        <v>5590</v>
      </c>
      <c r="O8" s="1178">
        <v>5645</v>
      </c>
      <c r="P8" s="1501">
        <v>5720</v>
      </c>
      <c r="Q8" s="1178">
        <v>6477</v>
      </c>
      <c r="R8" s="1178">
        <v>6490</v>
      </c>
      <c r="S8" s="1501">
        <v>6531</v>
      </c>
      <c r="T8" s="1178">
        <v>4052</v>
      </c>
      <c r="U8" s="1178">
        <v>4029</v>
      </c>
      <c r="V8" s="1501">
        <v>4057</v>
      </c>
      <c r="W8" s="1178">
        <v>4275</v>
      </c>
      <c r="X8" s="1178">
        <v>4299</v>
      </c>
      <c r="Y8" s="1501">
        <v>4339</v>
      </c>
      <c r="Z8" s="1178">
        <v>7126</v>
      </c>
      <c r="AA8" s="1178">
        <v>7180</v>
      </c>
      <c r="AB8" s="1501">
        <v>7254</v>
      </c>
      <c r="AC8" s="1178">
        <v>3340</v>
      </c>
      <c r="AD8" s="1178">
        <v>3405</v>
      </c>
      <c r="AE8" s="1501">
        <v>3460</v>
      </c>
      <c r="AF8" s="1178">
        <v>5040</v>
      </c>
      <c r="AG8" s="1178">
        <v>5133</v>
      </c>
      <c r="AH8" s="1501">
        <v>5203</v>
      </c>
      <c r="AI8" s="1178">
        <v>2955</v>
      </c>
      <c r="AJ8" s="1178">
        <v>2979</v>
      </c>
      <c r="AK8" s="1501">
        <v>2998</v>
      </c>
      <c r="AL8" s="1178">
        <v>7792</v>
      </c>
      <c r="AM8" s="1178">
        <v>7837</v>
      </c>
      <c r="AN8" s="1501">
        <v>7925</v>
      </c>
      <c r="AO8" s="1178">
        <v>8412</v>
      </c>
      <c r="AP8" s="1178">
        <v>8372</v>
      </c>
      <c r="AQ8" s="1501">
        <v>8441</v>
      </c>
      <c r="AR8" s="1178">
        <v>3488</v>
      </c>
      <c r="AS8" s="1178">
        <v>3532</v>
      </c>
      <c r="AT8" s="1501">
        <v>3597</v>
      </c>
      <c r="AU8" s="1178">
        <v>8794</v>
      </c>
      <c r="AV8" s="1178">
        <v>8939</v>
      </c>
      <c r="AW8" s="1501">
        <v>9122</v>
      </c>
      <c r="AX8" s="1178">
        <v>2507</v>
      </c>
      <c r="AY8" s="1178">
        <v>2630</v>
      </c>
      <c r="AZ8" s="1501">
        <v>2696</v>
      </c>
      <c r="BA8" s="1178">
        <v>2200</v>
      </c>
      <c r="BB8" s="1178">
        <v>2240</v>
      </c>
      <c r="BC8" s="1501">
        <v>2280</v>
      </c>
      <c r="BD8" s="1178">
        <v>2570</v>
      </c>
      <c r="BE8" s="1178">
        <v>2581</v>
      </c>
      <c r="BF8" s="1501">
        <v>2602</v>
      </c>
      <c r="BG8" s="1178">
        <v>3700</v>
      </c>
      <c r="BH8" s="1178">
        <v>3754</v>
      </c>
      <c r="BI8" s="1501">
        <v>3774</v>
      </c>
      <c r="BJ8" s="1178">
        <v>6302</v>
      </c>
      <c r="BK8" s="1178">
        <v>6282</v>
      </c>
      <c r="BL8" s="1178">
        <v>6352</v>
      </c>
    </row>
    <row r="9" spans="1:64" s="100" customFormat="1" ht="27" customHeight="1">
      <c r="A9" s="1175"/>
      <c r="B9" s="1180" t="s">
        <v>85</v>
      </c>
      <c r="C9" s="1177"/>
      <c r="D9" s="1134"/>
      <c r="E9" s="1033"/>
      <c r="F9" s="1033"/>
      <c r="G9" s="1033"/>
      <c r="H9" s="1033"/>
      <c r="I9" s="1033"/>
      <c r="J9" s="1033"/>
      <c r="K9" s="1033"/>
      <c r="L9" s="1033"/>
      <c r="M9" s="1048"/>
      <c r="N9" s="1178"/>
      <c r="O9" s="1178"/>
      <c r="P9" s="1178"/>
      <c r="Q9" s="1178"/>
      <c r="R9" s="1178"/>
      <c r="S9" s="1178"/>
      <c r="T9" s="1178"/>
      <c r="U9" s="1178"/>
      <c r="V9" s="1178"/>
      <c r="W9" s="1178"/>
      <c r="X9" s="1178"/>
      <c r="Y9" s="1505"/>
      <c r="Z9" s="1178"/>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9"/>
    </row>
    <row r="10" spans="1:64" s="100" customFormat="1" ht="28.5" customHeight="1">
      <c r="A10" s="1175"/>
      <c r="B10" s="1180" t="s">
        <v>232</v>
      </c>
      <c r="C10" s="1177" t="s">
        <v>54</v>
      </c>
      <c r="D10" s="1033">
        <v>5640</v>
      </c>
      <c r="E10" s="1033">
        <v>5846</v>
      </c>
      <c r="F10" s="1033">
        <f>'[3]8. Ds- GD&amp;TE'!J12</f>
        <v>5645</v>
      </c>
      <c r="G10" s="1033">
        <v>5720</v>
      </c>
      <c r="H10" s="1033">
        <v>5742</v>
      </c>
      <c r="I10" s="1033">
        <v>5812</v>
      </c>
      <c r="J10" s="1033">
        <f t="shared" ref="J10:J12" si="0">+H10/D10*100</f>
        <v>101.80851063829788</v>
      </c>
      <c r="K10" s="1033">
        <f t="shared" ref="K10:K12" si="1">+H10/G10*100</f>
        <v>100.38461538461539</v>
      </c>
      <c r="L10" s="1033">
        <f t="shared" ref="L10:L12" si="2">+I10/G10*100</f>
        <v>101.60839160839161</v>
      </c>
      <c r="M10" s="1048"/>
      <c r="N10" s="1178"/>
      <c r="O10" s="1178"/>
      <c r="P10" s="1178">
        <v>5720</v>
      </c>
      <c r="Q10" s="1178"/>
      <c r="R10" s="1178"/>
      <c r="S10" s="1178"/>
      <c r="T10" s="1178"/>
      <c r="U10" s="1178"/>
      <c r="V10" s="1178"/>
      <c r="W10" s="1178"/>
      <c r="X10" s="1178"/>
      <c r="Y10" s="1178"/>
      <c r="Z10" s="1178"/>
      <c r="AA10" s="1178"/>
      <c r="AB10" s="1178"/>
      <c r="AC10" s="1178"/>
      <c r="AD10" s="1178"/>
      <c r="AE10" s="1178"/>
      <c r="AF10" s="1178"/>
      <c r="AG10" s="1178"/>
      <c r="AH10" s="1178"/>
      <c r="AI10" s="1178"/>
      <c r="AJ10" s="1178"/>
      <c r="AK10" s="1178"/>
      <c r="AL10" s="1178"/>
      <c r="AM10" s="1178"/>
      <c r="AN10" s="1178"/>
      <c r="AO10" s="1178"/>
      <c r="AP10" s="1178"/>
      <c r="AQ10" s="1178"/>
      <c r="AR10" s="1178"/>
      <c r="AS10" s="1178"/>
      <c r="AT10" s="1178"/>
      <c r="AU10" s="1178"/>
      <c r="AV10" s="1178"/>
      <c r="AW10" s="1178"/>
      <c r="AX10" s="1178"/>
      <c r="AY10" s="1178"/>
      <c r="AZ10" s="1178"/>
      <c r="BA10" s="1178"/>
      <c r="BB10" s="1178"/>
      <c r="BC10" s="1178"/>
      <c r="BD10" s="1178"/>
      <c r="BE10" s="1178"/>
      <c r="BF10" s="1178"/>
      <c r="BG10" s="1178"/>
      <c r="BH10" s="1178"/>
      <c r="BI10" s="1178"/>
      <c r="BJ10" s="1178"/>
      <c r="BK10" s="1178"/>
      <c r="BL10" s="1179"/>
    </row>
    <row r="11" spans="1:64" s="100" customFormat="1" ht="28.5" customHeight="1">
      <c r="A11" s="1175"/>
      <c r="B11" s="1180" t="s">
        <v>233</v>
      </c>
      <c r="C11" s="1177" t="s">
        <v>54</v>
      </c>
      <c r="D11" s="1033">
        <v>79887</v>
      </c>
      <c r="E11" s="1033">
        <v>78834</v>
      </c>
      <c r="F11" s="1033">
        <f>+F8-F10</f>
        <v>79682</v>
      </c>
      <c r="G11" s="1033">
        <v>80631</v>
      </c>
      <c r="H11" s="1033">
        <v>80688</v>
      </c>
      <c r="I11" s="1033">
        <v>80810</v>
      </c>
      <c r="J11" s="1033">
        <f t="shared" si="0"/>
        <v>101.00266626610086</v>
      </c>
      <c r="K11" s="1033">
        <f t="shared" si="1"/>
        <v>100.07069241358784</v>
      </c>
      <c r="L11" s="1033">
        <f t="shared" si="2"/>
        <v>100.22199898302142</v>
      </c>
      <c r="M11" s="1048"/>
      <c r="N11" s="1178"/>
      <c r="O11" s="1178"/>
      <c r="P11" s="1178"/>
      <c r="Q11" s="1178"/>
      <c r="R11" s="1178"/>
      <c r="S11" s="1501">
        <v>6531</v>
      </c>
      <c r="T11" s="1178">
        <v>4052</v>
      </c>
      <c r="U11" s="1178">
        <v>4029</v>
      </c>
      <c r="V11" s="1501">
        <v>4057</v>
      </c>
      <c r="W11" s="1178">
        <v>4275</v>
      </c>
      <c r="X11" s="1178">
        <v>4299</v>
      </c>
      <c r="Y11" s="1501">
        <v>4339</v>
      </c>
      <c r="Z11" s="1178">
        <v>7126</v>
      </c>
      <c r="AA11" s="1178">
        <v>7180</v>
      </c>
      <c r="AB11" s="1501">
        <v>7254</v>
      </c>
      <c r="AC11" s="1178">
        <v>3340</v>
      </c>
      <c r="AD11" s="1178">
        <v>3405</v>
      </c>
      <c r="AE11" s="1501">
        <v>3460</v>
      </c>
      <c r="AF11" s="1178">
        <v>5040</v>
      </c>
      <c r="AG11" s="1178">
        <v>5133</v>
      </c>
      <c r="AH11" s="1501">
        <v>5203</v>
      </c>
      <c r="AI11" s="1178">
        <v>2955</v>
      </c>
      <c r="AJ11" s="1178">
        <v>2979</v>
      </c>
      <c r="AK11" s="1501">
        <v>2998</v>
      </c>
      <c r="AL11" s="1178">
        <v>7792</v>
      </c>
      <c r="AM11" s="1178">
        <v>7837</v>
      </c>
      <c r="AN11" s="1501">
        <v>7925</v>
      </c>
      <c r="AO11" s="1178">
        <v>8412</v>
      </c>
      <c r="AP11" s="1178">
        <v>8372</v>
      </c>
      <c r="AQ11" s="1501">
        <v>8441</v>
      </c>
      <c r="AR11" s="1178">
        <v>3488</v>
      </c>
      <c r="AS11" s="1178">
        <v>3532</v>
      </c>
      <c r="AT11" s="1501">
        <v>3597</v>
      </c>
      <c r="AU11" s="1178">
        <v>8794</v>
      </c>
      <c r="AV11" s="1178">
        <v>8939</v>
      </c>
      <c r="AW11" s="1501">
        <v>9122</v>
      </c>
      <c r="AX11" s="1178">
        <v>2507</v>
      </c>
      <c r="AY11" s="1178">
        <v>2630</v>
      </c>
      <c r="AZ11" s="1501">
        <v>2696</v>
      </c>
      <c r="BA11" s="1178">
        <v>2200</v>
      </c>
      <c r="BB11" s="1178">
        <v>2240</v>
      </c>
      <c r="BC11" s="1501">
        <v>2280</v>
      </c>
      <c r="BD11" s="1178">
        <v>2570</v>
      </c>
      <c r="BE11" s="1178">
        <v>2581</v>
      </c>
      <c r="BF11" s="1501">
        <v>2602</v>
      </c>
      <c r="BG11" s="1178">
        <v>3700</v>
      </c>
      <c r="BH11" s="1178">
        <v>3754</v>
      </c>
      <c r="BI11" s="1501">
        <v>3774</v>
      </c>
      <c r="BJ11" s="1178">
        <v>6302</v>
      </c>
      <c r="BK11" s="1178">
        <v>6282</v>
      </c>
      <c r="BL11" s="1178">
        <v>6352</v>
      </c>
    </row>
    <row r="12" spans="1:64" s="100" customFormat="1" ht="28.5" customHeight="1">
      <c r="A12" s="1181" t="s">
        <v>243</v>
      </c>
      <c r="B12" s="1180" t="s">
        <v>317</v>
      </c>
      <c r="C12" s="1177" t="s">
        <v>54</v>
      </c>
      <c r="D12" s="1033">
        <v>79680</v>
      </c>
      <c r="E12" s="1033">
        <v>79527</v>
      </c>
      <c r="F12" s="1033">
        <f>'[3]8. Ds- GD&amp;TE'!J15</f>
        <v>81113</v>
      </c>
      <c r="G12" s="1033">
        <v>82025</v>
      </c>
      <c r="H12" s="1033">
        <v>80573</v>
      </c>
      <c r="I12" s="1033">
        <v>82025</v>
      </c>
      <c r="J12" s="1033">
        <f t="shared" si="0"/>
        <v>101.12073293172689</v>
      </c>
      <c r="K12" s="1033">
        <f t="shared" si="1"/>
        <v>98.229807985370314</v>
      </c>
      <c r="L12" s="1033">
        <f t="shared" si="2"/>
        <v>100</v>
      </c>
      <c r="M12" s="1048"/>
      <c r="N12" s="1178"/>
      <c r="O12" s="1352"/>
      <c r="P12" s="1178"/>
      <c r="Q12" s="1178"/>
      <c r="R12" s="1178"/>
      <c r="S12" s="1178"/>
      <c r="T12" s="1178"/>
      <c r="U12" s="1178"/>
      <c r="V12" s="1178"/>
      <c r="W12" s="1178"/>
      <c r="X12" s="1178"/>
      <c r="Y12" s="1178"/>
      <c r="Z12" s="1178"/>
      <c r="AA12" s="1178"/>
      <c r="AB12" s="1178"/>
      <c r="AC12" s="1178"/>
      <c r="AD12" s="1178"/>
      <c r="AE12" s="1178"/>
      <c r="AF12" s="1178"/>
      <c r="AG12" s="1178"/>
      <c r="AH12" s="1178"/>
      <c r="AI12" s="1178"/>
      <c r="AJ12" s="1178"/>
      <c r="AK12" s="1178"/>
      <c r="AL12" s="1178"/>
      <c r="AM12" s="1178"/>
      <c r="AN12" s="1178"/>
      <c r="AO12" s="1178"/>
      <c r="AP12" s="1178"/>
      <c r="AQ12" s="1178"/>
      <c r="AR12" s="1178"/>
      <c r="AS12" s="1178"/>
      <c r="AT12" s="1178"/>
      <c r="AU12" s="1178"/>
      <c r="AV12" s="1178"/>
      <c r="AW12" s="1178"/>
      <c r="AX12" s="1178"/>
      <c r="AY12" s="1178"/>
      <c r="AZ12" s="1178"/>
      <c r="BA12" s="1178"/>
      <c r="BB12" s="1178"/>
      <c r="BC12" s="1178"/>
      <c r="BD12" s="1178"/>
      <c r="BE12" s="1178"/>
      <c r="BF12" s="1178"/>
      <c r="BG12" s="1178"/>
      <c r="BH12" s="1178"/>
      <c r="BI12" s="1178"/>
      <c r="BJ12" s="1178"/>
      <c r="BK12" s="1178"/>
      <c r="BL12" s="1179"/>
    </row>
    <row r="13" spans="1:64" s="100" customFormat="1" ht="28.5" customHeight="1">
      <c r="A13" s="1181" t="s">
        <v>243</v>
      </c>
      <c r="B13" s="1176" t="s">
        <v>139</v>
      </c>
      <c r="C13" s="1177" t="s">
        <v>43</v>
      </c>
      <c r="D13" s="1033">
        <v>1.5</v>
      </c>
      <c r="E13" s="1033">
        <v>1.1299999999999999</v>
      </c>
      <c r="F13" s="1033">
        <f>+F8/D8*100-100</f>
        <v>-0.23384428309188365</v>
      </c>
      <c r="G13" s="1033">
        <f>+G8/F8*100-100</f>
        <v>1.2000890691106036</v>
      </c>
      <c r="H13" s="1033">
        <f>+H8/D8*100-100</f>
        <v>1.0558069381598756</v>
      </c>
      <c r="I13" s="1033">
        <f>+I8/F8*100-100</f>
        <v>1.5176907661115422</v>
      </c>
      <c r="J13" s="1033">
        <f>+H13-D13</f>
        <v>-0.44419306184012441</v>
      </c>
      <c r="K13" s="1033">
        <f>+H13-G13</f>
        <v>-0.14428213095072806</v>
      </c>
      <c r="L13" s="1033">
        <f>+I13-G13</f>
        <v>0.31760169700093854</v>
      </c>
      <c r="M13" s="1048"/>
      <c r="N13" s="1178">
        <v>0.32304379038047382</v>
      </c>
      <c r="O13" s="1178">
        <v>1.31</v>
      </c>
      <c r="P13" s="1178">
        <f>+P8/O8*100-100</f>
        <v>1.3286093888396806</v>
      </c>
      <c r="Q13" s="1178">
        <f>+Q8/P8*100-100</f>
        <v>13.234265734265733</v>
      </c>
      <c r="R13" s="1178">
        <v>0.20071020534197714</v>
      </c>
      <c r="S13" s="1178">
        <v>0.64714946070878909</v>
      </c>
      <c r="T13" s="1178">
        <v>-37.966932026944278</v>
      </c>
      <c r="U13" s="1178">
        <v>-0.56762092793681518</v>
      </c>
      <c r="V13" s="1178">
        <v>0.71978158351949162</v>
      </c>
      <c r="W13" s="1178">
        <v>5.3474618038442685</v>
      </c>
      <c r="X13" s="1178">
        <v>0.56140350877194578</v>
      </c>
      <c r="Y13" s="1178">
        <v>0.93044894161434399</v>
      </c>
      <c r="Z13" s="1178">
        <v>64.231389721133894</v>
      </c>
      <c r="AA13" s="1178">
        <v>0.75778838057816245</v>
      </c>
      <c r="AB13" s="1178">
        <v>1.0306406685236738</v>
      </c>
      <c r="AC13" s="1178">
        <v>-53.956437827405566</v>
      </c>
      <c r="AD13" s="1178">
        <v>1.9461077844311347</v>
      </c>
      <c r="AE13" s="1178">
        <v>1.6152716593245202</v>
      </c>
      <c r="AF13" s="1178">
        <v>45.664739884393043</v>
      </c>
      <c r="AG13" s="1178">
        <v>1.8452380952380878</v>
      </c>
      <c r="AH13" s="1178">
        <v>1.3637249172024184</v>
      </c>
      <c r="AI13" s="1178">
        <v>-43.205842783009807</v>
      </c>
      <c r="AJ13" s="1178">
        <v>0.81218274111674305</v>
      </c>
      <c r="AK13" s="1178">
        <v>0.63779791876467584</v>
      </c>
      <c r="AL13" s="1178">
        <v>159.90660440293527</v>
      </c>
      <c r="AM13" s="1178">
        <v>0.57751540041068949</v>
      </c>
      <c r="AN13" s="1178">
        <v>1.1228786525456087</v>
      </c>
      <c r="AO13" s="1178">
        <v>6.1451104100946452</v>
      </c>
      <c r="AP13" s="1178">
        <v>-0.47551117451260438</v>
      </c>
      <c r="AQ13" s="1178">
        <v>0.8241758241758248</v>
      </c>
      <c r="AR13" s="1178">
        <v>-58.677881767563086</v>
      </c>
      <c r="AS13" s="1178">
        <v>1.2614678899082605</v>
      </c>
      <c r="AT13" s="1178">
        <v>1.8403171007927597</v>
      </c>
      <c r="AU13" s="1178">
        <v>144.48151237142062</v>
      </c>
      <c r="AV13" s="1178">
        <v>1.6488514896520314</v>
      </c>
      <c r="AW13" s="1178">
        <v>2.0472088600514553</v>
      </c>
      <c r="AX13" s="1178">
        <v>-72.516991887743913</v>
      </c>
      <c r="AY13" s="1178">
        <v>4.9062624650977398</v>
      </c>
      <c r="AZ13" s="1178">
        <v>2.5095057034220503</v>
      </c>
      <c r="BA13" s="1178">
        <v>-18.397626112759653</v>
      </c>
      <c r="BB13" s="1178">
        <v>1.818181818181813</v>
      </c>
      <c r="BC13" s="1178">
        <v>1.7857142857142776</v>
      </c>
      <c r="BD13" s="1178">
        <v>12.719298245614041</v>
      </c>
      <c r="BE13" s="1178">
        <v>0.428015564202326</v>
      </c>
      <c r="BF13" s="1178">
        <v>1.1623401782254916</v>
      </c>
      <c r="BG13" s="1178">
        <v>41.708157793948686</v>
      </c>
      <c r="BH13" s="1178">
        <v>1.4594594594594668</v>
      </c>
      <c r="BI13" s="1178">
        <v>0.53276505061268153</v>
      </c>
      <c r="BJ13" s="1178">
        <v>66.98463169051405</v>
      </c>
      <c r="BK13" s="1178">
        <v>-0.31735956839098378</v>
      </c>
      <c r="BL13" s="1178">
        <v>1.1142948105698878</v>
      </c>
    </row>
    <row r="14" spans="1:64" s="100" customFormat="1" ht="28.5" customHeight="1">
      <c r="A14" s="1181" t="s">
        <v>243</v>
      </c>
      <c r="B14" s="1182" t="s">
        <v>267</v>
      </c>
      <c r="C14" s="1177" t="s">
        <v>44</v>
      </c>
      <c r="D14" s="1033">
        <v>2.0699999999999998</v>
      </c>
      <c r="E14" s="1033">
        <v>0.5</v>
      </c>
      <c r="F14" s="1033">
        <f>+'Các xã, thị trấn'!F92</f>
        <v>2.144705882352941</v>
      </c>
      <c r="G14" s="1033">
        <v>0.5</v>
      </c>
      <c r="H14" s="1033">
        <v>0.72</v>
      </c>
      <c r="I14" s="1033">
        <v>0.5</v>
      </c>
      <c r="J14" s="1033">
        <f t="shared" ref="J14:J15" si="3">+H14-D14</f>
        <v>-1.3499999999999999</v>
      </c>
      <c r="K14" s="1033">
        <f t="shared" ref="K14:K15" si="4">+H14-G14</f>
        <v>0.21999999999999997</v>
      </c>
      <c r="L14" s="1033">
        <f t="shared" ref="L14:L15" si="5">+I14-G14</f>
        <v>0</v>
      </c>
      <c r="M14" s="1048"/>
      <c r="N14" s="1178">
        <v>0.5</v>
      </c>
      <c r="O14" s="1178">
        <v>0.97</v>
      </c>
      <c r="P14" s="1352">
        <v>0.5</v>
      </c>
      <c r="Q14" s="1178">
        <v>0.5</v>
      </c>
      <c r="R14" s="1178">
        <v>0.4</v>
      </c>
      <c r="S14" s="1352">
        <v>0.5</v>
      </c>
      <c r="T14" s="1178">
        <v>0.5</v>
      </c>
      <c r="U14" s="1178">
        <v>2.2400000000000002</v>
      </c>
      <c r="V14" s="1352">
        <v>0.5</v>
      </c>
      <c r="W14" s="1178">
        <v>0.5</v>
      </c>
      <c r="X14" s="1178">
        <v>0.85</v>
      </c>
      <c r="Y14" s="1352">
        <v>0.5</v>
      </c>
      <c r="Z14" s="1178">
        <v>0.5</v>
      </c>
      <c r="AA14" s="1178">
        <v>0.82</v>
      </c>
      <c r="AB14" s="1352">
        <v>0.5</v>
      </c>
      <c r="AC14" s="1178">
        <v>0.5</v>
      </c>
      <c r="AD14" s="1178">
        <v>0.55000000000000004</v>
      </c>
      <c r="AE14" s="1352">
        <v>0.5</v>
      </c>
      <c r="AF14" s="1178">
        <v>0.5</v>
      </c>
      <c r="AG14" s="1178">
        <v>1.28</v>
      </c>
      <c r="AH14" s="1352">
        <v>0.5</v>
      </c>
      <c r="AI14" s="1178">
        <v>0.5</v>
      </c>
      <c r="AJ14" s="1178">
        <v>0.28999999999999998</v>
      </c>
      <c r="AK14" s="1352">
        <v>0.5</v>
      </c>
      <c r="AL14" s="1178">
        <v>0.5</v>
      </c>
      <c r="AM14" s="1178">
        <v>0.85</v>
      </c>
      <c r="AN14" s="1352">
        <v>0.5</v>
      </c>
      <c r="AO14" s="1178">
        <v>0.5</v>
      </c>
      <c r="AP14" s="1178">
        <v>1.19</v>
      </c>
      <c r="AQ14" s="1352">
        <v>0.5</v>
      </c>
      <c r="AR14" s="1178">
        <v>0.5</v>
      </c>
      <c r="AS14" s="1178">
        <v>5.05</v>
      </c>
      <c r="AT14" s="1352">
        <v>0.5</v>
      </c>
      <c r="AU14" s="1178">
        <v>0.5</v>
      </c>
      <c r="AV14" s="1178">
        <v>1.2</v>
      </c>
      <c r="AW14" s="1352">
        <v>0.5</v>
      </c>
      <c r="AX14" s="1178">
        <v>0.5</v>
      </c>
      <c r="AY14" s="1178">
        <v>8.26</v>
      </c>
      <c r="AZ14" s="1352">
        <v>0.5</v>
      </c>
      <c r="BA14" s="1178">
        <v>0.5</v>
      </c>
      <c r="BB14" s="1178">
        <v>3.72</v>
      </c>
      <c r="BC14" s="1352">
        <v>0.5</v>
      </c>
      <c r="BD14" s="1178">
        <v>0.5</v>
      </c>
      <c r="BE14" s="1178">
        <v>4.47</v>
      </c>
      <c r="BF14" s="1352">
        <v>0.5</v>
      </c>
      <c r="BG14" s="1178">
        <v>0.5</v>
      </c>
      <c r="BH14" s="1178">
        <v>0.06</v>
      </c>
      <c r="BI14" s="1352">
        <v>0.5</v>
      </c>
      <c r="BJ14" s="1178">
        <v>0.5</v>
      </c>
      <c r="BK14" s="1178">
        <v>4.26</v>
      </c>
      <c r="BL14" s="1352">
        <v>0.5</v>
      </c>
    </row>
    <row r="15" spans="1:64" s="101" customFormat="1" ht="28.5" customHeight="1">
      <c r="A15" s="1181" t="s">
        <v>243</v>
      </c>
      <c r="B15" s="1182" t="s">
        <v>318</v>
      </c>
      <c r="C15" s="1177" t="s">
        <v>44</v>
      </c>
      <c r="D15" s="1033">
        <v>4.41</v>
      </c>
      <c r="E15" s="1033">
        <v>15.5</v>
      </c>
      <c r="F15" s="1033">
        <f>+'Các xã, thị trấn'!F93</f>
        <v>11.917058823529413</v>
      </c>
      <c r="G15" s="1033">
        <v>11</v>
      </c>
      <c r="H15" s="1033">
        <v>5.78</v>
      </c>
      <c r="I15" s="1033">
        <v>11</v>
      </c>
      <c r="J15" s="1033">
        <f t="shared" si="3"/>
        <v>1.37</v>
      </c>
      <c r="K15" s="1033">
        <f t="shared" si="4"/>
        <v>-5.22</v>
      </c>
      <c r="L15" s="1033">
        <f t="shared" si="5"/>
        <v>0</v>
      </c>
      <c r="M15" s="1048"/>
      <c r="N15" s="1056">
        <v>7.11</v>
      </c>
      <c r="O15" s="1056">
        <v>5.14</v>
      </c>
      <c r="P15" s="1382">
        <v>8.74</v>
      </c>
      <c r="Q15" s="1056">
        <v>6.29</v>
      </c>
      <c r="R15" s="1056">
        <v>4.62</v>
      </c>
      <c r="S15" s="1382">
        <v>4.28</v>
      </c>
      <c r="T15" s="1056">
        <v>6.09</v>
      </c>
      <c r="U15" s="1056">
        <v>5.96</v>
      </c>
      <c r="V15" s="1382">
        <v>4.92</v>
      </c>
      <c r="W15" s="1056">
        <v>5.82</v>
      </c>
      <c r="X15" s="1056">
        <v>7.91</v>
      </c>
      <c r="Y15" s="1382">
        <v>6.9</v>
      </c>
      <c r="Z15" s="1056">
        <v>6.96</v>
      </c>
      <c r="AA15" s="1056">
        <v>6.27</v>
      </c>
      <c r="AB15" s="1382">
        <v>6.3</v>
      </c>
      <c r="AC15" s="1056">
        <v>11.8</v>
      </c>
      <c r="AD15" s="1056">
        <v>15.57</v>
      </c>
      <c r="AE15" s="1382">
        <v>15</v>
      </c>
      <c r="AF15" s="1056">
        <v>9.7799999999999994</v>
      </c>
      <c r="AG15" s="1056">
        <v>15.78</v>
      </c>
      <c r="AH15" s="1382">
        <v>12.5</v>
      </c>
      <c r="AI15" s="1056">
        <v>10.5</v>
      </c>
      <c r="AJ15" s="1056">
        <v>3.69</v>
      </c>
      <c r="AK15" s="1382">
        <v>5.32</v>
      </c>
      <c r="AL15" s="1056">
        <v>5.47</v>
      </c>
      <c r="AM15" s="1056">
        <v>9.9499999999999993</v>
      </c>
      <c r="AN15" s="1382">
        <v>9.4499999999999993</v>
      </c>
      <c r="AO15" s="1056">
        <v>4.13</v>
      </c>
      <c r="AP15" s="1056">
        <v>6.3</v>
      </c>
      <c r="AQ15" s="1382">
        <v>5.9</v>
      </c>
      <c r="AR15" s="1056">
        <v>16.41</v>
      </c>
      <c r="AS15" s="1056">
        <v>19.25</v>
      </c>
      <c r="AT15" s="1382">
        <v>18</v>
      </c>
      <c r="AU15" s="1056">
        <v>9</v>
      </c>
      <c r="AV15" s="1056">
        <v>21.48</v>
      </c>
      <c r="AW15" s="1382">
        <v>18</v>
      </c>
      <c r="AX15" s="1056">
        <v>15.43</v>
      </c>
      <c r="AY15" s="1056">
        <v>32.700000000000003</v>
      </c>
      <c r="AZ15" s="1382">
        <v>26.24</v>
      </c>
      <c r="BA15" s="1056">
        <v>12.13</v>
      </c>
      <c r="BB15" s="1056">
        <v>19.64</v>
      </c>
      <c r="BC15" s="1382">
        <v>17.899999999999999</v>
      </c>
      <c r="BD15" s="1056">
        <v>11.2</v>
      </c>
      <c r="BE15" s="1056">
        <v>12.01</v>
      </c>
      <c r="BF15" s="1382">
        <v>11.83</v>
      </c>
      <c r="BG15" s="1056">
        <v>9.5500000000000007</v>
      </c>
      <c r="BH15" s="1056">
        <v>8.52</v>
      </c>
      <c r="BI15" s="1382">
        <v>8</v>
      </c>
      <c r="BJ15" s="1056">
        <v>7.6</v>
      </c>
      <c r="BK15" s="1056">
        <v>7.8</v>
      </c>
      <c r="BL15" s="1382">
        <v>7.86</v>
      </c>
    </row>
    <row r="16" spans="1:64" s="54" customFormat="1" ht="33.75" customHeight="1">
      <c r="A16" s="1183">
        <v>2</v>
      </c>
      <c r="B16" s="1184" t="s">
        <v>29</v>
      </c>
      <c r="C16" s="1185"/>
      <c r="D16" s="1134"/>
      <c r="E16" s="1033"/>
      <c r="F16" s="1033"/>
      <c r="G16" s="1033"/>
      <c r="H16" s="1033"/>
      <c r="I16" s="1033"/>
      <c r="J16" s="1033"/>
      <c r="K16" s="1033"/>
      <c r="L16" s="1033"/>
      <c r="M16" s="1048"/>
      <c r="N16" s="1056"/>
      <c r="O16" s="1056"/>
      <c r="P16" s="1237"/>
      <c r="Q16" s="1237"/>
      <c r="R16" s="1237"/>
      <c r="S16" s="1030"/>
      <c r="T16" s="1237"/>
      <c r="U16" s="1237"/>
      <c r="V16" s="1237"/>
      <c r="W16" s="1237"/>
      <c r="X16" s="1237"/>
      <c r="Y16" s="1237"/>
      <c r="Z16" s="1237"/>
      <c r="AA16" s="1237"/>
      <c r="AB16" s="1030"/>
      <c r="AC16" s="1237"/>
      <c r="AD16" s="1237"/>
      <c r="AE16" s="1237"/>
      <c r="AF16" s="1237"/>
      <c r="AG16" s="1237"/>
      <c r="AH16" s="1030"/>
      <c r="AI16" s="1237"/>
      <c r="AJ16" s="1237"/>
      <c r="AK16" s="1237"/>
      <c r="AL16" s="1237"/>
      <c r="AM16" s="1237"/>
      <c r="AN16" s="1030"/>
      <c r="AO16" s="1237"/>
      <c r="AP16" s="1237"/>
      <c r="AQ16" s="1237"/>
      <c r="AR16" s="1237"/>
      <c r="AS16" s="1237"/>
      <c r="AT16" s="1237"/>
      <c r="AU16" s="1237"/>
      <c r="AV16" s="1237"/>
      <c r="AW16" s="1030"/>
      <c r="AX16" s="1237"/>
      <c r="AY16" s="1237"/>
      <c r="AZ16" s="1237"/>
      <c r="BA16" s="1237"/>
      <c r="BB16" s="1237"/>
      <c r="BC16" s="1030"/>
      <c r="BD16" s="1237"/>
      <c r="BE16" s="1237"/>
      <c r="BF16" s="1237"/>
      <c r="BG16" s="1237"/>
      <c r="BH16" s="1237"/>
      <c r="BI16" s="1030"/>
      <c r="BJ16" s="1237"/>
      <c r="BK16" s="1237"/>
      <c r="BL16" s="1030"/>
    </row>
    <row r="17" spans="1:64" s="54" customFormat="1" ht="39" customHeight="1">
      <c r="A17" s="87"/>
      <c r="B17" s="1182" t="s">
        <v>86</v>
      </c>
      <c r="C17" s="1185" t="s">
        <v>43</v>
      </c>
      <c r="D17" s="1134">
        <v>64</v>
      </c>
      <c r="E17" s="1033">
        <v>67.5</v>
      </c>
      <c r="F17" s="1033">
        <f>'[3]8. Ds- GD&amp;TE'!J21</f>
        <v>66.5</v>
      </c>
      <c r="G17" s="1030">
        <f>+(P17+S17+V17+Y17+AB17+AE17+AH17+AK17+AN17+AQ17+AT17+AW17+AZ17+BC17+BF17+BI17+BL17)/17</f>
        <v>66.688235294117646</v>
      </c>
      <c r="H17" s="1033">
        <v>65.400000000000006</v>
      </c>
      <c r="I17" s="1033">
        <v>67</v>
      </c>
      <c r="J17" s="1033">
        <f t="shared" ref="J17:J18" si="6">+H17-D17</f>
        <v>1.4000000000000057</v>
      </c>
      <c r="K17" s="1033">
        <f t="shared" ref="K17:K18" si="7">+H17-G17</f>
        <v>-1.2882352941176407</v>
      </c>
      <c r="L17" s="1033">
        <f t="shared" ref="L17:L18" si="8">+I17-G17</f>
        <v>0.31176470588235361</v>
      </c>
      <c r="M17" s="1048"/>
      <c r="N17" s="1056">
        <v>70</v>
      </c>
      <c r="O17" s="1056">
        <v>70.5</v>
      </c>
      <c r="P17" s="1056">
        <v>70.8</v>
      </c>
      <c r="Q17" s="1056">
        <v>68.5</v>
      </c>
      <c r="R17" s="1056">
        <v>70.2</v>
      </c>
      <c r="S17" s="1056">
        <v>70.5</v>
      </c>
      <c r="T17" s="1056">
        <v>66</v>
      </c>
      <c r="U17" s="1056">
        <v>68.8</v>
      </c>
      <c r="V17" s="1056">
        <v>70</v>
      </c>
      <c r="W17" s="1056">
        <v>70</v>
      </c>
      <c r="X17" s="1056">
        <v>70.2</v>
      </c>
      <c r="Y17" s="1382">
        <v>70.5</v>
      </c>
      <c r="Z17" s="1056">
        <v>70</v>
      </c>
      <c r="AA17" s="1056">
        <v>68.5</v>
      </c>
      <c r="AB17" s="1056">
        <v>69</v>
      </c>
      <c r="AC17" s="1056">
        <v>67</v>
      </c>
      <c r="AD17" s="1056">
        <v>65.8</v>
      </c>
      <c r="AE17" s="1056">
        <v>66</v>
      </c>
      <c r="AF17" s="1056">
        <v>69</v>
      </c>
      <c r="AG17" s="1056">
        <v>71</v>
      </c>
      <c r="AH17" s="1056">
        <v>71.5</v>
      </c>
      <c r="AI17" s="1056">
        <v>65</v>
      </c>
      <c r="AJ17" s="1056">
        <v>64.5</v>
      </c>
      <c r="AK17" s="1056">
        <v>64.8</v>
      </c>
      <c r="AL17" s="1056">
        <v>66</v>
      </c>
      <c r="AM17" s="1056">
        <v>65.5</v>
      </c>
      <c r="AN17" s="1056">
        <v>66</v>
      </c>
      <c r="AO17" s="1056">
        <v>69</v>
      </c>
      <c r="AP17" s="1056">
        <v>66.5</v>
      </c>
      <c r="AQ17" s="1056">
        <v>66.8</v>
      </c>
      <c r="AR17" s="1056">
        <v>61</v>
      </c>
      <c r="AS17" s="1056">
        <v>61.3</v>
      </c>
      <c r="AT17" s="1056">
        <v>62</v>
      </c>
      <c r="AU17" s="1056">
        <v>63</v>
      </c>
      <c r="AV17" s="1056">
        <v>62</v>
      </c>
      <c r="AW17" s="1056">
        <v>62.5</v>
      </c>
      <c r="AX17" s="1056">
        <v>50</v>
      </c>
      <c r="AY17" s="1056">
        <v>52</v>
      </c>
      <c r="AZ17" s="1056">
        <v>53</v>
      </c>
      <c r="BA17" s="1056">
        <v>57</v>
      </c>
      <c r="BB17" s="1056">
        <v>62</v>
      </c>
      <c r="BC17" s="1056">
        <v>62.5</v>
      </c>
      <c r="BD17" s="1056">
        <v>55</v>
      </c>
      <c r="BE17" s="1056">
        <v>65</v>
      </c>
      <c r="BF17" s="1056">
        <v>65.5</v>
      </c>
      <c r="BG17" s="1056">
        <v>60</v>
      </c>
      <c r="BH17" s="1056">
        <v>80</v>
      </c>
      <c r="BI17" s="1056">
        <v>80.3</v>
      </c>
      <c r="BJ17" s="1056">
        <v>60</v>
      </c>
      <c r="BK17" s="1056">
        <v>61.8</v>
      </c>
      <c r="BL17" s="1056">
        <v>62</v>
      </c>
    </row>
    <row r="18" spans="1:64" s="54" customFormat="1" ht="52.5" customHeight="1">
      <c r="A18" s="87"/>
      <c r="B18" s="1182" t="s">
        <v>30</v>
      </c>
      <c r="C18" s="1185" t="s">
        <v>43</v>
      </c>
      <c r="D18" s="1033">
        <v>21.17</v>
      </c>
      <c r="E18" s="1033">
        <v>16</v>
      </c>
      <c r="F18" s="1033">
        <f>+'Các xã, thị trấn'!F96</f>
        <v>20.402941176470591</v>
      </c>
      <c r="G18" s="1030">
        <f>+(P18+S18+V18+Y18+AB18+AE18+AH18+AK18+AN18+AQ18+AT18+AW18+AZ18+BC18+BF18+BI18+BL18)/17</f>
        <v>18.970588235294116</v>
      </c>
      <c r="H18" s="1033">
        <v>20.13</v>
      </c>
      <c r="I18" s="1033">
        <v>19</v>
      </c>
      <c r="J18" s="1033">
        <f t="shared" si="6"/>
        <v>-1.0400000000000027</v>
      </c>
      <c r="K18" s="1033">
        <f t="shared" si="7"/>
        <v>1.159411764705883</v>
      </c>
      <c r="L18" s="1033">
        <f t="shared" si="8"/>
        <v>2.9411764705884025E-2</v>
      </c>
      <c r="M18" s="1048"/>
      <c r="N18" s="1178">
        <v>7.5</v>
      </c>
      <c r="O18" s="1178">
        <v>23.81</v>
      </c>
      <c r="P18" s="1352">
        <v>20</v>
      </c>
      <c r="Q18" s="1178"/>
      <c r="R18" s="1178"/>
      <c r="S18" s="1352">
        <v>20</v>
      </c>
      <c r="T18" s="1178"/>
      <c r="U18" s="1178"/>
      <c r="V18" s="1352">
        <v>18</v>
      </c>
      <c r="W18" s="1178"/>
      <c r="X18" s="1178"/>
      <c r="Y18" s="1352">
        <v>16</v>
      </c>
      <c r="Z18" s="1178"/>
      <c r="AA18" s="1178"/>
      <c r="AB18" s="1352">
        <v>11.5</v>
      </c>
      <c r="AC18" s="1178"/>
      <c r="AD18" s="1178"/>
      <c r="AE18" s="1352">
        <v>10</v>
      </c>
      <c r="AF18" s="1178"/>
      <c r="AG18" s="1178"/>
      <c r="AH18" s="1352">
        <v>11</v>
      </c>
      <c r="AI18" s="1178">
        <v>10</v>
      </c>
      <c r="AJ18" s="1178">
        <v>6.67</v>
      </c>
      <c r="AK18" s="1352">
        <v>15</v>
      </c>
      <c r="AL18" s="1178">
        <v>10</v>
      </c>
      <c r="AM18" s="1178">
        <v>12</v>
      </c>
      <c r="AN18" s="1352">
        <v>15</v>
      </c>
      <c r="AO18" s="1178">
        <v>16</v>
      </c>
      <c r="AP18" s="1178">
        <v>18.28</v>
      </c>
      <c r="AQ18" s="1352">
        <v>20</v>
      </c>
      <c r="AR18" s="1178">
        <v>23</v>
      </c>
      <c r="AS18" s="1178">
        <v>37</v>
      </c>
      <c r="AT18" s="1352">
        <v>30</v>
      </c>
      <c r="AU18" s="1178">
        <v>15</v>
      </c>
      <c r="AV18" s="1178">
        <v>34.65</v>
      </c>
      <c r="AW18" s="1352">
        <v>25</v>
      </c>
      <c r="AX18" s="1178">
        <v>35</v>
      </c>
      <c r="AY18" s="1178">
        <v>50</v>
      </c>
      <c r="AZ18" s="1352">
        <v>35</v>
      </c>
      <c r="BA18" s="1178">
        <v>25</v>
      </c>
      <c r="BB18" s="1178">
        <v>29.31</v>
      </c>
      <c r="BC18" s="1352">
        <v>25</v>
      </c>
      <c r="BD18" s="1178">
        <v>25</v>
      </c>
      <c r="BE18" s="1178">
        <v>33.33</v>
      </c>
      <c r="BF18" s="1352">
        <v>25</v>
      </c>
      <c r="BG18" s="1178">
        <v>20</v>
      </c>
      <c r="BH18" s="1178">
        <v>8.33</v>
      </c>
      <c r="BI18" s="1352">
        <v>6</v>
      </c>
      <c r="BJ18" s="1178">
        <v>20</v>
      </c>
      <c r="BK18" s="1178">
        <v>9.3000000000000007</v>
      </c>
      <c r="BL18" s="1352">
        <v>20</v>
      </c>
    </row>
    <row r="19" spans="1:64">
      <c r="A19" s="1186"/>
      <c r="B19" s="1187"/>
      <c r="C19" s="1186"/>
      <c r="D19" s="1188"/>
      <c r="E19" s="1188"/>
      <c r="F19" s="1188"/>
      <c r="G19" s="1188"/>
      <c r="H19" s="1188"/>
      <c r="I19" s="1188"/>
      <c r="J19" s="1188"/>
      <c r="K19" s="1188"/>
      <c r="L19" s="1186"/>
      <c r="M19" s="1186"/>
      <c r="N19" s="1189"/>
      <c r="O19" s="1189"/>
      <c r="P19" s="1189"/>
      <c r="Q19" s="1189"/>
      <c r="R19" s="1189"/>
      <c r="S19" s="1189"/>
      <c r="T19" s="1189"/>
      <c r="U19" s="1189"/>
      <c r="V19" s="1189"/>
      <c r="W19" s="1189"/>
      <c r="X19" s="1189"/>
      <c r="Y19" s="1189"/>
      <c r="Z19" s="1189"/>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row>
    <row r="21" spans="1:64" ht="30.75" customHeight="1">
      <c r="B21" s="79"/>
      <c r="S21" s="1506"/>
      <c r="V21" s="1507"/>
    </row>
  </sheetData>
  <mergeCells count="28">
    <mergeCell ref="AT5:AT6"/>
    <mergeCell ref="AW5:AW6"/>
    <mergeCell ref="AQ5:AQ6"/>
    <mergeCell ref="L1:M1"/>
    <mergeCell ref="BL5:BL6"/>
    <mergeCell ref="AZ5:AZ6"/>
    <mergeCell ref="BC5:BC6"/>
    <mergeCell ref="BF5:BF6"/>
    <mergeCell ref="BI5:BI6"/>
    <mergeCell ref="AB5:AB6"/>
    <mergeCell ref="AE5:AE6"/>
    <mergeCell ref="AH5:AH6"/>
    <mergeCell ref="AK5:AK6"/>
    <mergeCell ref="AN5:AN6"/>
    <mergeCell ref="Y5:Y6"/>
    <mergeCell ref="P5:P6"/>
    <mergeCell ref="S5:S6"/>
    <mergeCell ref="V5:V6"/>
    <mergeCell ref="M5:M6"/>
    <mergeCell ref="A3:M3"/>
    <mergeCell ref="C5:C6"/>
    <mergeCell ref="A2:L2"/>
    <mergeCell ref="A5:A6"/>
    <mergeCell ref="B5:B6"/>
    <mergeCell ref="J5:L5"/>
    <mergeCell ref="D5:D6"/>
    <mergeCell ref="E5:F5"/>
    <mergeCell ref="G5:I5"/>
  </mergeCells>
  <printOptions horizontalCentered="1"/>
  <pageMargins left="0.23622047244094491" right="0.19685039370078741" top="0.7" bottom="0.19685039370078741" header="0.75" footer="0.23622047244094491"/>
  <pageSetup paperSize="9" scale="80" orientation="portrait" r:id="rId1"/>
  <headerFooter alignWithMargins="0"/>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N93"/>
  <sheetViews>
    <sheetView zoomScale="80" zoomScaleNormal="80" zoomScaleSheetLayoutView="86" workbookViewId="0">
      <pane xSplit="3" ySplit="6" topLeftCell="D31" activePane="bottomRight" state="frozen"/>
      <selection activeCell="J11" sqref="J11"/>
      <selection pane="topRight" activeCell="J11" sqref="J11"/>
      <selection pane="bottomLeft" activeCell="J11" sqref="J11"/>
      <selection pane="bottomRight" activeCell="A38" sqref="A38:XFD38"/>
    </sheetView>
  </sheetViews>
  <sheetFormatPr defaultColWidth="8.875" defaultRowHeight="15.75"/>
  <cols>
    <col min="1" max="1" width="5" style="54" customWidth="1"/>
    <col min="2" max="2" width="29.5" style="74" customWidth="1"/>
    <col min="3" max="3" width="10" style="54" customWidth="1"/>
    <col min="4" max="4" width="9.875" style="179" customWidth="1"/>
    <col min="5" max="5" width="9.375" style="179" hidden="1" customWidth="1"/>
    <col min="6" max="6" width="9.625" style="179" hidden="1" customWidth="1"/>
    <col min="7" max="9" width="10.625" style="179" customWidth="1"/>
    <col min="10" max="10" width="9.5" style="332" customWidth="1"/>
    <col min="11" max="12" width="9.5" style="54" customWidth="1"/>
    <col min="13" max="13" width="6.75" style="54" customWidth="1"/>
    <col min="14" max="15" width="7.125" style="54" hidden="1" customWidth="1"/>
    <col min="16" max="16" width="6.75" style="54" hidden="1" customWidth="1"/>
    <col min="17" max="64" width="7.125" style="54" hidden="1" customWidth="1"/>
    <col min="65" max="16384" width="8.875" style="54"/>
  </cols>
  <sheetData>
    <row r="1" spans="1:64" ht="17.25" customHeight="1">
      <c r="K1" s="1892" t="s">
        <v>815</v>
      </c>
      <c r="L1" s="1892"/>
      <c r="M1" s="1892"/>
    </row>
    <row r="2" spans="1:64" ht="28.5" customHeight="1">
      <c r="A2" s="1893" t="s">
        <v>824</v>
      </c>
      <c r="B2" s="1893"/>
      <c r="C2" s="1893"/>
      <c r="D2" s="1893"/>
      <c r="E2" s="1893"/>
      <c r="F2" s="1893"/>
      <c r="G2" s="1893"/>
      <c r="H2" s="1893"/>
      <c r="I2" s="1893"/>
      <c r="J2" s="1893"/>
      <c r="K2" s="1893"/>
      <c r="L2" s="1893"/>
      <c r="M2" s="1530"/>
    </row>
    <row r="3" spans="1:64" ht="28.5" customHeight="1">
      <c r="A3" s="1898" t="str">
        <f>'1. Chi tieu chinh'!A3:K3</f>
        <v>(Kèm theo Công văn số:        /UBND - TCKH ngày     tháng 5 năm 2024 của UBND huyện Phong Thổ)</v>
      </c>
      <c r="B3" s="1898"/>
      <c r="C3" s="1898"/>
      <c r="D3" s="1898"/>
      <c r="E3" s="1898"/>
      <c r="F3" s="1898"/>
      <c r="G3" s="1898"/>
      <c r="H3" s="1898"/>
      <c r="I3" s="1898"/>
      <c r="J3" s="1898"/>
      <c r="K3" s="1898"/>
      <c r="L3" s="1898"/>
      <c r="M3" s="1898"/>
    </row>
    <row r="4" spans="1:64" ht="17.25" customHeight="1">
      <c r="B4" s="70"/>
      <c r="C4" s="71"/>
      <c r="D4" s="180"/>
      <c r="E4" s="180"/>
      <c r="F4" s="180"/>
      <c r="G4" s="180"/>
      <c r="H4" s="180"/>
      <c r="I4" s="180"/>
      <c r="J4" s="485"/>
    </row>
    <row r="5" spans="1:64" ht="22.5" customHeight="1">
      <c r="A5" s="1894" t="s">
        <v>40</v>
      </c>
      <c r="B5" s="1904" t="s">
        <v>59</v>
      </c>
      <c r="C5" s="1904" t="s">
        <v>20</v>
      </c>
      <c r="D5" s="1886" t="s">
        <v>828</v>
      </c>
      <c r="E5" s="1887" t="s">
        <v>703</v>
      </c>
      <c r="F5" s="1889"/>
      <c r="G5" s="1887" t="s">
        <v>805</v>
      </c>
      <c r="H5" s="1888"/>
      <c r="I5" s="1889"/>
      <c r="J5" s="1901" t="s">
        <v>60</v>
      </c>
      <c r="K5" s="1902"/>
      <c r="L5" s="1903"/>
      <c r="M5" s="1896" t="s">
        <v>73</v>
      </c>
      <c r="N5" s="1345" t="s">
        <v>547</v>
      </c>
      <c r="O5" s="1346"/>
      <c r="P5" s="1867" t="s">
        <v>547</v>
      </c>
      <c r="Q5" s="1347" t="s">
        <v>640</v>
      </c>
      <c r="R5" s="1347"/>
      <c r="S5" s="1867" t="s">
        <v>640</v>
      </c>
      <c r="T5" s="1347" t="s">
        <v>641</v>
      </c>
      <c r="U5" s="1347"/>
      <c r="V5" s="1867" t="s">
        <v>641</v>
      </c>
      <c r="W5" s="1347" t="s">
        <v>642</v>
      </c>
      <c r="X5" s="1347"/>
      <c r="Y5" s="1867" t="s">
        <v>642</v>
      </c>
      <c r="Z5" s="1347" t="s">
        <v>643</v>
      </c>
      <c r="AA5" s="1347"/>
      <c r="AB5" s="1867" t="s">
        <v>643</v>
      </c>
      <c r="AC5" s="1347" t="s">
        <v>644</v>
      </c>
      <c r="AD5" s="1347"/>
      <c r="AE5" s="1867" t="s">
        <v>644</v>
      </c>
      <c r="AF5" s="1347" t="s">
        <v>645</v>
      </c>
      <c r="AG5" s="1347"/>
      <c r="AH5" s="1867" t="s">
        <v>645</v>
      </c>
      <c r="AI5" s="1347" t="s">
        <v>646</v>
      </c>
      <c r="AJ5" s="1347"/>
      <c r="AK5" s="1867" t="s">
        <v>646</v>
      </c>
      <c r="AL5" s="1347" t="s">
        <v>647</v>
      </c>
      <c r="AM5" s="1347"/>
      <c r="AN5" s="1867" t="s">
        <v>647</v>
      </c>
      <c r="AO5" s="1347" t="s">
        <v>648</v>
      </c>
      <c r="AP5" s="1347"/>
      <c r="AQ5" s="1867" t="s">
        <v>648</v>
      </c>
      <c r="AR5" s="1347" t="s">
        <v>649</v>
      </c>
      <c r="AS5" s="1347"/>
      <c r="AT5" s="1867" t="s">
        <v>649</v>
      </c>
      <c r="AU5" s="1347" t="s">
        <v>650</v>
      </c>
      <c r="AV5" s="1347"/>
      <c r="AW5" s="1867" t="s">
        <v>650</v>
      </c>
      <c r="AX5" s="1347" t="s">
        <v>651</v>
      </c>
      <c r="AY5" s="1347"/>
      <c r="AZ5" s="1867" t="s">
        <v>651</v>
      </c>
      <c r="BA5" s="1347" t="s">
        <v>652</v>
      </c>
      <c r="BB5" s="1347"/>
      <c r="BC5" s="1867" t="s">
        <v>652</v>
      </c>
      <c r="BD5" s="1347" t="s">
        <v>653</v>
      </c>
      <c r="BE5" s="1347"/>
      <c r="BF5" s="1867" t="s">
        <v>653</v>
      </c>
      <c r="BG5" s="1347" t="s">
        <v>654</v>
      </c>
      <c r="BH5" s="1347"/>
      <c r="BI5" s="1867" t="s">
        <v>654</v>
      </c>
      <c r="BJ5" s="1347" t="s">
        <v>655</v>
      </c>
      <c r="BK5" s="1347"/>
      <c r="BL5" s="1867" t="s">
        <v>655</v>
      </c>
    </row>
    <row r="6" spans="1:64" ht="71.25" customHeight="1">
      <c r="A6" s="1895"/>
      <c r="B6" s="1905"/>
      <c r="C6" s="1905"/>
      <c r="D6" s="1886"/>
      <c r="E6" s="1737"/>
      <c r="F6" s="1737"/>
      <c r="G6" s="1731" t="s">
        <v>14</v>
      </c>
      <c r="H6" s="1731" t="str">
        <f>+'7.DS-GD&amp;TE'!H6</f>
        <v>ƯTH 6 tháng đầu năm</v>
      </c>
      <c r="I6" s="1731" t="s">
        <v>833</v>
      </c>
      <c r="J6" s="1016" t="s">
        <v>829</v>
      </c>
      <c r="K6" s="1016" t="s">
        <v>830</v>
      </c>
      <c r="L6" s="1016" t="s">
        <v>831</v>
      </c>
      <c r="M6" s="1897"/>
      <c r="N6" s="1736"/>
      <c r="O6" s="1736"/>
      <c r="P6" s="1867"/>
      <c r="Q6" s="1734"/>
      <c r="R6" s="1734"/>
      <c r="S6" s="1867"/>
      <c r="T6" s="1734"/>
      <c r="U6" s="1734"/>
      <c r="V6" s="1867"/>
      <c r="W6" s="1734"/>
      <c r="X6" s="1734"/>
      <c r="Y6" s="1867"/>
      <c r="Z6" s="1734"/>
      <c r="AA6" s="1734"/>
      <c r="AB6" s="1867"/>
      <c r="AC6" s="1734"/>
      <c r="AD6" s="1734"/>
      <c r="AE6" s="1867"/>
      <c r="AF6" s="1734"/>
      <c r="AG6" s="1734"/>
      <c r="AH6" s="1867"/>
      <c r="AI6" s="1734"/>
      <c r="AJ6" s="1734"/>
      <c r="AK6" s="1867"/>
      <c r="AL6" s="1734"/>
      <c r="AM6" s="1734"/>
      <c r="AN6" s="1867"/>
      <c r="AO6" s="1734"/>
      <c r="AP6" s="1734"/>
      <c r="AQ6" s="1867"/>
      <c r="AR6" s="1734"/>
      <c r="AS6" s="1734"/>
      <c r="AT6" s="1867"/>
      <c r="AU6" s="1734"/>
      <c r="AV6" s="1734"/>
      <c r="AW6" s="1867"/>
      <c r="AX6" s="1734"/>
      <c r="AY6" s="1734"/>
      <c r="AZ6" s="1867"/>
      <c r="BA6" s="1734"/>
      <c r="BB6" s="1734"/>
      <c r="BC6" s="1867"/>
      <c r="BD6" s="1734"/>
      <c r="BE6" s="1734"/>
      <c r="BF6" s="1867"/>
      <c r="BG6" s="1734"/>
      <c r="BH6" s="1734"/>
      <c r="BI6" s="1867"/>
      <c r="BJ6" s="1734"/>
      <c r="BK6" s="1734"/>
      <c r="BL6" s="1867"/>
    </row>
    <row r="7" spans="1:64" s="72" customFormat="1" ht="24.75" customHeight="1">
      <c r="A7" s="1168"/>
      <c r="B7" s="1169"/>
      <c r="C7" s="1215"/>
      <c r="D7" s="1216"/>
      <c r="E7" s="1217"/>
      <c r="F7" s="1217"/>
      <c r="G7" s="1217"/>
      <c r="H7" s="1217"/>
      <c r="I7" s="1217"/>
      <c r="J7" s="1218"/>
      <c r="K7" s="1219"/>
      <c r="L7" s="1219"/>
      <c r="M7" s="1219"/>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0"/>
      <c r="AN7" s="1220"/>
      <c r="AO7" s="1220"/>
      <c r="AP7" s="1220"/>
      <c r="AQ7" s="1220"/>
      <c r="AR7" s="1220"/>
      <c r="AS7" s="1220"/>
      <c r="AT7" s="1220"/>
      <c r="AU7" s="1220"/>
      <c r="AV7" s="1220"/>
      <c r="AW7" s="1220"/>
      <c r="AX7" s="1220"/>
      <c r="AY7" s="1220"/>
      <c r="AZ7" s="1220"/>
      <c r="BA7" s="1220"/>
      <c r="BB7" s="1220"/>
      <c r="BC7" s="1220"/>
      <c r="BD7" s="1220"/>
      <c r="BE7" s="1220"/>
      <c r="BF7" s="1220"/>
      <c r="BG7" s="1220"/>
      <c r="BH7" s="1220"/>
      <c r="BI7" s="1220"/>
      <c r="BJ7" s="1220"/>
      <c r="BK7" s="1220"/>
      <c r="BL7" s="1220"/>
    </row>
    <row r="8" spans="1:64" ht="30" customHeight="1">
      <c r="A8" s="1190" t="s">
        <v>46</v>
      </c>
      <c r="B8" s="1191" t="s">
        <v>140</v>
      </c>
      <c r="C8" s="1190"/>
      <c r="D8" s="1193"/>
      <c r="E8" s="1193"/>
      <c r="F8" s="1193"/>
      <c r="G8" s="1193"/>
      <c r="H8" s="1193"/>
      <c r="I8" s="1193"/>
      <c r="J8" s="1192"/>
      <c r="K8" s="1193"/>
      <c r="L8" s="1193"/>
      <c r="M8" s="1193"/>
      <c r="N8" s="1202"/>
      <c r="O8" s="1202"/>
      <c r="P8" s="1202"/>
      <c r="Q8" s="1202"/>
      <c r="R8" s="1202"/>
      <c r="S8" s="1202"/>
      <c r="T8" s="1202"/>
      <c r="U8" s="1202"/>
      <c r="V8" s="1202"/>
      <c r="W8" s="1202"/>
      <c r="X8" s="1202"/>
      <c r="Y8" s="1202"/>
      <c r="Z8" s="1202"/>
      <c r="AA8" s="1202"/>
      <c r="AB8" s="1202"/>
      <c r="AC8" s="1202"/>
      <c r="AD8" s="1202"/>
      <c r="AE8" s="1202"/>
      <c r="AF8" s="1202"/>
      <c r="AG8" s="1202"/>
      <c r="AH8" s="1202"/>
      <c r="AI8" s="1202"/>
      <c r="AJ8" s="1202"/>
      <c r="AK8" s="1202"/>
      <c r="AL8" s="1202"/>
      <c r="AM8" s="1202"/>
      <c r="AN8" s="1202"/>
      <c r="AO8" s="1202"/>
      <c r="AP8" s="1202"/>
      <c r="AQ8" s="1202"/>
      <c r="AR8" s="1202"/>
      <c r="AS8" s="1202"/>
      <c r="AT8" s="1202"/>
      <c r="AU8" s="1202"/>
      <c r="AV8" s="1202"/>
      <c r="AW8" s="1202"/>
      <c r="AX8" s="1202"/>
      <c r="AY8" s="1202"/>
      <c r="AZ8" s="1202"/>
      <c r="BA8" s="1202"/>
      <c r="BB8" s="1202"/>
      <c r="BC8" s="1202"/>
      <c r="BD8" s="1202"/>
      <c r="BE8" s="1202"/>
      <c r="BF8" s="1202"/>
      <c r="BG8" s="1202"/>
      <c r="BH8" s="1202"/>
      <c r="BI8" s="1202"/>
      <c r="BJ8" s="1202"/>
      <c r="BK8" s="1202"/>
      <c r="BL8" s="1202"/>
    </row>
    <row r="9" spans="1:64" ht="27.95" customHeight="1">
      <c r="A9" s="87">
        <v>1</v>
      </c>
      <c r="B9" s="1182" t="s">
        <v>319</v>
      </c>
      <c r="C9" s="87" t="s">
        <v>178</v>
      </c>
      <c r="D9" s="1195">
        <v>18</v>
      </c>
      <c r="E9" s="1195">
        <v>18</v>
      </c>
      <c r="F9" s="1195">
        <v>18</v>
      </c>
      <c r="G9" s="1195">
        <v>18</v>
      </c>
      <c r="H9" s="1195">
        <f>'[4]8. Y tế mới'!H9</f>
        <v>18</v>
      </c>
      <c r="I9" s="1195">
        <f>'[4]8. Y tế mới'!I9</f>
        <v>18</v>
      </c>
      <c r="J9" s="1194">
        <f>+H9/D9*100</f>
        <v>100</v>
      </c>
      <c r="K9" s="1195">
        <f>+H9/G9*100</f>
        <v>100</v>
      </c>
      <c r="L9" s="1195">
        <f>+I9/G9*100</f>
        <v>100</v>
      </c>
      <c r="M9" s="1195"/>
      <c r="N9" s="1202"/>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1202"/>
      <c r="AM9" s="1202"/>
      <c r="AN9" s="1202"/>
      <c r="AO9" s="1202"/>
      <c r="AP9" s="1202"/>
      <c r="AQ9" s="1202"/>
      <c r="AR9" s="1202"/>
      <c r="AS9" s="1202"/>
      <c r="AT9" s="1202"/>
      <c r="AU9" s="1202"/>
      <c r="AV9" s="1202"/>
      <c r="AW9" s="1202"/>
      <c r="AX9" s="1202"/>
      <c r="AY9" s="1202"/>
      <c r="AZ9" s="1202"/>
      <c r="BA9" s="1202"/>
      <c r="BB9" s="1202"/>
      <c r="BC9" s="1202"/>
      <c r="BD9" s="1202"/>
      <c r="BE9" s="1202"/>
      <c r="BF9" s="1202"/>
      <c r="BG9" s="1202"/>
      <c r="BH9" s="1202"/>
      <c r="BI9" s="1202"/>
      <c r="BJ9" s="1202"/>
      <c r="BK9" s="1202"/>
      <c r="BL9" s="1202"/>
    </row>
    <row r="10" spans="1:64" s="60" customFormat="1" ht="27.95" customHeight="1">
      <c r="A10" s="1196" t="s">
        <v>243</v>
      </c>
      <c r="B10" s="1182" t="s">
        <v>374</v>
      </c>
      <c r="C10" s="87" t="s">
        <v>45</v>
      </c>
      <c r="D10" s="1195">
        <v>1</v>
      </c>
      <c r="E10" s="1195">
        <v>1</v>
      </c>
      <c r="F10" s="1195">
        <v>1</v>
      </c>
      <c r="G10" s="1195">
        <v>1</v>
      </c>
      <c r="H10" s="1195">
        <f>'[4]8. Y tế mới'!H10</f>
        <v>1</v>
      </c>
      <c r="I10" s="1195">
        <f>'[4]8. Y tế mới'!I10</f>
        <v>1</v>
      </c>
      <c r="J10" s="1194">
        <f t="shared" ref="J10:J27" si="0">+H10/D10*100</f>
        <v>100</v>
      </c>
      <c r="K10" s="1195">
        <f t="shared" ref="K10:K27" si="1">+H10/G10*100</f>
        <v>100</v>
      </c>
      <c r="L10" s="1195">
        <f t="shared" ref="L10:L27" si="2">+I10/G10*100</f>
        <v>100</v>
      </c>
      <c r="M10" s="1195"/>
      <c r="N10" s="1221"/>
      <c r="O10" s="1221"/>
      <c r="P10" s="1221"/>
      <c r="Q10" s="1221"/>
      <c r="R10" s="1221"/>
      <c r="S10" s="1221"/>
      <c r="T10" s="1221"/>
      <c r="U10" s="1221"/>
      <c r="V10" s="1221"/>
      <c r="W10" s="1221"/>
      <c r="X10" s="1221"/>
      <c r="Y10" s="1221"/>
      <c r="Z10" s="1221"/>
      <c r="AA10" s="1221"/>
      <c r="AB10" s="1221"/>
      <c r="AC10" s="1221"/>
      <c r="AD10" s="1221"/>
      <c r="AE10" s="1221"/>
      <c r="AF10" s="1221"/>
      <c r="AG10" s="1221"/>
      <c r="AH10" s="1221"/>
      <c r="AI10" s="1221"/>
      <c r="AJ10" s="1221"/>
      <c r="AK10" s="1221"/>
      <c r="AL10" s="1221"/>
      <c r="AM10" s="1221"/>
      <c r="AN10" s="1221"/>
      <c r="AO10" s="1221"/>
      <c r="AP10" s="1221"/>
      <c r="AQ10" s="1221"/>
      <c r="AR10" s="1221"/>
      <c r="AS10" s="1221"/>
      <c r="AT10" s="1221"/>
      <c r="AU10" s="1221"/>
      <c r="AV10" s="1221"/>
      <c r="AW10" s="1221"/>
      <c r="AX10" s="1221"/>
      <c r="AY10" s="1221"/>
      <c r="AZ10" s="1221"/>
      <c r="BA10" s="1221"/>
      <c r="BB10" s="1221"/>
      <c r="BC10" s="1221"/>
      <c r="BD10" s="1221"/>
      <c r="BE10" s="1221"/>
      <c r="BF10" s="1221"/>
      <c r="BG10" s="1221"/>
      <c r="BH10" s="1221"/>
      <c r="BI10" s="1221"/>
      <c r="BJ10" s="1221"/>
      <c r="BK10" s="1221"/>
      <c r="BL10" s="1221"/>
    </row>
    <row r="11" spans="1:64" s="60" customFormat="1" ht="27.95" customHeight="1">
      <c r="A11" s="1196" t="s">
        <v>243</v>
      </c>
      <c r="B11" s="1182" t="s">
        <v>375</v>
      </c>
      <c r="C11" s="87" t="s">
        <v>53</v>
      </c>
      <c r="D11" s="1195">
        <v>2</v>
      </c>
      <c r="E11" s="1195">
        <v>2</v>
      </c>
      <c r="F11" s="1195">
        <v>2</v>
      </c>
      <c r="G11" s="1195">
        <v>2</v>
      </c>
      <c r="H11" s="1195">
        <f>'[4]8. Y tế mới'!H11</f>
        <v>2</v>
      </c>
      <c r="I11" s="1195">
        <f>'[4]8. Y tế mới'!I11</f>
        <v>2</v>
      </c>
      <c r="J11" s="1194">
        <f t="shared" si="0"/>
        <v>100</v>
      </c>
      <c r="K11" s="1195">
        <f t="shared" si="1"/>
        <v>100</v>
      </c>
      <c r="L11" s="1195">
        <f t="shared" si="2"/>
        <v>100</v>
      </c>
      <c r="M11" s="1195"/>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221"/>
      <c r="BD11" s="1221"/>
      <c r="BE11" s="1221"/>
      <c r="BF11" s="1221"/>
      <c r="BG11" s="1221"/>
      <c r="BH11" s="1221"/>
      <c r="BI11" s="1221"/>
      <c r="BJ11" s="1221"/>
      <c r="BK11" s="1221"/>
      <c r="BL11" s="1221"/>
    </row>
    <row r="12" spans="1:64" ht="27.95" customHeight="1">
      <c r="A12" s="1196" t="s">
        <v>243</v>
      </c>
      <c r="B12" s="1182" t="s">
        <v>376</v>
      </c>
      <c r="C12" s="87" t="s">
        <v>2</v>
      </c>
      <c r="D12" s="1195">
        <v>15</v>
      </c>
      <c r="E12" s="1195">
        <v>15</v>
      </c>
      <c r="F12" s="1195">
        <v>15</v>
      </c>
      <c r="G12" s="1195">
        <v>15</v>
      </c>
      <c r="H12" s="1195">
        <f>'[4]8. Y tế mới'!H12</f>
        <v>15</v>
      </c>
      <c r="I12" s="1195">
        <f>'[4]8. Y tế mới'!I12</f>
        <v>15</v>
      </c>
      <c r="J12" s="1194">
        <f t="shared" si="0"/>
        <v>100</v>
      </c>
      <c r="K12" s="1195">
        <f t="shared" si="1"/>
        <v>100</v>
      </c>
      <c r="L12" s="1195">
        <f t="shared" si="2"/>
        <v>100</v>
      </c>
      <c r="M12" s="1195"/>
      <c r="N12" s="1202"/>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row>
    <row r="13" spans="1:64" ht="32.25" customHeight="1">
      <c r="A13" s="1196" t="s">
        <v>243</v>
      </c>
      <c r="B13" s="1197" t="s">
        <v>377</v>
      </c>
      <c r="C13" s="87" t="s">
        <v>43</v>
      </c>
      <c r="D13" s="1634">
        <v>100</v>
      </c>
      <c r="E13" s="1634">
        <v>100</v>
      </c>
      <c r="F13" s="1195">
        <v>100</v>
      </c>
      <c r="G13" s="1195">
        <v>100</v>
      </c>
      <c r="H13" s="1195">
        <f>'[4]8. Y tế mới'!H13</f>
        <v>100</v>
      </c>
      <c r="I13" s="1195">
        <f>'[4]8. Y tế mới'!I13</f>
        <v>100</v>
      </c>
      <c r="J13" s="1194">
        <f t="shared" si="0"/>
        <v>100</v>
      </c>
      <c r="K13" s="1195">
        <f t="shared" si="1"/>
        <v>100</v>
      </c>
      <c r="L13" s="1195">
        <f t="shared" si="2"/>
        <v>100</v>
      </c>
      <c r="M13" s="1195"/>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row>
    <row r="14" spans="1:64" ht="27.95" customHeight="1">
      <c r="A14" s="87">
        <v>2</v>
      </c>
      <c r="B14" s="1182" t="s">
        <v>141</v>
      </c>
      <c r="C14" s="87" t="s">
        <v>178</v>
      </c>
      <c r="D14" s="1634"/>
      <c r="E14" s="1195"/>
      <c r="F14" s="1195"/>
      <c r="G14" s="1195"/>
      <c r="H14" s="1195"/>
      <c r="I14" s="1195"/>
      <c r="J14" s="1194"/>
      <c r="K14" s="1195"/>
      <c r="L14" s="1195"/>
      <c r="M14" s="1195"/>
      <c r="N14" s="1202"/>
      <c r="O14" s="1202"/>
      <c r="P14" s="1202"/>
      <c r="Q14" s="1202"/>
      <c r="R14" s="1202"/>
      <c r="S14" s="1202"/>
      <c r="T14" s="1202"/>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row>
    <row r="15" spans="1:64" ht="36" customHeight="1">
      <c r="A15" s="87">
        <v>3</v>
      </c>
      <c r="B15" s="1182" t="s">
        <v>151</v>
      </c>
      <c r="C15" s="87" t="s">
        <v>5</v>
      </c>
      <c r="D15" s="1634"/>
      <c r="E15" s="1634"/>
      <c r="F15" s="1634"/>
      <c r="G15" s="1634"/>
      <c r="H15" s="1634"/>
      <c r="I15" s="1634"/>
      <c r="J15" s="1194"/>
      <c r="K15" s="1195"/>
      <c r="L15" s="1195"/>
      <c r="M15" s="1195"/>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row>
    <row r="16" spans="1:64" ht="32.25" customHeight="1">
      <c r="A16" s="1196" t="s">
        <v>243</v>
      </c>
      <c r="B16" s="1182" t="s">
        <v>378</v>
      </c>
      <c r="C16" s="87" t="s">
        <v>5</v>
      </c>
      <c r="D16" s="1637"/>
      <c r="E16" s="1041"/>
      <c r="F16" s="1041"/>
      <c r="G16" s="1041"/>
      <c r="H16" s="1041">
        <f>'[4]8. Y tế mới'!H16</f>
        <v>0</v>
      </c>
      <c r="I16" s="1041">
        <f>'[4]8. Y tế mới'!I16</f>
        <v>0</v>
      </c>
      <c r="J16" s="1194"/>
      <c r="K16" s="1195"/>
      <c r="L16" s="1195"/>
      <c r="M16" s="1198"/>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row>
    <row r="17" spans="1:64" ht="32.25" customHeight="1">
      <c r="A17" s="1196" t="s">
        <v>243</v>
      </c>
      <c r="B17" s="1182" t="s">
        <v>379</v>
      </c>
      <c r="C17" s="87" t="s">
        <v>5</v>
      </c>
      <c r="D17" s="1634">
        <v>130</v>
      </c>
      <c r="E17" s="1634">
        <f t="shared" ref="E17:G17" si="3">+E18+E19</f>
        <v>130</v>
      </c>
      <c r="F17" s="1634">
        <f t="shared" si="3"/>
        <v>130</v>
      </c>
      <c r="G17" s="1634">
        <f t="shared" si="3"/>
        <v>130</v>
      </c>
      <c r="H17" s="1634">
        <f>'[4]8. Y tế mới'!H17</f>
        <v>130</v>
      </c>
      <c r="I17" s="1634">
        <f>'[4]8. Y tế mới'!I17</f>
        <v>130</v>
      </c>
      <c r="J17" s="1194">
        <f t="shared" si="0"/>
        <v>100</v>
      </c>
      <c r="K17" s="1195">
        <f t="shared" si="1"/>
        <v>100</v>
      </c>
      <c r="L17" s="1195">
        <f t="shared" si="2"/>
        <v>100</v>
      </c>
      <c r="M17" s="1195"/>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202"/>
      <c r="AM17" s="1202"/>
      <c r="AN17" s="1202"/>
      <c r="AO17" s="1202"/>
      <c r="AP17" s="1202"/>
      <c r="AQ17" s="1202"/>
      <c r="AR17" s="1202"/>
      <c r="AS17" s="1202"/>
      <c r="AT17" s="1202"/>
      <c r="AU17" s="1202"/>
      <c r="AV17" s="1202"/>
      <c r="AW17" s="1202"/>
      <c r="AX17" s="1202"/>
      <c r="AY17" s="1202"/>
      <c r="AZ17" s="1202"/>
      <c r="BA17" s="1202"/>
      <c r="BB17" s="1202"/>
      <c r="BC17" s="1202"/>
      <c r="BD17" s="1202"/>
      <c r="BE17" s="1202"/>
      <c r="BF17" s="1202"/>
      <c r="BG17" s="1202"/>
      <c r="BH17" s="1202"/>
      <c r="BI17" s="1202"/>
      <c r="BJ17" s="1202"/>
      <c r="BK17" s="1202"/>
      <c r="BL17" s="1202"/>
    </row>
    <row r="18" spans="1:64" ht="33.75" customHeight="1">
      <c r="A18" s="1196"/>
      <c r="B18" s="1182" t="s">
        <v>161</v>
      </c>
      <c r="C18" s="87" t="s">
        <v>5</v>
      </c>
      <c r="D18" s="1195">
        <v>100</v>
      </c>
      <c r="E18" s="1195">
        <v>100</v>
      </c>
      <c r="F18" s="1195">
        <f>'[3]9. Y te moi'!G22</f>
        <v>100</v>
      </c>
      <c r="G18" s="1195">
        <v>100</v>
      </c>
      <c r="H18" s="1195">
        <f>'[4]8. Y tế mới'!H18</f>
        <v>100</v>
      </c>
      <c r="I18" s="1195">
        <f>'[4]8. Y tế mới'!I18</f>
        <v>100</v>
      </c>
      <c r="J18" s="1194">
        <f t="shared" si="0"/>
        <v>100</v>
      </c>
      <c r="K18" s="1195">
        <f t="shared" si="1"/>
        <v>100</v>
      </c>
      <c r="L18" s="1195">
        <f t="shared" si="2"/>
        <v>100</v>
      </c>
      <c r="M18" s="1195"/>
      <c r="N18" s="1202"/>
      <c r="O18" s="1221"/>
      <c r="P18" s="1221"/>
      <c r="Q18" s="1221"/>
      <c r="R18" s="1221"/>
      <c r="S18" s="1221"/>
      <c r="T18" s="1202"/>
      <c r="U18" s="1202"/>
      <c r="V18" s="1202"/>
      <c r="W18" s="1202"/>
      <c r="X18" s="1202"/>
      <c r="Y18" s="1202"/>
      <c r="Z18" s="1202"/>
      <c r="AA18" s="1202"/>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row>
    <row r="19" spans="1:64" ht="36" customHeight="1">
      <c r="A19" s="1196"/>
      <c r="B19" s="1182" t="s">
        <v>162</v>
      </c>
      <c r="C19" s="87" t="s">
        <v>5</v>
      </c>
      <c r="D19" s="1195">
        <v>30</v>
      </c>
      <c r="E19" s="1195">
        <v>30</v>
      </c>
      <c r="F19" s="1195">
        <f>'[3]9. Y te moi'!G23</f>
        <v>30</v>
      </c>
      <c r="G19" s="1195">
        <v>30</v>
      </c>
      <c r="H19" s="1195">
        <f>'[4]8. Y tế mới'!H19</f>
        <v>30</v>
      </c>
      <c r="I19" s="1195">
        <f>'[4]8. Y tế mới'!I19</f>
        <v>30</v>
      </c>
      <c r="J19" s="1194">
        <f t="shared" si="0"/>
        <v>100</v>
      </c>
      <c r="K19" s="1195">
        <f t="shared" si="1"/>
        <v>100</v>
      </c>
      <c r="L19" s="1195">
        <f t="shared" si="2"/>
        <v>100</v>
      </c>
      <c r="M19" s="1195"/>
      <c r="N19" s="1222"/>
      <c r="O19" s="1221"/>
      <c r="P19" s="1221"/>
      <c r="Q19" s="1221"/>
      <c r="R19" s="1221"/>
      <c r="S19" s="1221"/>
      <c r="T19" s="1202"/>
      <c r="U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row>
    <row r="20" spans="1:64" s="60" customFormat="1" ht="38.25" customHeight="1">
      <c r="A20" s="87">
        <v>4</v>
      </c>
      <c r="B20" s="1182" t="s">
        <v>80</v>
      </c>
      <c r="C20" s="87" t="s">
        <v>5</v>
      </c>
      <c r="D20" s="1634">
        <v>15.25</v>
      </c>
      <c r="E20" s="1634">
        <v>15.53</v>
      </c>
      <c r="F20" s="1634">
        <f>'[3]9. Y te moi'!G24</f>
        <v>15.23</v>
      </c>
      <c r="G20" s="1634">
        <v>15.05</v>
      </c>
      <c r="H20" s="1634">
        <f>'[4]8. Y tế mới'!H20</f>
        <v>15.05</v>
      </c>
      <c r="I20" s="1634">
        <f>'[4]8. Y tế mới'!I20</f>
        <v>15.05</v>
      </c>
      <c r="J20" s="1194">
        <f t="shared" si="0"/>
        <v>98.688524590163937</v>
      </c>
      <c r="K20" s="1195">
        <f t="shared" si="1"/>
        <v>100</v>
      </c>
      <c r="L20" s="1195">
        <f t="shared" si="2"/>
        <v>100</v>
      </c>
      <c r="M20" s="1195"/>
      <c r="N20" s="1221"/>
      <c r="O20" s="1202"/>
      <c r="P20" s="1202"/>
      <c r="Q20" s="1202"/>
      <c r="R20" s="1202"/>
      <c r="S20" s="1202"/>
      <c r="T20" s="1221"/>
      <c r="U20" s="1221"/>
      <c r="V20" s="1221"/>
      <c r="W20" s="1221"/>
      <c r="X20" s="1221"/>
      <c r="Y20" s="1221"/>
      <c r="Z20" s="1221"/>
      <c r="AA20" s="1221"/>
      <c r="AB20" s="1221"/>
      <c r="AC20" s="1221"/>
      <c r="AD20" s="1221"/>
      <c r="AE20" s="1221"/>
      <c r="AF20" s="1221"/>
      <c r="AG20" s="1221"/>
      <c r="AH20" s="1221"/>
      <c r="AI20" s="1221"/>
      <c r="AJ20" s="1221"/>
      <c r="AK20" s="1221"/>
      <c r="AL20" s="1221"/>
      <c r="AM20" s="1221"/>
      <c r="AN20" s="1221"/>
      <c r="AO20" s="1221"/>
      <c r="AP20" s="1221"/>
      <c r="AQ20" s="1221"/>
      <c r="AR20" s="1221"/>
      <c r="AS20" s="1221"/>
      <c r="AT20" s="1221"/>
      <c r="AU20" s="1221"/>
      <c r="AV20" s="1221"/>
      <c r="AW20" s="1221"/>
      <c r="AX20" s="1221"/>
      <c r="AY20" s="1221"/>
      <c r="AZ20" s="1221"/>
      <c r="BA20" s="1221"/>
      <c r="BB20" s="1221"/>
      <c r="BC20" s="1221"/>
      <c r="BD20" s="1221"/>
      <c r="BE20" s="1221"/>
      <c r="BF20" s="1221"/>
      <c r="BG20" s="1221"/>
      <c r="BH20" s="1221"/>
      <c r="BI20" s="1221"/>
      <c r="BJ20" s="1221"/>
      <c r="BK20" s="1221"/>
      <c r="BL20" s="1221"/>
    </row>
    <row r="21" spans="1:64" s="60" customFormat="1" ht="26.25" customHeight="1">
      <c r="A21" s="1190" t="s">
        <v>47</v>
      </c>
      <c r="B21" s="1191" t="s">
        <v>441</v>
      </c>
      <c r="C21" s="1190"/>
      <c r="D21" s="1635"/>
      <c r="E21" s="1635"/>
      <c r="F21" s="1635"/>
      <c r="G21" s="1635"/>
      <c r="H21" s="1635"/>
      <c r="I21" s="1635"/>
      <c r="J21" s="1194"/>
      <c r="K21" s="1195"/>
      <c r="L21" s="1195"/>
      <c r="M21" s="1195"/>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221"/>
      <c r="AM21" s="1221"/>
      <c r="AN21" s="1221"/>
      <c r="AO21" s="1221"/>
      <c r="AP21" s="1221"/>
      <c r="AQ21" s="1221"/>
      <c r="AR21" s="1221"/>
      <c r="AS21" s="1221"/>
      <c r="AT21" s="1221"/>
      <c r="AU21" s="1221"/>
      <c r="AV21" s="1221"/>
      <c r="AW21" s="1221"/>
      <c r="AX21" s="1221"/>
      <c r="AY21" s="1221"/>
      <c r="AZ21" s="1221"/>
      <c r="BA21" s="1221"/>
      <c r="BB21" s="1221"/>
      <c r="BC21" s="1221"/>
      <c r="BD21" s="1221"/>
      <c r="BE21" s="1221"/>
      <c r="BF21" s="1221"/>
      <c r="BG21" s="1221"/>
      <c r="BH21" s="1221"/>
      <c r="BI21" s="1221"/>
      <c r="BJ21" s="1221"/>
      <c r="BK21" s="1221"/>
      <c r="BL21" s="1221"/>
    </row>
    <row r="22" spans="1:64" ht="25.5" customHeight="1">
      <c r="A22" s="87">
        <v>1</v>
      </c>
      <c r="B22" s="1182" t="s">
        <v>244</v>
      </c>
      <c r="C22" s="87" t="s">
        <v>54</v>
      </c>
      <c r="D22" s="1634">
        <v>271</v>
      </c>
      <c r="E22" s="1634">
        <v>288</v>
      </c>
      <c r="F22" s="1634">
        <v>268</v>
      </c>
      <c r="G22" s="1634">
        <v>283</v>
      </c>
      <c r="H22" s="1634">
        <f>'[4]8. Y tế mới'!H22</f>
        <v>262</v>
      </c>
      <c r="I22" s="1634">
        <f>'[4]8. Y tế mới'!I22</f>
        <v>262</v>
      </c>
      <c r="J22" s="1194">
        <f t="shared" si="0"/>
        <v>96.678966789667896</v>
      </c>
      <c r="K22" s="1195">
        <f t="shared" si="1"/>
        <v>92.579505300353361</v>
      </c>
      <c r="L22" s="1195">
        <f t="shared" si="2"/>
        <v>92.579505300353361</v>
      </c>
      <c r="M22" s="1195"/>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row>
    <row r="23" spans="1:64" s="68" customFormat="1" ht="27.95" customHeight="1">
      <c r="A23" s="87"/>
      <c r="B23" s="1182" t="s">
        <v>81</v>
      </c>
      <c r="C23" s="87"/>
      <c r="D23" s="1638"/>
      <c r="E23" s="1636"/>
      <c r="F23" s="1636"/>
      <c r="G23" s="1636"/>
      <c r="H23" s="1638"/>
      <c r="I23" s="1638"/>
      <c r="J23" s="1194"/>
      <c r="K23" s="1195"/>
      <c r="L23" s="1195"/>
      <c r="M23" s="1198"/>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c r="AR23" s="1223"/>
      <c r="AS23" s="1223"/>
      <c r="AT23" s="1223"/>
      <c r="AU23" s="1223"/>
      <c r="AV23" s="1223"/>
      <c r="AW23" s="1223"/>
      <c r="AX23" s="1223"/>
      <c r="AY23" s="1223"/>
      <c r="AZ23" s="1223"/>
      <c r="BA23" s="1223"/>
      <c r="BB23" s="1223"/>
      <c r="BC23" s="1223"/>
      <c r="BD23" s="1223"/>
      <c r="BE23" s="1223"/>
      <c r="BF23" s="1223"/>
      <c r="BG23" s="1223"/>
      <c r="BH23" s="1223"/>
      <c r="BI23" s="1223"/>
      <c r="BJ23" s="1223"/>
      <c r="BK23" s="1223"/>
      <c r="BL23" s="1223"/>
    </row>
    <row r="24" spans="1:64" ht="27.95" customHeight="1">
      <c r="A24" s="87" t="s">
        <v>116</v>
      </c>
      <c r="B24" s="1182" t="s">
        <v>4</v>
      </c>
      <c r="C24" s="87" t="s">
        <v>54</v>
      </c>
      <c r="D24" s="1032">
        <v>58</v>
      </c>
      <c r="E24" s="1032">
        <v>56</v>
      </c>
      <c r="F24" s="1201">
        <v>57</v>
      </c>
      <c r="G24" s="1201">
        <v>60</v>
      </c>
      <c r="H24" s="1201">
        <f>'[4]8. Y tế mới'!H24</f>
        <v>56</v>
      </c>
      <c r="I24" s="1201">
        <f>'[4]8. Y tế mới'!I24</f>
        <v>58</v>
      </c>
      <c r="J24" s="1194">
        <f t="shared" si="0"/>
        <v>96.551724137931032</v>
      </c>
      <c r="K24" s="1195">
        <f t="shared" si="1"/>
        <v>93.333333333333329</v>
      </c>
      <c r="L24" s="1195">
        <f t="shared" si="2"/>
        <v>96.666666666666671</v>
      </c>
      <c r="M24" s="1201"/>
      <c r="N24" s="1202"/>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row>
    <row r="25" spans="1:64" ht="27.95" customHeight="1">
      <c r="A25" s="87"/>
      <c r="B25" s="1182" t="s">
        <v>123</v>
      </c>
      <c r="C25" s="87" t="s">
        <v>152</v>
      </c>
      <c r="D25" s="1032">
        <v>6.78</v>
      </c>
      <c r="E25" s="1032">
        <v>6.6</v>
      </c>
      <c r="F25" s="1201">
        <v>6.68</v>
      </c>
      <c r="G25" s="1201">
        <v>6.95</v>
      </c>
      <c r="H25" s="1201">
        <f>'[4]8. Y tế mới'!H25</f>
        <v>6.48</v>
      </c>
      <c r="I25" s="1201">
        <v>6.7</v>
      </c>
      <c r="J25" s="1194">
        <f t="shared" si="0"/>
        <v>95.575221238938056</v>
      </c>
      <c r="K25" s="1195">
        <f t="shared" si="1"/>
        <v>93.237410071942449</v>
      </c>
      <c r="L25" s="1195">
        <f t="shared" si="2"/>
        <v>96.402877697841731</v>
      </c>
      <c r="M25" s="1201"/>
      <c r="N25" s="1202"/>
      <c r="O25" s="1202"/>
      <c r="P25" s="1224"/>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row>
    <row r="26" spans="1:64" ht="27.95" customHeight="1">
      <c r="A26" s="87" t="s">
        <v>117</v>
      </c>
      <c r="B26" s="1182" t="s">
        <v>229</v>
      </c>
      <c r="C26" s="87" t="s">
        <v>54</v>
      </c>
      <c r="D26" s="1201">
        <v>19</v>
      </c>
      <c r="E26" s="1032">
        <v>14</v>
      </c>
      <c r="F26" s="1201">
        <v>19</v>
      </c>
      <c r="G26" s="1201">
        <v>19</v>
      </c>
      <c r="H26" s="1201">
        <f>'[4]8. Y tế mới'!H26</f>
        <v>19</v>
      </c>
      <c r="I26" s="1201">
        <f>'[4]8. Y tế mới'!I26</f>
        <v>19</v>
      </c>
      <c r="J26" s="1194">
        <f t="shared" si="0"/>
        <v>100</v>
      </c>
      <c r="K26" s="1195">
        <f t="shared" si="1"/>
        <v>100</v>
      </c>
      <c r="L26" s="1195">
        <f t="shared" si="2"/>
        <v>100</v>
      </c>
      <c r="M26" s="1201"/>
      <c r="N26" s="1202"/>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row>
    <row r="27" spans="1:64" ht="27.95" customHeight="1">
      <c r="A27" s="87"/>
      <c r="B27" s="1182" t="s">
        <v>142</v>
      </c>
      <c r="C27" s="87" t="s">
        <v>429</v>
      </c>
      <c r="D27" s="1032">
        <v>2.2200000000000002</v>
      </c>
      <c r="E27" s="1032">
        <v>2.87</v>
      </c>
      <c r="F27" s="1201">
        <v>2.2200000000000002</v>
      </c>
      <c r="G27" s="1201">
        <v>2.2000000000000002</v>
      </c>
      <c r="H27" s="1201">
        <f>'[4]8. Y tế mới'!H27</f>
        <v>2.2000000000000002</v>
      </c>
      <c r="I27" s="1201">
        <v>2.19</v>
      </c>
      <c r="J27" s="1194">
        <f t="shared" si="0"/>
        <v>99.099099099099092</v>
      </c>
      <c r="K27" s="1195">
        <f t="shared" si="1"/>
        <v>100</v>
      </c>
      <c r="L27" s="1195">
        <f t="shared" si="2"/>
        <v>99.545454545454533</v>
      </c>
      <c r="M27" s="1201"/>
      <c r="N27" s="1222"/>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row>
    <row r="28" spans="1:64" ht="36" customHeight="1">
      <c r="A28" s="87">
        <v>2</v>
      </c>
      <c r="B28" s="1182" t="s">
        <v>143</v>
      </c>
      <c r="C28" s="87" t="s">
        <v>43</v>
      </c>
      <c r="D28" s="1032">
        <v>70.58</v>
      </c>
      <c r="E28" s="1032">
        <v>58.8</v>
      </c>
      <c r="F28" s="1201">
        <v>70.599999999999994</v>
      </c>
      <c r="G28" s="1201">
        <v>76.47</v>
      </c>
      <c r="H28" s="1201">
        <f>'[4]8. Y tế mới'!H28</f>
        <v>70.58</v>
      </c>
      <c r="I28" s="1201">
        <f>'[4]8. Y tế mới'!I28</f>
        <v>76.47</v>
      </c>
      <c r="J28" s="1200">
        <f>+H28-D28</f>
        <v>0</v>
      </c>
      <c r="K28" s="1201">
        <f>+H28-G28</f>
        <v>-5.8900000000000006</v>
      </c>
      <c r="L28" s="1201">
        <f>+I28-G28</f>
        <v>0</v>
      </c>
      <c r="M28" s="1201"/>
      <c r="N28" s="1223"/>
      <c r="O28" s="1223"/>
      <c r="P28" s="1223"/>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row>
    <row r="29" spans="1:64" ht="33.75" customHeight="1">
      <c r="A29" s="87">
        <v>3</v>
      </c>
      <c r="B29" s="1182" t="s">
        <v>120</v>
      </c>
      <c r="C29" s="87" t="s">
        <v>43</v>
      </c>
      <c r="D29" s="1032">
        <v>94.152000000000001</v>
      </c>
      <c r="E29" s="1032">
        <v>100</v>
      </c>
      <c r="F29" s="1201">
        <v>94.1</v>
      </c>
      <c r="G29" s="1201">
        <v>97.06</v>
      </c>
      <c r="H29" s="1201">
        <f>'[4]8. Y tế mới'!H29</f>
        <v>91.76</v>
      </c>
      <c r="I29" s="1201">
        <f>'[4]8. Y tế mới'!I29</f>
        <v>94.11</v>
      </c>
      <c r="J29" s="1200">
        <f>+H29-D29</f>
        <v>-2.3919999999999959</v>
      </c>
      <c r="K29" s="1201">
        <f>+H29-G29</f>
        <v>-5.2999999999999972</v>
      </c>
      <c r="L29" s="1201">
        <f>+I29-G29</f>
        <v>-2.9500000000000028</v>
      </c>
      <c r="M29" s="1201"/>
      <c r="N29" s="122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row>
    <row r="30" spans="1:64" ht="33.75" customHeight="1">
      <c r="A30" s="87"/>
      <c r="B30" s="1182" t="s">
        <v>715</v>
      </c>
      <c r="C30" s="87" t="s">
        <v>716</v>
      </c>
      <c r="D30" s="1032">
        <v>170</v>
      </c>
      <c r="E30" s="1032">
        <v>170</v>
      </c>
      <c r="F30" s="1032">
        <v>170</v>
      </c>
      <c r="G30" s="1032">
        <v>171</v>
      </c>
      <c r="H30" s="1032">
        <f>'[4]8. Y tế mới'!H30</f>
        <v>170</v>
      </c>
      <c r="I30" s="1032">
        <f>'[4]8. Y tế mới'!I30</f>
        <v>170</v>
      </c>
      <c r="J30" s="1194">
        <f t="shared" ref="J30" si="4">+H30/D30*100</f>
        <v>100</v>
      </c>
      <c r="K30" s="1195">
        <f t="shared" ref="K30" si="5">+H30/G30*100</f>
        <v>99.415204678362571</v>
      </c>
      <c r="L30" s="1195">
        <f t="shared" ref="L30" si="6">+I30/G30*100</f>
        <v>99.415204678362571</v>
      </c>
      <c r="M30" s="1201"/>
      <c r="N30" s="1222"/>
      <c r="O30" s="1225"/>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row>
    <row r="31" spans="1:64" ht="33.75" customHeight="1">
      <c r="A31" s="87"/>
      <c r="B31" s="1182" t="s">
        <v>740</v>
      </c>
      <c r="C31" s="87" t="s">
        <v>716</v>
      </c>
      <c r="D31" s="1032">
        <v>161</v>
      </c>
      <c r="E31" s="1032">
        <v>160</v>
      </c>
      <c r="F31" s="1032">
        <v>160</v>
      </c>
      <c r="G31" s="1032">
        <v>165</v>
      </c>
      <c r="H31" s="1032">
        <f>'[4]8. Y tế mới'!H31</f>
        <v>156</v>
      </c>
      <c r="I31" s="1032">
        <f>'[4]8. Y tế mới'!I31</f>
        <v>160</v>
      </c>
      <c r="J31" s="1194">
        <f t="shared" ref="J31" si="7">+H31/D31*100</f>
        <v>96.894409937888199</v>
      </c>
      <c r="K31" s="1195">
        <f t="shared" ref="K31" si="8">+H31/G31*100</f>
        <v>94.545454545454547</v>
      </c>
      <c r="L31" s="1195">
        <f t="shared" ref="L31" si="9">+I31/G31*100</f>
        <v>96.969696969696969</v>
      </c>
      <c r="M31" s="1201"/>
      <c r="N31" s="1222"/>
      <c r="O31" s="1226"/>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row>
    <row r="32" spans="1:64" ht="27.75" customHeight="1">
      <c r="A32" s="1190" t="s">
        <v>52</v>
      </c>
      <c r="B32" s="1191" t="s">
        <v>144</v>
      </c>
      <c r="C32" s="1190"/>
      <c r="D32" s="1032"/>
      <c r="E32" s="1639"/>
      <c r="F32" s="1639"/>
      <c r="G32" s="1639"/>
      <c r="H32" s="1639">
        <f>'[4]8. Y tế mới'!H32</f>
        <v>0</v>
      </c>
      <c r="I32" s="1639">
        <f>'[4]8. Y tế mới'!I32</f>
        <v>0</v>
      </c>
      <c r="J32" s="1194"/>
      <c r="K32" s="1195"/>
      <c r="L32" s="1195"/>
      <c r="M32" s="1201"/>
      <c r="N32" s="1202"/>
      <c r="O32" s="1227"/>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row>
    <row r="33" spans="1:66" s="60" customFormat="1" ht="27" customHeight="1">
      <c r="A33" s="87">
        <v>1</v>
      </c>
      <c r="B33" s="1182" t="s">
        <v>804</v>
      </c>
      <c r="C33" s="87" t="s">
        <v>16</v>
      </c>
      <c r="D33" s="1032">
        <v>14</v>
      </c>
      <c r="E33" s="1032">
        <v>14</v>
      </c>
      <c r="F33" s="1201">
        <v>14</v>
      </c>
      <c r="G33" s="1201">
        <v>15</v>
      </c>
      <c r="H33" s="1201">
        <f>'[4]8. Y tế mới'!H33</f>
        <v>14</v>
      </c>
      <c r="I33" s="1201">
        <f>'[4]8. Y tế mới'!I33</f>
        <v>15</v>
      </c>
      <c r="J33" s="1194">
        <f t="shared" ref="J33" si="10">+H33/D33*100</f>
        <v>100</v>
      </c>
      <c r="K33" s="1195">
        <f t="shared" ref="K33:K34" si="11">+H33/G33*100</f>
        <v>93.333333333333329</v>
      </c>
      <c r="L33" s="1195">
        <f t="shared" ref="L33:L34" si="12">+I33/G33*100</f>
        <v>100</v>
      </c>
      <c r="M33" s="1201"/>
      <c r="N33" s="1228"/>
      <c r="O33" s="1228"/>
      <c r="P33" s="1504" t="s">
        <v>741</v>
      </c>
      <c r="Q33" s="1221"/>
      <c r="R33" s="1221"/>
      <c r="S33" s="1504" t="s">
        <v>741</v>
      </c>
      <c r="T33" s="1504" t="s">
        <v>741</v>
      </c>
      <c r="U33" s="1504" t="s">
        <v>741</v>
      </c>
      <c r="V33" s="1504" t="s">
        <v>741</v>
      </c>
      <c r="W33" s="1504" t="s">
        <v>741</v>
      </c>
      <c r="X33" s="1504" t="s">
        <v>741</v>
      </c>
      <c r="Y33" s="1504" t="s">
        <v>741</v>
      </c>
      <c r="Z33" s="1504" t="s">
        <v>741</v>
      </c>
      <c r="AA33" s="1504" t="s">
        <v>741</v>
      </c>
      <c r="AB33" s="1504" t="s">
        <v>741</v>
      </c>
      <c r="AC33" s="1504" t="s">
        <v>741</v>
      </c>
      <c r="AD33" s="1504" t="s">
        <v>741</v>
      </c>
      <c r="AE33" s="1504" t="s">
        <v>741</v>
      </c>
      <c r="AF33" s="1504" t="s">
        <v>741</v>
      </c>
      <c r="AG33" s="1504" t="s">
        <v>741</v>
      </c>
      <c r="AH33" s="1504" t="s">
        <v>741</v>
      </c>
      <c r="AI33" s="1504" t="s">
        <v>741</v>
      </c>
      <c r="AJ33" s="1504" t="s">
        <v>741</v>
      </c>
      <c r="AK33" s="1504" t="s">
        <v>741</v>
      </c>
      <c r="AL33" s="1504" t="s">
        <v>741</v>
      </c>
      <c r="AM33" s="1504" t="s">
        <v>741</v>
      </c>
      <c r="AN33" s="1504" t="s">
        <v>741</v>
      </c>
      <c r="AO33" s="1504" t="s">
        <v>741</v>
      </c>
      <c r="AP33" s="1504" t="s">
        <v>741</v>
      </c>
      <c r="AQ33" s="1504" t="s">
        <v>741</v>
      </c>
      <c r="AR33" s="1504" t="s">
        <v>741</v>
      </c>
      <c r="AS33" s="1504" t="s">
        <v>741</v>
      </c>
      <c r="AT33" s="1504" t="s">
        <v>741</v>
      </c>
      <c r="AU33" s="1504" t="s">
        <v>741</v>
      </c>
      <c r="AV33" s="1504" t="s">
        <v>741</v>
      </c>
      <c r="AW33" s="1504" t="s">
        <v>741</v>
      </c>
      <c r="AX33" s="1504" t="s">
        <v>741</v>
      </c>
      <c r="AY33" s="1504" t="s">
        <v>741</v>
      </c>
      <c r="AZ33" s="1504" t="s">
        <v>803</v>
      </c>
      <c r="BA33" s="1504" t="s">
        <v>741</v>
      </c>
      <c r="BB33" s="1504" t="s">
        <v>741</v>
      </c>
      <c r="BC33" s="1504" t="s">
        <v>803</v>
      </c>
      <c r="BD33" s="1504" t="s">
        <v>741</v>
      </c>
      <c r="BE33" s="1504" t="s">
        <v>741</v>
      </c>
      <c r="BF33" s="1504" t="s">
        <v>741</v>
      </c>
      <c r="BG33" s="1504" t="s">
        <v>741</v>
      </c>
      <c r="BH33" s="1504" t="s">
        <v>741</v>
      </c>
      <c r="BI33" s="1504" t="s">
        <v>741</v>
      </c>
      <c r="BJ33" s="1504" t="s">
        <v>741</v>
      </c>
      <c r="BK33" s="1504" t="s">
        <v>741</v>
      </c>
      <c r="BL33" s="1504" t="s">
        <v>741</v>
      </c>
    </row>
    <row r="34" spans="1:66" s="73" customFormat="1" ht="34.5" customHeight="1">
      <c r="A34" s="87"/>
      <c r="B34" s="1182" t="s">
        <v>145</v>
      </c>
      <c r="C34" s="87" t="s">
        <v>16</v>
      </c>
      <c r="D34" s="1201"/>
      <c r="E34" s="1201">
        <v>0</v>
      </c>
      <c r="F34" s="1032">
        <v>0</v>
      </c>
      <c r="G34" s="1201">
        <v>1</v>
      </c>
      <c r="H34" s="1201">
        <f>'[4]8. Y tế mới'!H34</f>
        <v>0</v>
      </c>
      <c r="I34" s="1201">
        <f>'[4]8. Y tế mới'!I34</f>
        <v>1</v>
      </c>
      <c r="J34" s="1194"/>
      <c r="K34" s="1195">
        <f t="shared" si="11"/>
        <v>0</v>
      </c>
      <c r="L34" s="1195">
        <f t="shared" si="12"/>
        <v>100</v>
      </c>
      <c r="M34" s="1201"/>
      <c r="N34" s="1229"/>
      <c r="O34" s="1229"/>
      <c r="P34" s="1229"/>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c r="AP34" s="1229"/>
      <c r="AQ34" s="1229"/>
      <c r="AR34" s="1229"/>
      <c r="AS34" s="1229"/>
      <c r="AT34" s="1229"/>
      <c r="AU34" s="1229"/>
      <c r="AV34" s="1229"/>
      <c r="AW34" s="1229"/>
      <c r="AX34" s="1229"/>
      <c r="AY34" s="1229"/>
      <c r="AZ34" s="1229"/>
      <c r="BA34" s="1229"/>
      <c r="BB34" s="1229"/>
      <c r="BC34" s="1229"/>
      <c r="BD34" s="1229"/>
      <c r="BE34" s="1229"/>
      <c r="BF34" s="1199">
        <v>1</v>
      </c>
      <c r="BG34" s="1229"/>
      <c r="BH34" s="1229"/>
      <c r="BI34" s="1229"/>
      <c r="BJ34" s="1229"/>
      <c r="BK34" s="1229"/>
      <c r="BL34" s="1229"/>
      <c r="BN34" s="1642"/>
    </row>
    <row r="35" spans="1:66" ht="36.75" customHeight="1">
      <c r="A35" s="1202"/>
      <c r="B35" s="1182" t="s">
        <v>747</v>
      </c>
      <c r="C35" s="87" t="s">
        <v>43</v>
      </c>
      <c r="D35" s="1032">
        <v>82.35</v>
      </c>
      <c r="E35" s="1032">
        <v>82.35</v>
      </c>
      <c r="F35" s="1032">
        <v>82.35</v>
      </c>
      <c r="G35" s="1032">
        <f>+G33/17*100</f>
        <v>88.235294117647058</v>
      </c>
      <c r="H35" s="1032">
        <f>'[4]8. Y tế mới'!H35</f>
        <v>88.24</v>
      </c>
      <c r="I35" s="1032">
        <f>'[4]8. Y tế mới'!I35</f>
        <v>88.24</v>
      </c>
      <c r="J35" s="1200">
        <f>+H35-D35</f>
        <v>5.8900000000000006</v>
      </c>
      <c r="K35" s="1201">
        <f>+H35-G35</f>
        <v>4.7058823529368965E-3</v>
      </c>
      <c r="L35" s="1201">
        <f>+I35-G35</f>
        <v>4.7058823529368965E-3</v>
      </c>
      <c r="M35" s="1201"/>
      <c r="N35" s="1202"/>
      <c r="O35" s="1202"/>
      <c r="P35" s="1202"/>
      <c r="Q35" s="1202"/>
      <c r="R35" s="1202"/>
      <c r="S35" s="1202"/>
      <c r="T35" s="1202"/>
      <c r="U35" s="1202"/>
      <c r="V35" s="1202"/>
      <c r="W35" s="1202"/>
      <c r="X35" s="1202"/>
      <c r="Y35" s="1202"/>
      <c r="Z35" s="1202"/>
      <c r="AA35" s="1202"/>
      <c r="AB35" s="1202"/>
      <c r="AC35" s="1202"/>
      <c r="AD35" s="1202"/>
      <c r="AE35" s="1202"/>
      <c r="AF35" s="1202"/>
      <c r="AG35" s="1202"/>
      <c r="AH35" s="1202"/>
      <c r="AI35" s="1202"/>
      <c r="AJ35" s="1202"/>
      <c r="AK35" s="1202"/>
      <c r="AL35" s="1202"/>
      <c r="AM35" s="1202"/>
      <c r="AN35" s="1202"/>
      <c r="AO35" s="1202"/>
      <c r="AP35" s="1202"/>
      <c r="AQ35" s="1202"/>
      <c r="AR35" s="1202"/>
      <c r="AS35" s="1202"/>
      <c r="AT35" s="1202"/>
      <c r="AU35" s="1202"/>
      <c r="AV35" s="1202"/>
      <c r="AW35" s="1202"/>
      <c r="AX35" s="1202"/>
      <c r="AY35" s="1202"/>
      <c r="AZ35" s="1202"/>
      <c r="BA35" s="1202"/>
      <c r="BB35" s="1202"/>
      <c r="BC35" s="1202"/>
      <c r="BD35" s="1202"/>
      <c r="BE35" s="1202"/>
      <c r="BF35" s="1202"/>
      <c r="BG35" s="1202"/>
      <c r="BH35" s="1202"/>
      <c r="BI35" s="1202"/>
      <c r="BJ35" s="1202"/>
      <c r="BK35" s="1202"/>
      <c r="BL35" s="1202"/>
    </row>
    <row r="36" spans="1:66" s="60" customFormat="1" ht="33" customHeight="1">
      <c r="A36" s="87">
        <v>2</v>
      </c>
      <c r="B36" s="1031" t="s">
        <v>121</v>
      </c>
      <c r="C36" s="1046" t="s">
        <v>44</v>
      </c>
      <c r="D36" s="1032">
        <v>24.7</v>
      </c>
      <c r="E36" s="1032">
        <v>31.1</v>
      </c>
      <c r="F36" s="1032">
        <v>31.1</v>
      </c>
      <c r="G36" s="1032">
        <v>29.19</v>
      </c>
      <c r="H36" s="1032">
        <f>'[4]8. Y tế mới'!H36</f>
        <v>23.1</v>
      </c>
      <c r="I36" s="1032">
        <f>'[4]8. Y tế mới'!I36</f>
        <v>24</v>
      </c>
      <c r="J36" s="1200">
        <f t="shared" ref="J36:J42" si="13">+H36-D36</f>
        <v>-1.5999999999999979</v>
      </c>
      <c r="K36" s="1201">
        <f t="shared" ref="K36:K42" si="14">+H36-G36</f>
        <v>-6.09</v>
      </c>
      <c r="L36" s="1201">
        <f t="shared" ref="L36:L42" si="15">+I36-G36</f>
        <v>-5.1900000000000013</v>
      </c>
      <c r="M36" s="1201"/>
      <c r="N36" s="1221"/>
      <c r="O36" s="1221"/>
      <c r="P36" s="1521">
        <v>0</v>
      </c>
      <c r="Q36" s="1521">
        <v>9.3000000000000007</v>
      </c>
      <c r="R36" s="1521">
        <v>0</v>
      </c>
      <c r="S36" s="1521">
        <v>0</v>
      </c>
      <c r="T36" s="1521">
        <v>25</v>
      </c>
      <c r="U36" s="1521">
        <v>0</v>
      </c>
      <c r="V36" s="1521">
        <v>0</v>
      </c>
      <c r="W36" s="1521">
        <v>31.6</v>
      </c>
      <c r="X36" s="1521">
        <v>12</v>
      </c>
      <c r="Y36" s="1521">
        <v>15</v>
      </c>
      <c r="Z36" s="1521">
        <v>15.6</v>
      </c>
      <c r="AA36" s="1521">
        <v>32</v>
      </c>
      <c r="AB36" s="1521">
        <v>32.799999999999997</v>
      </c>
      <c r="AC36" s="1521">
        <v>25</v>
      </c>
      <c r="AD36" s="1521">
        <v>13</v>
      </c>
      <c r="AE36" s="1521">
        <v>24</v>
      </c>
      <c r="AF36" s="1521">
        <v>32.5</v>
      </c>
      <c r="AG36" s="1521">
        <v>15</v>
      </c>
      <c r="AH36" s="1521">
        <v>25</v>
      </c>
      <c r="AI36" s="1521">
        <v>33.299999999999997</v>
      </c>
      <c r="AJ36" s="1521">
        <v>26</v>
      </c>
      <c r="AK36" s="1521">
        <v>26.4</v>
      </c>
      <c r="AL36" s="1521">
        <v>32.299999999999997</v>
      </c>
      <c r="AM36" s="1521">
        <v>13</v>
      </c>
      <c r="AN36" s="1521">
        <v>23</v>
      </c>
      <c r="AO36" s="1521">
        <v>31.4</v>
      </c>
      <c r="AP36" s="1521">
        <v>26</v>
      </c>
      <c r="AQ36" s="1521">
        <v>26.5</v>
      </c>
      <c r="AR36" s="1521">
        <v>28.8</v>
      </c>
      <c r="AS36" s="1521">
        <v>26</v>
      </c>
      <c r="AT36" s="1521">
        <v>26.3</v>
      </c>
      <c r="AU36" s="1521">
        <v>32.5</v>
      </c>
      <c r="AV36" s="1521">
        <v>25</v>
      </c>
      <c r="AW36" s="1521">
        <v>37</v>
      </c>
      <c r="AX36" s="1521">
        <v>51.3</v>
      </c>
      <c r="AY36" s="1521">
        <v>24</v>
      </c>
      <c r="AZ36" s="1521">
        <v>30</v>
      </c>
      <c r="BA36" s="1521">
        <v>41.7</v>
      </c>
      <c r="BB36" s="1521">
        <v>0</v>
      </c>
      <c r="BC36" s="1521">
        <v>25</v>
      </c>
      <c r="BD36" s="1521">
        <v>25.6</v>
      </c>
      <c r="BE36" s="1521">
        <v>24</v>
      </c>
      <c r="BF36" s="1521">
        <v>25</v>
      </c>
      <c r="BG36" s="1521">
        <v>38.5</v>
      </c>
      <c r="BH36" s="1521">
        <v>0</v>
      </c>
      <c r="BI36" s="1521">
        <v>30</v>
      </c>
      <c r="BJ36" s="1521">
        <v>65.7</v>
      </c>
      <c r="BK36" s="1521">
        <v>20</v>
      </c>
      <c r="BL36" s="1521">
        <v>25</v>
      </c>
    </row>
    <row r="37" spans="1:66" ht="33" customHeight="1">
      <c r="A37" s="87">
        <v>3</v>
      </c>
      <c r="B37" s="1031" t="s">
        <v>122</v>
      </c>
      <c r="C37" s="1046" t="s">
        <v>44</v>
      </c>
      <c r="D37" s="1032">
        <v>29.4</v>
      </c>
      <c r="E37" s="1032">
        <v>38</v>
      </c>
      <c r="F37" s="1032">
        <v>38</v>
      </c>
      <c r="G37" s="1032">
        <v>36.76</v>
      </c>
      <c r="H37" s="1032">
        <f>'[4]8. Y tế mới'!H37</f>
        <v>31.3</v>
      </c>
      <c r="I37" s="1032">
        <f>'[4]8. Y tế mới'!I37</f>
        <v>34.299999999999997</v>
      </c>
      <c r="J37" s="1200">
        <f t="shared" si="13"/>
        <v>1.9000000000000021</v>
      </c>
      <c r="K37" s="1201">
        <f t="shared" si="14"/>
        <v>-5.4599999999999973</v>
      </c>
      <c r="L37" s="1201">
        <f t="shared" si="15"/>
        <v>-2.4600000000000009</v>
      </c>
      <c r="M37" s="1201"/>
      <c r="N37" s="1227"/>
      <c r="O37" s="1202"/>
      <c r="P37" s="1522">
        <v>0</v>
      </c>
      <c r="Q37" s="1522">
        <v>9.3000000000000007</v>
      </c>
      <c r="R37" s="1522">
        <v>0</v>
      </c>
      <c r="S37" s="1522">
        <v>0</v>
      </c>
      <c r="T37" s="1522">
        <v>37.5</v>
      </c>
      <c r="U37" s="1522">
        <v>0</v>
      </c>
      <c r="V37" s="1522">
        <v>0</v>
      </c>
      <c r="W37" s="1522">
        <v>42.1</v>
      </c>
      <c r="X37" s="1522">
        <v>12</v>
      </c>
      <c r="Y37" s="1522">
        <v>12.5</v>
      </c>
      <c r="Z37" s="1522">
        <v>23.4</v>
      </c>
      <c r="AA37" s="1522">
        <v>43</v>
      </c>
      <c r="AB37" s="1522">
        <v>43.3</v>
      </c>
      <c r="AC37" s="1522">
        <v>37.5</v>
      </c>
      <c r="AD37" s="1522">
        <v>13</v>
      </c>
      <c r="AE37" s="1522">
        <v>13.5</v>
      </c>
      <c r="AF37" s="1522">
        <v>39</v>
      </c>
      <c r="AG37" s="1522">
        <v>23</v>
      </c>
      <c r="AH37" s="1522">
        <v>23.7</v>
      </c>
      <c r="AI37" s="1522">
        <v>50</v>
      </c>
      <c r="AJ37" s="1522">
        <v>26</v>
      </c>
      <c r="AK37" s="1522">
        <v>26.3</v>
      </c>
      <c r="AL37" s="1522">
        <v>32.299999999999997</v>
      </c>
      <c r="AM37" s="1522">
        <v>20</v>
      </c>
      <c r="AN37" s="1522">
        <v>21</v>
      </c>
      <c r="AO37" s="1522">
        <v>37.700000000000003</v>
      </c>
      <c r="AP37" s="1522">
        <v>35</v>
      </c>
      <c r="AQ37" s="1522">
        <v>35.700000000000003</v>
      </c>
      <c r="AR37" s="1522">
        <v>36</v>
      </c>
      <c r="AS37" s="1522">
        <v>61</v>
      </c>
      <c r="AT37" s="1522">
        <v>61.5</v>
      </c>
      <c r="AU37" s="1522">
        <v>32.5</v>
      </c>
      <c r="AV37" s="1522">
        <v>25</v>
      </c>
      <c r="AW37" s="1522">
        <v>25.7</v>
      </c>
      <c r="AX37" s="1522">
        <v>64.099999999999994</v>
      </c>
      <c r="AY37" s="1522">
        <v>32</v>
      </c>
      <c r="AZ37" s="1522">
        <v>32.5</v>
      </c>
      <c r="BA37" s="1522">
        <v>55.6</v>
      </c>
      <c r="BB37" s="1522">
        <v>0</v>
      </c>
      <c r="BC37" s="1522">
        <v>12.5</v>
      </c>
      <c r="BD37" s="1522">
        <v>38.5</v>
      </c>
      <c r="BE37" s="1522">
        <v>34</v>
      </c>
      <c r="BF37" s="1522">
        <v>34.799999999999997</v>
      </c>
      <c r="BG37" s="1522">
        <v>51.3</v>
      </c>
      <c r="BH37" s="1522">
        <v>0</v>
      </c>
      <c r="BI37" s="1522">
        <v>16</v>
      </c>
      <c r="BJ37" s="1522">
        <v>73</v>
      </c>
      <c r="BK37" s="1522">
        <v>20</v>
      </c>
      <c r="BL37" s="1522">
        <v>22.5</v>
      </c>
    </row>
    <row r="38" spans="1:66" s="484" customFormat="1" ht="39.950000000000003" customHeight="1">
      <c r="A38" s="1203">
        <v>4</v>
      </c>
      <c r="B38" s="1057" t="s">
        <v>227</v>
      </c>
      <c r="C38" s="1204" t="s">
        <v>43</v>
      </c>
      <c r="D38" s="1054">
        <v>17.399999999999999</v>
      </c>
      <c r="E38" s="1054">
        <v>17.399999999999999</v>
      </c>
      <c r="F38" s="1032">
        <f>+'Các xã, thị trấn'!F98</f>
        <v>16.548205882352942</v>
      </c>
      <c r="G38" s="1032">
        <v>16</v>
      </c>
      <c r="H38" s="1032">
        <f>'[4]8. Y tế mới'!H38</f>
        <v>16</v>
      </c>
      <c r="I38" s="1032">
        <f>'[4]8. Y tế mới'!I38</f>
        <v>16</v>
      </c>
      <c r="J38" s="1200">
        <f t="shared" si="13"/>
        <v>-1.3999999999999986</v>
      </c>
      <c r="K38" s="1201">
        <f t="shared" si="14"/>
        <v>0</v>
      </c>
      <c r="L38" s="1201">
        <f t="shared" si="15"/>
        <v>0</v>
      </c>
      <c r="M38" s="1200"/>
      <c r="N38" s="1230">
        <v>9.66</v>
      </c>
      <c r="O38" s="1230">
        <v>8.9499999999999996E-2</v>
      </c>
      <c r="P38" s="1509">
        <v>7.61</v>
      </c>
      <c r="Q38" s="1230">
        <v>10.557</v>
      </c>
      <c r="R38" s="1509">
        <v>9.42</v>
      </c>
      <c r="S38" s="1509">
        <v>9.31</v>
      </c>
      <c r="T38" s="1231">
        <v>17.55</v>
      </c>
      <c r="U38" s="1510">
        <v>16.899999999999999</v>
      </c>
      <c r="V38" s="1510">
        <v>15.79</v>
      </c>
      <c r="W38" s="1231">
        <v>17.95</v>
      </c>
      <c r="X38" s="1510">
        <v>18.13</v>
      </c>
      <c r="Y38" s="1510">
        <v>17</v>
      </c>
      <c r="Z38" s="1231">
        <v>17.239999999999998</v>
      </c>
      <c r="AA38" s="1510">
        <v>16.760000000000002</v>
      </c>
      <c r="AB38" s="1510">
        <v>15.65</v>
      </c>
      <c r="AC38" s="1231">
        <v>17.38</v>
      </c>
      <c r="AD38" s="1510">
        <v>17.59</v>
      </c>
      <c r="AE38" s="1510">
        <v>16.45</v>
      </c>
      <c r="AF38" s="1230">
        <v>18.420000000000002</v>
      </c>
      <c r="AG38" s="1509">
        <v>18.579999999999998</v>
      </c>
      <c r="AH38" s="1509">
        <v>17.47</v>
      </c>
      <c r="AI38" s="1231">
        <v>16.350000000000001</v>
      </c>
      <c r="AJ38" s="1510">
        <v>16.239999999999998</v>
      </c>
      <c r="AK38" s="1510">
        <v>15</v>
      </c>
      <c r="AL38" s="1230">
        <v>18.61</v>
      </c>
      <c r="AM38" s="1509">
        <v>18.649999999999999</v>
      </c>
      <c r="AN38" s="1509">
        <v>17.23</v>
      </c>
      <c r="AO38" s="1231">
        <v>18.7</v>
      </c>
      <c r="AP38" s="1510">
        <v>17.72</v>
      </c>
      <c r="AQ38" s="1510">
        <v>16.72</v>
      </c>
      <c r="AR38" s="1231">
        <v>19.489999999999998</v>
      </c>
      <c r="AS38" s="1510">
        <v>19.16</v>
      </c>
      <c r="AT38" s="1510">
        <v>18.16</v>
      </c>
      <c r="AU38" s="1231">
        <v>19.059999999999999</v>
      </c>
      <c r="AV38" s="1510">
        <v>19.09</v>
      </c>
      <c r="AW38" s="1510">
        <v>18.09</v>
      </c>
      <c r="AX38" s="1231">
        <v>19.260000000000002</v>
      </c>
      <c r="AY38" s="1510">
        <v>18.84</v>
      </c>
      <c r="AZ38" s="1510">
        <v>18</v>
      </c>
      <c r="BA38" s="1231">
        <v>19.010000000000002</v>
      </c>
      <c r="BB38" s="1510">
        <v>18.25</v>
      </c>
      <c r="BC38" s="1510">
        <v>17.54</v>
      </c>
      <c r="BD38" s="1230">
        <v>20.260000000000002</v>
      </c>
      <c r="BE38" s="1509">
        <v>17.920000000000002</v>
      </c>
      <c r="BF38" s="1509">
        <v>17</v>
      </c>
      <c r="BG38" s="1231">
        <v>20.03</v>
      </c>
      <c r="BH38" s="1510">
        <v>18.78</v>
      </c>
      <c r="BI38" s="1510">
        <v>17.670000000000002</v>
      </c>
      <c r="BJ38" s="1231">
        <v>18.03</v>
      </c>
      <c r="BK38" s="1510">
        <v>17.940000000000001</v>
      </c>
      <c r="BL38" s="1510">
        <v>17.2</v>
      </c>
    </row>
    <row r="39" spans="1:66" s="484" customFormat="1" ht="34.5" customHeight="1">
      <c r="A39" s="1203">
        <v>5</v>
      </c>
      <c r="B39" s="1057" t="s">
        <v>320</v>
      </c>
      <c r="C39" s="1204" t="s">
        <v>43</v>
      </c>
      <c r="D39" s="1054">
        <v>23.1</v>
      </c>
      <c r="E39" s="1054">
        <v>23.1</v>
      </c>
      <c r="F39" s="1032">
        <f>+'Các xã, thị trấn'!F99</f>
        <v>21.878235294117648</v>
      </c>
      <c r="G39" s="1032">
        <v>21.4</v>
      </c>
      <c r="H39" s="1032">
        <f>'[4]8. Y tế mới'!H39</f>
        <v>21.4</v>
      </c>
      <c r="I39" s="1032">
        <f>'[4]8. Y tế mới'!I39</f>
        <v>21.4</v>
      </c>
      <c r="J39" s="1200">
        <f t="shared" si="13"/>
        <v>-1.7000000000000028</v>
      </c>
      <c r="K39" s="1201">
        <f t="shared" si="14"/>
        <v>0</v>
      </c>
      <c r="L39" s="1201">
        <f t="shared" si="15"/>
        <v>0</v>
      </c>
      <c r="M39" s="1200"/>
      <c r="N39" s="1231">
        <v>9.4600000000000004E-2</v>
      </c>
      <c r="O39" s="1231">
        <v>8.9499999999999993</v>
      </c>
      <c r="P39" s="1511">
        <v>8</v>
      </c>
      <c r="Q39" s="1230">
        <v>14.45</v>
      </c>
      <c r="R39" s="1509">
        <v>13.23</v>
      </c>
      <c r="S39" s="1509">
        <v>12.23</v>
      </c>
      <c r="T39" s="1231">
        <v>29.29</v>
      </c>
      <c r="U39" s="1510">
        <v>18.28</v>
      </c>
      <c r="V39" s="1510">
        <v>27</v>
      </c>
      <c r="W39" s="1231">
        <v>28.67</v>
      </c>
      <c r="X39" s="1510">
        <v>27.98</v>
      </c>
      <c r="Y39" s="1510">
        <v>26.98</v>
      </c>
      <c r="Z39" s="1231">
        <v>14.23</v>
      </c>
      <c r="AA39" s="1510">
        <v>14.05</v>
      </c>
      <c r="AB39" s="1510">
        <v>14.03</v>
      </c>
      <c r="AC39" s="1231">
        <v>21.61</v>
      </c>
      <c r="AD39" s="1510">
        <v>20</v>
      </c>
      <c r="AE39" s="1510">
        <v>19.600000000000001</v>
      </c>
      <c r="AF39" s="1230">
        <v>21.05</v>
      </c>
      <c r="AG39" s="1509">
        <v>20</v>
      </c>
      <c r="AH39" s="1509">
        <v>19.5</v>
      </c>
      <c r="AI39" s="1231">
        <v>0.18149999999999999</v>
      </c>
      <c r="AJ39" s="1511">
        <v>17.77</v>
      </c>
      <c r="AK39" s="1511">
        <v>16.77</v>
      </c>
      <c r="AL39" s="1230">
        <v>32.020000000000003</v>
      </c>
      <c r="AM39" s="1509">
        <v>31.43</v>
      </c>
      <c r="AN39" s="1509">
        <v>30</v>
      </c>
      <c r="AO39" s="1231">
        <v>19.57</v>
      </c>
      <c r="AP39" s="1510">
        <v>18.440000000000001</v>
      </c>
      <c r="AQ39" s="1510">
        <v>16.739999999999998</v>
      </c>
      <c r="AR39" s="1231">
        <v>32.630000000000003</v>
      </c>
      <c r="AS39" s="1510">
        <v>31.31</v>
      </c>
      <c r="AT39" s="1510">
        <v>30</v>
      </c>
      <c r="AU39" s="1231">
        <v>36.770000000000003</v>
      </c>
      <c r="AV39" s="1510">
        <v>34.21</v>
      </c>
      <c r="AW39" s="1510">
        <v>33.21</v>
      </c>
      <c r="AX39" s="1231">
        <v>30.12</v>
      </c>
      <c r="AY39" s="1510">
        <v>28.81</v>
      </c>
      <c r="AZ39" s="1510">
        <v>27.8</v>
      </c>
      <c r="BA39" s="1231">
        <v>20.149999999999999</v>
      </c>
      <c r="BB39" s="1510">
        <v>20.91</v>
      </c>
      <c r="BC39" s="1510">
        <v>19.91</v>
      </c>
      <c r="BD39" s="1018">
        <v>25.88</v>
      </c>
      <c r="BE39" s="1512">
        <v>24.37</v>
      </c>
      <c r="BF39" s="1512">
        <v>23.37</v>
      </c>
      <c r="BG39" s="1231">
        <v>20.03</v>
      </c>
      <c r="BH39" s="1510">
        <v>20.41</v>
      </c>
      <c r="BI39" s="1510">
        <v>20</v>
      </c>
      <c r="BJ39" s="1231">
        <v>18.47</v>
      </c>
      <c r="BK39" s="1510">
        <v>19</v>
      </c>
      <c r="BL39" s="1523">
        <v>18.8</v>
      </c>
    </row>
    <row r="40" spans="1:66" ht="39" customHeight="1">
      <c r="A40" s="87">
        <v>6</v>
      </c>
      <c r="B40" s="1182" t="s">
        <v>321</v>
      </c>
      <c r="C40" s="87" t="s">
        <v>43</v>
      </c>
      <c r="D40" s="1032">
        <v>34.99</v>
      </c>
      <c r="E40" s="1032">
        <v>94.19</v>
      </c>
      <c r="F40" s="1032">
        <f>+'Các xã, thị trấn'!F100</f>
        <v>52.305882352941182</v>
      </c>
      <c r="G40" s="1032">
        <v>94.34</v>
      </c>
      <c r="H40" s="1032">
        <f>'[4]8. Y tế mới'!H40</f>
        <v>26.07</v>
      </c>
      <c r="I40" s="1032">
        <f>'[4]8. Y tế mới'!I40</f>
        <v>94.34</v>
      </c>
      <c r="J40" s="1200">
        <f t="shared" si="13"/>
        <v>-8.9200000000000017</v>
      </c>
      <c r="K40" s="1201">
        <f t="shared" si="14"/>
        <v>-68.27000000000001</v>
      </c>
      <c r="L40" s="1201">
        <f t="shared" si="15"/>
        <v>0</v>
      </c>
      <c r="M40" s="1200"/>
      <c r="N40" s="1232">
        <v>95.3</v>
      </c>
      <c r="O40" s="1232">
        <v>58.06</v>
      </c>
      <c r="P40" s="1513">
        <v>96.8</v>
      </c>
      <c r="Q40" s="1232">
        <v>96.3</v>
      </c>
      <c r="R40" s="1232">
        <v>58.06</v>
      </c>
      <c r="S40" s="1513">
        <v>96.78</v>
      </c>
      <c r="T40" s="1232">
        <v>96.6</v>
      </c>
      <c r="U40" s="1232">
        <v>54.72</v>
      </c>
      <c r="V40" s="1513">
        <v>96.8</v>
      </c>
      <c r="W40" s="1233">
        <v>96.6</v>
      </c>
      <c r="X40" s="1233">
        <v>40</v>
      </c>
      <c r="Y40" s="1514">
        <v>96.7</v>
      </c>
      <c r="Z40" s="1232">
        <v>93.9</v>
      </c>
      <c r="AA40" s="1513">
        <v>51.46</v>
      </c>
      <c r="AB40" s="1513">
        <v>92.43</v>
      </c>
      <c r="AC40" s="1232">
        <v>97.9</v>
      </c>
      <c r="AD40" s="1513">
        <v>67.739999999999995</v>
      </c>
      <c r="AE40" s="1513">
        <v>96.6</v>
      </c>
      <c r="AF40" s="1232">
        <v>94</v>
      </c>
      <c r="AG40" s="1513">
        <v>50.89</v>
      </c>
      <c r="AH40" s="1513">
        <v>94.8</v>
      </c>
      <c r="AI40" s="1232">
        <v>96.7</v>
      </c>
      <c r="AJ40" s="1513">
        <v>66.67</v>
      </c>
      <c r="AK40" s="1513">
        <v>95.78</v>
      </c>
      <c r="AL40" s="1232">
        <v>93.1</v>
      </c>
      <c r="AM40" s="1232">
        <v>42.86</v>
      </c>
      <c r="AN40" s="1513">
        <v>92.72</v>
      </c>
      <c r="AO40" s="1232">
        <v>94.5</v>
      </c>
      <c r="AP40" s="1232">
        <v>66.97</v>
      </c>
      <c r="AQ40" s="1513">
        <v>93.67</v>
      </c>
      <c r="AR40" s="1232">
        <v>94.8</v>
      </c>
      <c r="AS40" s="1232">
        <v>60.87</v>
      </c>
      <c r="AT40" s="1513">
        <v>93.58</v>
      </c>
      <c r="AU40" s="1232">
        <v>91</v>
      </c>
      <c r="AV40" s="1232">
        <v>23.38</v>
      </c>
      <c r="AW40" s="1513">
        <v>90.41</v>
      </c>
      <c r="AX40" s="1232">
        <v>94.8</v>
      </c>
      <c r="AY40" s="1232">
        <v>40.450000000000003</v>
      </c>
      <c r="AZ40" s="1513">
        <v>93.2</v>
      </c>
      <c r="BA40" s="1232">
        <v>94.3</v>
      </c>
      <c r="BB40" s="1232">
        <v>68.489999999999995</v>
      </c>
      <c r="BC40" s="1513">
        <v>94.1</v>
      </c>
      <c r="BD40" s="1232">
        <v>93</v>
      </c>
      <c r="BE40" s="1232">
        <v>45.45</v>
      </c>
      <c r="BF40" s="1513">
        <v>93.3</v>
      </c>
      <c r="BG40" s="1232">
        <v>94.7</v>
      </c>
      <c r="BH40" s="1232">
        <v>52.54</v>
      </c>
      <c r="BI40" s="1513">
        <v>93.2</v>
      </c>
      <c r="BJ40" s="1232">
        <v>93.1</v>
      </c>
      <c r="BK40" s="1232">
        <v>40.590000000000003</v>
      </c>
      <c r="BL40" s="1524">
        <v>92.9</v>
      </c>
    </row>
    <row r="41" spans="1:66" ht="39.950000000000003" customHeight="1">
      <c r="A41" s="87">
        <v>7</v>
      </c>
      <c r="B41" s="1182" t="s">
        <v>322</v>
      </c>
      <c r="C41" s="87" t="s">
        <v>43</v>
      </c>
      <c r="D41" s="1032">
        <v>45.2</v>
      </c>
      <c r="E41" s="1032">
        <v>60.2</v>
      </c>
      <c r="F41" s="1032">
        <v>48.094117647058802</v>
      </c>
      <c r="G41" s="1032">
        <v>63</v>
      </c>
      <c r="H41" s="1032">
        <f>'[4]8. Y tế mới'!H41</f>
        <v>64.2</v>
      </c>
      <c r="I41" s="1032">
        <f>'[4]8. Y tế mới'!I41</f>
        <v>65.099999999999994</v>
      </c>
      <c r="J41" s="1200">
        <f t="shared" si="13"/>
        <v>19</v>
      </c>
      <c r="K41" s="1201">
        <f t="shared" si="14"/>
        <v>1.2000000000000028</v>
      </c>
      <c r="L41" s="1201">
        <f t="shared" si="15"/>
        <v>2.0999999999999943</v>
      </c>
      <c r="M41" s="1200"/>
      <c r="N41" s="1230">
        <v>94</v>
      </c>
      <c r="O41" s="1230">
        <v>77.900000000000006</v>
      </c>
      <c r="P41" s="1515">
        <v>95</v>
      </c>
      <c r="Q41" s="1230">
        <v>60</v>
      </c>
      <c r="R41" s="1230">
        <v>62</v>
      </c>
      <c r="S41" s="1515">
        <v>85</v>
      </c>
      <c r="T41" s="1230">
        <v>58</v>
      </c>
      <c r="U41" s="1230">
        <v>56</v>
      </c>
      <c r="V41" s="1515">
        <v>85</v>
      </c>
      <c r="W41" s="1230">
        <v>70</v>
      </c>
      <c r="X41" s="1230">
        <v>74.3</v>
      </c>
      <c r="Y41" s="1515">
        <v>80</v>
      </c>
      <c r="Z41" s="1230">
        <v>75</v>
      </c>
      <c r="AA41" s="1230">
        <v>77</v>
      </c>
      <c r="AB41" s="1515">
        <v>72</v>
      </c>
      <c r="AC41" s="1230">
        <v>65</v>
      </c>
      <c r="AD41" s="1230">
        <v>50.1</v>
      </c>
      <c r="AE41" s="1515">
        <v>75</v>
      </c>
      <c r="AF41" s="1230">
        <v>65</v>
      </c>
      <c r="AG41" s="1230">
        <v>65</v>
      </c>
      <c r="AH41" s="1515">
        <v>70</v>
      </c>
      <c r="AI41" s="1230">
        <v>60</v>
      </c>
      <c r="AJ41" s="1230">
        <v>60</v>
      </c>
      <c r="AK41" s="1515">
        <v>65</v>
      </c>
      <c r="AL41" s="1230">
        <v>40</v>
      </c>
      <c r="AM41" s="1230">
        <v>18.3</v>
      </c>
      <c r="AN41" s="1515">
        <v>55</v>
      </c>
      <c r="AO41" s="1230">
        <v>62</v>
      </c>
      <c r="AP41" s="1230">
        <v>51</v>
      </c>
      <c r="AQ41" s="1515">
        <v>55</v>
      </c>
      <c r="AR41" s="1230">
        <v>55</v>
      </c>
      <c r="AS41" s="1230">
        <v>45.9</v>
      </c>
      <c r="AT41" s="1515">
        <v>50</v>
      </c>
      <c r="AU41" s="1230">
        <v>40</v>
      </c>
      <c r="AV41" s="1230">
        <v>25.8</v>
      </c>
      <c r="AW41" s="1515">
        <v>55</v>
      </c>
      <c r="AX41" s="1230">
        <v>35</v>
      </c>
      <c r="AY41" s="1230">
        <v>17.2</v>
      </c>
      <c r="AZ41" s="1515">
        <v>45</v>
      </c>
      <c r="BA41" s="1230">
        <v>35</v>
      </c>
      <c r="BB41" s="1230">
        <v>31</v>
      </c>
      <c r="BC41" s="1515">
        <v>45</v>
      </c>
      <c r="BD41" s="1230">
        <v>59</v>
      </c>
      <c r="BE41" s="1230">
        <v>40.799999999999997</v>
      </c>
      <c r="BF41" s="1515">
        <v>45</v>
      </c>
      <c r="BG41" s="1230">
        <v>40</v>
      </c>
      <c r="BH41" s="1230">
        <v>50.3</v>
      </c>
      <c r="BI41" s="1515">
        <v>54</v>
      </c>
      <c r="BJ41" s="1230">
        <v>35</v>
      </c>
      <c r="BK41" s="1230">
        <v>15</v>
      </c>
      <c r="BL41" s="1510">
        <v>40</v>
      </c>
    </row>
    <row r="42" spans="1:66" ht="32.25" customHeight="1">
      <c r="A42" s="87">
        <v>8</v>
      </c>
      <c r="B42" s="1182" t="s">
        <v>323</v>
      </c>
      <c r="C42" s="87" t="s">
        <v>43</v>
      </c>
      <c r="D42" s="1032">
        <v>68.5</v>
      </c>
      <c r="E42" s="1032">
        <v>69.599999999999994</v>
      </c>
      <c r="F42" s="1032">
        <v>69.599999999999994</v>
      </c>
      <c r="G42" s="1032">
        <v>73</v>
      </c>
      <c r="H42" s="1032">
        <f>'[4]8. Y tế mới'!H42</f>
        <v>75.099999999999994</v>
      </c>
      <c r="I42" s="1032">
        <f>'[4]8. Y tế mới'!I42</f>
        <v>75.5</v>
      </c>
      <c r="J42" s="1200">
        <f t="shared" si="13"/>
        <v>6.5999999999999943</v>
      </c>
      <c r="K42" s="1201">
        <f t="shared" si="14"/>
        <v>2.0999999999999943</v>
      </c>
      <c r="L42" s="1201">
        <f t="shared" si="15"/>
        <v>2.5</v>
      </c>
      <c r="M42" s="1200"/>
      <c r="N42" s="1230"/>
      <c r="O42" s="1230"/>
      <c r="P42" s="1230">
        <v>50</v>
      </c>
      <c r="Q42" s="1230">
        <v>99.1</v>
      </c>
      <c r="R42" s="1230">
        <v>100</v>
      </c>
      <c r="S42" s="1230">
        <v>40</v>
      </c>
      <c r="T42" s="1230">
        <v>95</v>
      </c>
      <c r="U42" s="1230">
        <v>97</v>
      </c>
      <c r="V42" s="1230">
        <v>40</v>
      </c>
      <c r="W42" s="1230">
        <v>81.099999999999994</v>
      </c>
      <c r="X42" s="1230">
        <v>68</v>
      </c>
      <c r="Y42" s="1230">
        <v>35</v>
      </c>
      <c r="Z42" s="1230">
        <v>69.2</v>
      </c>
      <c r="AA42" s="1230">
        <v>89</v>
      </c>
      <c r="AB42" s="1230">
        <v>32</v>
      </c>
      <c r="AC42" s="1230">
        <v>85</v>
      </c>
      <c r="AD42" s="1230">
        <v>84</v>
      </c>
      <c r="AE42" s="1230">
        <v>25</v>
      </c>
      <c r="AF42" s="1230">
        <v>58.1</v>
      </c>
      <c r="AG42" s="1230">
        <v>70</v>
      </c>
      <c r="AH42" s="1230">
        <v>30</v>
      </c>
      <c r="AI42" s="1230">
        <v>96.7</v>
      </c>
      <c r="AJ42" s="1230">
        <v>100</v>
      </c>
      <c r="AK42" s="1230">
        <v>30</v>
      </c>
      <c r="AL42" s="1230">
        <v>71</v>
      </c>
      <c r="AM42" s="1230">
        <v>80</v>
      </c>
      <c r="AN42" s="1230">
        <v>31</v>
      </c>
      <c r="AO42" s="1230">
        <v>68.8</v>
      </c>
      <c r="AP42" s="1230">
        <v>88</v>
      </c>
      <c r="AQ42" s="1230">
        <v>30</v>
      </c>
      <c r="AR42" s="1230">
        <v>46.4</v>
      </c>
      <c r="AS42" s="1230">
        <v>56</v>
      </c>
      <c r="AT42" s="1230">
        <v>32</v>
      </c>
      <c r="AU42" s="1230">
        <v>57.1</v>
      </c>
      <c r="AV42" s="1230">
        <v>67</v>
      </c>
      <c r="AW42" s="1230">
        <v>35</v>
      </c>
      <c r="AX42" s="1230">
        <v>60.5</v>
      </c>
      <c r="AY42" s="1230">
        <v>37</v>
      </c>
      <c r="AZ42" s="1230">
        <v>30</v>
      </c>
      <c r="BA42" s="1230">
        <v>64</v>
      </c>
      <c r="BB42" s="1230">
        <v>25</v>
      </c>
      <c r="BC42" s="1230">
        <v>32</v>
      </c>
      <c r="BD42" s="1230">
        <v>66.3</v>
      </c>
      <c r="BE42" s="1230">
        <v>95</v>
      </c>
      <c r="BF42" s="1230">
        <v>30</v>
      </c>
      <c r="BG42" s="1230">
        <v>66.3</v>
      </c>
      <c r="BH42" s="1230">
        <v>82</v>
      </c>
      <c r="BI42" s="1230">
        <v>38</v>
      </c>
      <c r="BJ42" s="1230">
        <v>22.4</v>
      </c>
      <c r="BK42" s="1230">
        <v>53</v>
      </c>
      <c r="BL42" s="1231">
        <v>30</v>
      </c>
    </row>
    <row r="43" spans="1:66" ht="27.95" customHeight="1">
      <c r="A43" s="87">
        <v>9</v>
      </c>
      <c r="B43" s="1182" t="s">
        <v>82</v>
      </c>
      <c r="C43" s="87"/>
      <c r="D43" s="1640"/>
      <c r="E43" s="1640"/>
      <c r="F43" s="1640"/>
      <c r="G43" s="1640"/>
      <c r="H43" s="1640">
        <f>'[4]8. Y tế mới'!H43</f>
        <v>0</v>
      </c>
      <c r="I43" s="1640">
        <f>'[4]8. Y tế mới'!I43</f>
        <v>0</v>
      </c>
      <c r="J43" s="1200"/>
      <c r="K43" s="1201"/>
      <c r="L43" s="1201"/>
      <c r="M43" s="1201"/>
      <c r="N43" s="1232"/>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019"/>
    </row>
    <row r="44" spans="1:66" ht="22.5" customHeight="1">
      <c r="A44" s="87"/>
      <c r="B44" s="1182" t="s">
        <v>83</v>
      </c>
      <c r="C44" s="1205" t="s">
        <v>44</v>
      </c>
      <c r="D44" s="1032"/>
      <c r="E44" s="1032">
        <v>0.51</v>
      </c>
      <c r="F44" s="1032">
        <v>0</v>
      </c>
      <c r="G44" s="1032">
        <v>0</v>
      </c>
      <c r="H44" s="1032">
        <f>'[4]8. Y tế mới'!H44</f>
        <v>0</v>
      </c>
      <c r="I44" s="1032">
        <f>'[4]8. Y tế mới'!I44</f>
        <v>0</v>
      </c>
      <c r="J44" s="1200"/>
      <c r="K44" s="1201"/>
      <c r="L44" s="1201"/>
      <c r="M44" s="1201"/>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5"/>
    </row>
    <row r="45" spans="1:66" ht="27.75" customHeight="1">
      <c r="A45" s="87"/>
      <c r="B45" s="1182" t="s">
        <v>84</v>
      </c>
      <c r="C45" s="87" t="s">
        <v>55</v>
      </c>
      <c r="D45" s="1032">
        <v>18.89</v>
      </c>
      <c r="E45" s="1032">
        <v>17.7</v>
      </c>
      <c r="F45" s="1032">
        <f>+'Các xã, thị trấn'!F105</f>
        <v>29.922137399944361</v>
      </c>
      <c r="G45" s="1032">
        <v>17.3</v>
      </c>
      <c r="H45" s="1032">
        <f>'[4]8. Y tế mới'!H45</f>
        <v>10.42</v>
      </c>
      <c r="I45" s="1032">
        <f>'[4]8. Y tế mới'!I45</f>
        <v>17.37</v>
      </c>
      <c r="J45" s="1194">
        <f t="shared" ref="J45" si="16">+H45/D45*100</f>
        <v>55.161461090524085</v>
      </c>
      <c r="K45" s="1195">
        <f t="shared" ref="K45" si="17">+H45/G45*100</f>
        <v>60.23121387283237</v>
      </c>
      <c r="L45" s="1195">
        <f t="shared" ref="L45" si="18">+I45/G45*100</f>
        <v>100.40462427745665</v>
      </c>
      <c r="M45" s="1201"/>
      <c r="N45" s="1233"/>
      <c r="O45" s="1233">
        <v>17.714791851195749</v>
      </c>
      <c r="P45" s="1516">
        <v>19</v>
      </c>
      <c r="Q45" s="1233">
        <v>15.43924656476764</v>
      </c>
      <c r="R45" s="1233">
        <v>30.816640986132512</v>
      </c>
      <c r="S45" s="1233">
        <v>17</v>
      </c>
      <c r="T45" s="1233">
        <v>0</v>
      </c>
      <c r="U45" s="1233">
        <v>25</v>
      </c>
      <c r="V45" s="1233">
        <v>24.6</v>
      </c>
      <c r="W45" s="1233">
        <v>23.4</v>
      </c>
      <c r="X45" s="1233">
        <v>23.261223540358223</v>
      </c>
      <c r="Y45" s="1233">
        <v>23.1</v>
      </c>
      <c r="Z45" s="1233">
        <v>14.033118158854899</v>
      </c>
      <c r="AA45" s="1233">
        <v>83.565459610027858</v>
      </c>
      <c r="AB45" s="1233">
        <v>15</v>
      </c>
      <c r="AC45" s="1233">
        <v>0</v>
      </c>
      <c r="AD45" s="1233">
        <v>0</v>
      </c>
      <c r="AE45" s="1233">
        <v>0</v>
      </c>
      <c r="AF45" s="1233">
        <v>0</v>
      </c>
      <c r="AG45" s="1233">
        <v>19.481784531463081</v>
      </c>
      <c r="AH45" s="1233">
        <v>21</v>
      </c>
      <c r="AI45" s="1233">
        <v>0</v>
      </c>
      <c r="AJ45" s="1233">
        <v>0</v>
      </c>
      <c r="AK45" s="1233">
        <v>35</v>
      </c>
      <c r="AL45" s="1233">
        <v>12.833675564681725</v>
      </c>
      <c r="AM45" s="1233">
        <v>38.279954064055126</v>
      </c>
      <c r="AN45" s="1233">
        <v>28</v>
      </c>
      <c r="AO45" s="1233">
        <v>11.887779362815026</v>
      </c>
      <c r="AP45" s="1233">
        <v>11.944577161968466</v>
      </c>
      <c r="AQ45" s="1233">
        <v>15</v>
      </c>
      <c r="AR45" s="1233">
        <v>57.339449541284409</v>
      </c>
      <c r="AS45" s="1233">
        <v>56.625141562853912</v>
      </c>
      <c r="AT45" s="1233">
        <v>30</v>
      </c>
      <c r="AU45" s="1233">
        <v>22.74277916761428</v>
      </c>
      <c r="AV45" s="1233">
        <v>78.308535630383716</v>
      </c>
      <c r="AW45" s="1233">
        <v>22</v>
      </c>
      <c r="AX45" s="1233">
        <v>39.888312724371758</v>
      </c>
      <c r="AY45" s="1233">
        <v>0</v>
      </c>
      <c r="AZ45" s="1233">
        <v>0</v>
      </c>
      <c r="BA45" s="1233"/>
      <c r="BB45" s="1233">
        <v>0</v>
      </c>
      <c r="BC45" s="1233">
        <v>0</v>
      </c>
      <c r="BD45" s="1233">
        <v>39.1</v>
      </c>
      <c r="BE45" s="1516">
        <v>38.74467260751647</v>
      </c>
      <c r="BF45" s="1233">
        <v>0</v>
      </c>
      <c r="BG45" s="1233">
        <v>53.191489361702132</v>
      </c>
      <c r="BH45" s="1233">
        <v>53.276505061267976</v>
      </c>
      <c r="BI45" s="1233">
        <v>28</v>
      </c>
      <c r="BJ45" s="1233">
        <v>15.867978419549349</v>
      </c>
      <c r="BK45" s="1233">
        <v>31.836994587710922</v>
      </c>
      <c r="BL45" s="1235">
        <v>16</v>
      </c>
    </row>
    <row r="46" spans="1:66" ht="21.75" customHeight="1">
      <c r="A46" s="87"/>
      <c r="B46" s="1182" t="s">
        <v>56</v>
      </c>
      <c r="C46" s="87" t="s">
        <v>43</v>
      </c>
      <c r="D46" s="1032">
        <v>0.22</v>
      </c>
      <c r="E46" s="1032">
        <v>0.22</v>
      </c>
      <c r="F46" s="1032">
        <f>+'Các xã, thị trấn'!F106</f>
        <v>0.21647058823529411</v>
      </c>
      <c r="G46" s="1032">
        <v>0.26</v>
      </c>
      <c r="H46" s="1032">
        <f>'[4]8. Y tế mới'!H46</f>
        <v>0.22</v>
      </c>
      <c r="I46" s="1032">
        <f>'[4]8. Y tế mới'!I46</f>
        <v>0.24</v>
      </c>
      <c r="J46" s="1200">
        <f t="shared" ref="J46" si="19">+H46-D46</f>
        <v>0</v>
      </c>
      <c r="K46" s="1201">
        <f t="shared" ref="K46" si="20">+H46-G46</f>
        <v>-4.0000000000000008E-2</v>
      </c>
      <c r="L46" s="1201">
        <f t="shared" ref="L46" si="21">+I46-G46</f>
        <v>-2.0000000000000018E-2</v>
      </c>
      <c r="M46" s="1201"/>
      <c r="N46" s="1236">
        <v>0.37</v>
      </c>
      <c r="O46" s="1236">
        <v>0.35</v>
      </c>
      <c r="P46" s="1517">
        <v>0.37</v>
      </c>
      <c r="Q46" s="1236">
        <v>0.27</v>
      </c>
      <c r="R46" s="1236">
        <v>0.39</v>
      </c>
      <c r="S46" s="1236">
        <v>0.38</v>
      </c>
      <c r="T46" s="1236">
        <v>0.43</v>
      </c>
      <c r="U46" s="1236">
        <v>0.45</v>
      </c>
      <c r="V46" s="1236">
        <v>0.44</v>
      </c>
      <c r="W46" s="1236">
        <v>0.11</v>
      </c>
      <c r="X46" s="1236">
        <v>0.12</v>
      </c>
      <c r="Y46" s="1517">
        <v>0.11</v>
      </c>
      <c r="Z46" s="1236">
        <v>0.05</v>
      </c>
      <c r="AA46" s="1236">
        <v>0.06</v>
      </c>
      <c r="AB46" s="1236">
        <v>0.06</v>
      </c>
      <c r="AC46" s="1517">
        <v>0.36</v>
      </c>
      <c r="AD46" s="1517">
        <v>0.32</v>
      </c>
      <c r="AE46" s="1517">
        <v>0.32</v>
      </c>
      <c r="AF46" s="1236">
        <v>0.05</v>
      </c>
      <c r="AG46" s="1236">
        <v>0.08</v>
      </c>
      <c r="AH46" s="1236">
        <v>0.08</v>
      </c>
      <c r="AI46" s="1236">
        <v>0.1</v>
      </c>
      <c r="AJ46" s="1236">
        <v>0.13</v>
      </c>
      <c r="AK46" s="1236">
        <v>0.13</v>
      </c>
      <c r="AL46" s="1236">
        <v>7.0000000000000007E-2</v>
      </c>
      <c r="AM46" s="1236">
        <v>0.1</v>
      </c>
      <c r="AN46" s="1517">
        <v>0.1</v>
      </c>
      <c r="AO46" s="1236">
        <v>0.22</v>
      </c>
      <c r="AP46" s="1236">
        <v>0.24</v>
      </c>
      <c r="AQ46" s="1517">
        <v>0.25</v>
      </c>
      <c r="AR46" s="1236">
        <v>0.05</v>
      </c>
      <c r="AS46" s="1236">
        <v>0.11</v>
      </c>
      <c r="AT46" s="1236">
        <v>0.11</v>
      </c>
      <c r="AU46" s="1236">
        <v>0.22</v>
      </c>
      <c r="AV46" s="1236">
        <v>0.21</v>
      </c>
      <c r="AW46" s="1236">
        <v>0.21</v>
      </c>
      <c r="AX46" s="1236">
        <v>0.03</v>
      </c>
      <c r="AY46" s="1517">
        <v>0.11</v>
      </c>
      <c r="AZ46" s="1517">
        <v>0.11</v>
      </c>
      <c r="BA46" s="1236">
        <v>0</v>
      </c>
      <c r="BB46" s="1236">
        <v>0.04</v>
      </c>
      <c r="BC46" s="1236">
        <v>0</v>
      </c>
      <c r="BD46" s="1236">
        <v>0</v>
      </c>
      <c r="BE46" s="1236">
        <v>0</v>
      </c>
      <c r="BF46" s="1236">
        <v>0</v>
      </c>
      <c r="BG46" s="1236">
        <v>0.28999999999999998</v>
      </c>
      <c r="BH46" s="1236">
        <v>0.32</v>
      </c>
      <c r="BI46" s="1236">
        <v>0.32</v>
      </c>
      <c r="BJ46" s="1236">
        <v>0.01</v>
      </c>
      <c r="BK46" s="1236">
        <v>0.65</v>
      </c>
      <c r="BL46" s="1235">
        <v>0.71</v>
      </c>
    </row>
    <row r="47" spans="1:66" s="484" customFormat="1" ht="27.95" customHeight="1">
      <c r="A47" s="1203">
        <v>10</v>
      </c>
      <c r="B47" s="1206" t="s">
        <v>442</v>
      </c>
      <c r="C47" s="1207" t="s">
        <v>43</v>
      </c>
      <c r="D47" s="1054">
        <v>87.5</v>
      </c>
      <c r="E47" s="1054">
        <v>98</v>
      </c>
      <c r="F47" s="1032">
        <f>+'5. LD&amp;VL-XDGN'!F32/'7.DS-GD&amp;TE'!F8*100</f>
        <v>94.942984049597428</v>
      </c>
      <c r="G47" s="1032">
        <v>96</v>
      </c>
      <c r="H47" s="1032">
        <f>+'5. LD&amp;VL-XDGN'!H32/'7.DS-GD&amp;TE'!H8*100</f>
        <v>94.367696401712365</v>
      </c>
      <c r="I47" s="1032">
        <f>'[4]8. Y tế mới'!I47</f>
        <v>95.8</v>
      </c>
      <c r="J47" s="1200">
        <f t="shared" ref="J47:J49" si="22">+H47-D47</f>
        <v>6.8676964017123652</v>
      </c>
      <c r="K47" s="1201">
        <f t="shared" ref="K47:K49" si="23">+H47-G47</f>
        <v>-1.6323035982876348</v>
      </c>
      <c r="L47" s="1201">
        <f t="shared" ref="L47:L49" si="24">+I47-G47</f>
        <v>-0.20000000000000284</v>
      </c>
      <c r="M47" s="1201"/>
      <c r="N47" s="1207">
        <f>+N48/N49*100</f>
        <v>96.779964221824685</v>
      </c>
      <c r="O47" s="1207">
        <f t="shared" ref="O47" si="25">+O48/O49*100</f>
        <v>87.971656333038084</v>
      </c>
      <c r="P47" s="1502">
        <v>99.5</v>
      </c>
      <c r="Q47" s="1502">
        <v>91.091554732129083</v>
      </c>
      <c r="R47" s="1502">
        <v>82.819722650231114</v>
      </c>
      <c r="S47" s="1502">
        <v>99.510104102878145</v>
      </c>
      <c r="T47" s="1502">
        <v>76.530108588351425</v>
      </c>
      <c r="U47" s="1502">
        <v>68.850831471829238</v>
      </c>
      <c r="V47" s="1502">
        <v>98.570724494825029</v>
      </c>
      <c r="W47" s="1502">
        <v>99.766081871345023</v>
      </c>
      <c r="X47" s="1502">
        <v>102.11677134217261</v>
      </c>
      <c r="Y47" s="1502">
        <v>94.975800875777821</v>
      </c>
      <c r="Z47" s="1502">
        <v>98.933483019927024</v>
      </c>
      <c r="AA47" s="1502">
        <v>99.930362116991645</v>
      </c>
      <c r="AB47" s="1502">
        <v>97.215329473393979</v>
      </c>
      <c r="AC47" s="1502">
        <v>99.161676646706582</v>
      </c>
      <c r="AD47" s="1502">
        <v>100.93979441997062</v>
      </c>
      <c r="AE47" s="1502">
        <v>94.219653179190757</v>
      </c>
      <c r="AF47" s="1502">
        <v>98.988095238095241</v>
      </c>
      <c r="AG47" s="1502">
        <v>99.629846093902202</v>
      </c>
      <c r="AH47" s="1502">
        <v>96.098404766480868</v>
      </c>
      <c r="AI47" s="1502">
        <v>73.468697123519462</v>
      </c>
      <c r="AJ47" s="1502">
        <v>60.960053709298421</v>
      </c>
      <c r="AK47" s="1502">
        <v>90.893929286190783</v>
      </c>
      <c r="AL47" s="1502">
        <v>90.079568788501035</v>
      </c>
      <c r="AM47" s="1502">
        <v>80.91106290672451</v>
      </c>
      <c r="AN47" s="1502">
        <v>97.299684542586746</v>
      </c>
      <c r="AO47" s="1502">
        <v>96.932952924393717</v>
      </c>
      <c r="AP47" s="1502">
        <v>97.396082178690875</v>
      </c>
      <c r="AQ47" s="1502">
        <v>97.547683923705719</v>
      </c>
      <c r="AR47" s="1502">
        <v>96.559633027522935</v>
      </c>
      <c r="AS47" s="1502">
        <v>91.506228765571919</v>
      </c>
      <c r="AT47" s="1502">
        <v>91.743119266055047</v>
      </c>
      <c r="AU47" s="1502">
        <v>97.680236524903336</v>
      </c>
      <c r="AV47" s="1502">
        <v>97.49412685982773</v>
      </c>
      <c r="AW47" s="1502">
        <v>96.053497040122778</v>
      </c>
      <c r="AX47" s="1502">
        <v>103.111288392501</v>
      </c>
      <c r="AY47" s="1502">
        <v>98.288973384030413</v>
      </c>
      <c r="AZ47" s="1502">
        <v>92.433234421364986</v>
      </c>
      <c r="BA47" s="1502">
        <v>103.63636363636364</v>
      </c>
      <c r="BB47" s="1502">
        <v>101.78571428571428</v>
      </c>
      <c r="BC47" s="1502">
        <v>91.228070175438589</v>
      </c>
      <c r="BD47" s="1502">
        <v>100.77821011673151</v>
      </c>
      <c r="BE47" s="1502">
        <v>100.34870205346765</v>
      </c>
      <c r="BF47" s="1502">
        <v>90.846418996553041</v>
      </c>
      <c r="BG47" s="1502">
        <v>101.83783783783784</v>
      </c>
      <c r="BH47" s="1502">
        <v>100.37293553542888</v>
      </c>
      <c r="BI47" s="1502">
        <v>92.262851086380493</v>
      </c>
      <c r="BJ47" s="1502">
        <v>100.17454776261505</v>
      </c>
      <c r="BK47" s="1502">
        <v>100.2865329512894</v>
      </c>
      <c r="BL47" s="1502">
        <v>96.819899244332504</v>
      </c>
      <c r="BN47" s="1652"/>
    </row>
    <row r="48" spans="1:66" ht="36.75" customHeight="1">
      <c r="A48" s="87">
        <v>11</v>
      </c>
      <c r="B48" s="1208" t="s">
        <v>266</v>
      </c>
      <c r="C48" s="87" t="s">
        <v>43</v>
      </c>
      <c r="D48" s="1032">
        <v>50</v>
      </c>
      <c r="E48" s="1032">
        <v>50</v>
      </c>
      <c r="F48" s="1032">
        <v>50</v>
      </c>
      <c r="G48" s="1032">
        <v>60</v>
      </c>
      <c r="H48" s="1032">
        <f>'[4]8. Y tế mới'!H48</f>
        <v>62.1</v>
      </c>
      <c r="I48" s="1032">
        <f>'[4]8. Y tế mới'!I48</f>
        <v>63.2</v>
      </c>
      <c r="J48" s="1200">
        <f t="shared" si="22"/>
        <v>12.100000000000001</v>
      </c>
      <c r="K48" s="1201">
        <f t="shared" si="23"/>
        <v>2.1000000000000014</v>
      </c>
      <c r="L48" s="1201">
        <f t="shared" si="24"/>
        <v>3.2000000000000028</v>
      </c>
      <c r="M48" s="1201"/>
      <c r="N48" s="1239">
        <v>5410</v>
      </c>
      <c r="O48" s="1239">
        <v>4966</v>
      </c>
      <c r="P48" s="1518">
        <v>60</v>
      </c>
      <c r="Q48" s="1518">
        <v>50</v>
      </c>
      <c r="R48" s="1518">
        <v>57.56</v>
      </c>
      <c r="S48" s="1518">
        <v>60</v>
      </c>
      <c r="T48" s="1518">
        <v>50</v>
      </c>
      <c r="U48" s="1518">
        <v>28.8</v>
      </c>
      <c r="V48" s="1518">
        <v>60</v>
      </c>
      <c r="W48" s="1518">
        <v>50</v>
      </c>
      <c r="X48" s="1519">
        <v>70.3</v>
      </c>
      <c r="Y48" s="1518">
        <v>60</v>
      </c>
      <c r="Z48" s="1518">
        <v>50</v>
      </c>
      <c r="AA48" s="1520">
        <v>36.1</v>
      </c>
      <c r="AB48" s="1518">
        <v>60</v>
      </c>
      <c r="AC48" s="1518">
        <v>50</v>
      </c>
      <c r="AD48" s="1518">
        <v>58</v>
      </c>
      <c r="AE48" s="1518">
        <v>60</v>
      </c>
      <c r="AF48" s="1518">
        <v>50</v>
      </c>
      <c r="AG48" s="1519">
        <v>51.1</v>
      </c>
      <c r="AH48" s="1518">
        <v>60</v>
      </c>
      <c r="AI48" s="1518">
        <v>50</v>
      </c>
      <c r="AJ48" s="1518">
        <v>52.16</v>
      </c>
      <c r="AK48" s="1518">
        <v>60</v>
      </c>
      <c r="AL48" s="1518">
        <v>50</v>
      </c>
      <c r="AM48" s="1518">
        <v>25.06</v>
      </c>
      <c r="AN48" s="1518">
        <v>60</v>
      </c>
      <c r="AO48" s="1518">
        <v>50</v>
      </c>
      <c r="AP48" s="1518">
        <v>10</v>
      </c>
      <c r="AQ48" s="1518">
        <v>60</v>
      </c>
      <c r="AR48" s="1518">
        <v>50</v>
      </c>
      <c r="AS48" s="1518">
        <v>60.12</v>
      </c>
      <c r="AT48" s="1518">
        <v>60</v>
      </c>
      <c r="AU48" s="1518">
        <v>50</v>
      </c>
      <c r="AV48" s="1518">
        <v>37.049999999999997</v>
      </c>
      <c r="AW48" s="1518">
        <v>60</v>
      </c>
      <c r="AX48" s="1518">
        <v>50</v>
      </c>
      <c r="AY48" s="1520">
        <v>38.590000000000003</v>
      </c>
      <c r="AZ48" s="1518">
        <v>60</v>
      </c>
      <c r="BA48" s="1518">
        <v>50</v>
      </c>
      <c r="BB48" s="1520">
        <v>5.43</v>
      </c>
      <c r="BC48" s="1518">
        <v>60</v>
      </c>
      <c r="BD48" s="1518">
        <v>50</v>
      </c>
      <c r="BE48" s="1520">
        <v>40.71</v>
      </c>
      <c r="BF48" s="1518">
        <v>60</v>
      </c>
      <c r="BG48" s="1518">
        <v>50</v>
      </c>
      <c r="BH48" s="1520">
        <v>12.94</v>
      </c>
      <c r="BI48" s="1518">
        <v>60</v>
      </c>
      <c r="BJ48" s="1518">
        <v>50</v>
      </c>
      <c r="BK48" s="1519">
        <v>5.23</v>
      </c>
      <c r="BL48" s="1518">
        <v>60</v>
      </c>
    </row>
    <row r="49" spans="1:64" ht="30" customHeight="1">
      <c r="A49" s="87">
        <v>12</v>
      </c>
      <c r="B49" s="1208" t="s">
        <v>324</v>
      </c>
      <c r="C49" s="87" t="s">
        <v>43</v>
      </c>
      <c r="D49" s="1032">
        <v>95</v>
      </c>
      <c r="E49" s="1032">
        <v>96.5</v>
      </c>
      <c r="F49" s="1032">
        <v>96.5</v>
      </c>
      <c r="G49" s="1032">
        <v>97</v>
      </c>
      <c r="H49" s="1032">
        <f>'[4]8. Y tế mới'!H49</f>
        <v>96</v>
      </c>
      <c r="I49" s="1032">
        <f>'[4]8. Y tế mới'!I49</f>
        <v>97</v>
      </c>
      <c r="J49" s="1200">
        <f t="shared" si="22"/>
        <v>1</v>
      </c>
      <c r="K49" s="1201">
        <f t="shared" si="23"/>
        <v>-1</v>
      </c>
      <c r="L49" s="1201">
        <f t="shared" si="24"/>
        <v>0</v>
      </c>
      <c r="M49" s="1201"/>
      <c r="N49" s="1048">
        <v>5590</v>
      </c>
      <c r="O49" s="1178">
        <v>5645</v>
      </c>
      <c r="P49" s="1501"/>
      <c r="Q49" s="1178"/>
      <c r="R49" s="1178"/>
      <c r="S49" s="1501"/>
      <c r="T49" s="1178"/>
      <c r="U49" s="1178"/>
      <c r="V49" s="1501"/>
      <c r="W49" s="1178"/>
      <c r="X49" s="1178"/>
      <c r="Y49" s="1501"/>
      <c r="Z49" s="1178"/>
      <c r="AA49" s="1178"/>
      <c r="AB49" s="1501"/>
      <c r="AC49" s="1178"/>
      <c r="AD49" s="1178"/>
      <c r="AE49" s="1501"/>
      <c r="AF49" s="1178"/>
      <c r="AG49" s="1178"/>
      <c r="AH49" s="1501"/>
      <c r="AI49" s="1178"/>
      <c r="AJ49" s="1178"/>
      <c r="AK49" s="1501"/>
      <c r="AL49" s="1178"/>
      <c r="AM49" s="1178"/>
      <c r="AN49" s="1501"/>
      <c r="AO49" s="1178"/>
      <c r="AP49" s="1178"/>
      <c r="AQ49" s="1501"/>
      <c r="AR49" s="1178"/>
      <c r="AS49" s="1178"/>
      <c r="AT49" s="1501"/>
      <c r="AU49" s="1178"/>
      <c r="AV49" s="1178"/>
      <c r="AW49" s="1501"/>
      <c r="AX49" s="1178"/>
      <c r="AY49" s="1178"/>
      <c r="AZ49" s="1501"/>
      <c r="BA49" s="1178"/>
      <c r="BB49" s="1178"/>
      <c r="BC49" s="1501"/>
      <c r="BD49" s="1178"/>
      <c r="BE49" s="1178"/>
      <c r="BF49" s="1501"/>
      <c r="BG49" s="1178"/>
      <c r="BH49" s="1178"/>
      <c r="BI49" s="1501"/>
      <c r="BJ49" s="1178"/>
      <c r="BK49" s="1178"/>
      <c r="BL49" s="1178"/>
    </row>
    <row r="50" spans="1:64" ht="15.75" customHeight="1">
      <c r="A50" s="1209"/>
      <c r="B50" s="1210"/>
      <c r="C50" s="1211"/>
      <c r="D50" s="1641"/>
      <c r="E50" s="1641"/>
      <c r="F50" s="1641"/>
      <c r="G50" s="1641"/>
      <c r="H50" s="1641">
        <f>'[4]8. Y tế mới'!H50</f>
        <v>0</v>
      </c>
      <c r="I50" s="1641">
        <f>'[4]8. Y tế mới'!I50</f>
        <v>0</v>
      </c>
      <c r="J50" s="1212"/>
      <c r="K50" s="1213"/>
      <c r="L50" s="1214"/>
      <c r="M50" s="1214"/>
      <c r="N50" s="1209"/>
      <c r="O50" s="1209"/>
      <c r="P50" s="1209"/>
      <c r="Q50" s="1209"/>
      <c r="R50" s="1209"/>
      <c r="S50" s="1209"/>
      <c r="T50" s="1209"/>
      <c r="U50" s="1209"/>
      <c r="V50" s="1209"/>
      <c r="W50" s="1209"/>
      <c r="X50" s="1209"/>
      <c r="Y50" s="1209"/>
      <c r="Z50" s="1209"/>
      <c r="AA50" s="1209"/>
      <c r="AB50" s="1209"/>
      <c r="AC50" s="1209"/>
      <c r="AD50" s="1209"/>
      <c r="AE50" s="1209"/>
      <c r="AF50" s="1209"/>
      <c r="AG50" s="1209"/>
      <c r="AH50" s="1209"/>
      <c r="AI50" s="1209"/>
      <c r="AJ50" s="1209"/>
      <c r="AK50" s="1209"/>
      <c r="AL50" s="1209"/>
      <c r="AM50" s="1209"/>
      <c r="AN50" s="1209"/>
      <c r="AO50" s="1209"/>
      <c r="AP50" s="1209"/>
      <c r="AQ50" s="1209"/>
      <c r="AR50" s="1209"/>
      <c r="AS50" s="1209"/>
      <c r="AT50" s="1209"/>
      <c r="AU50" s="1209"/>
      <c r="AV50" s="1209"/>
      <c r="AW50" s="1209"/>
      <c r="AX50" s="1209"/>
      <c r="AY50" s="1209"/>
      <c r="AZ50" s="1209"/>
      <c r="BA50" s="1209"/>
      <c r="BB50" s="1209"/>
      <c r="BC50" s="1209"/>
      <c r="BD50" s="1209"/>
      <c r="BE50" s="1209"/>
      <c r="BF50" s="1209"/>
      <c r="BG50" s="1209"/>
      <c r="BH50" s="1209"/>
      <c r="BI50" s="1209"/>
      <c r="BJ50" s="1209"/>
      <c r="BK50" s="1209"/>
      <c r="BL50" s="1209"/>
    </row>
    <row r="51" spans="1:64" ht="15" customHeight="1">
      <c r="C51" s="53"/>
      <c r="D51" s="181"/>
      <c r="E51" s="182"/>
      <c r="F51" s="182"/>
      <c r="G51" s="182"/>
      <c r="H51" s="182"/>
      <c r="I51" s="182"/>
      <c r="J51" s="486"/>
    </row>
    <row r="52" spans="1:64" ht="24" customHeight="1">
      <c r="A52" s="60"/>
      <c r="B52" s="75"/>
      <c r="F52" s="1503"/>
      <c r="J52" s="486"/>
    </row>
    <row r="53" spans="1:64" ht="24.75" customHeight="1">
      <c r="A53" s="60"/>
      <c r="B53" s="76"/>
      <c r="J53" s="486" t="str">
        <f>+'7.DS-GD&amp;TE'!H6</f>
        <v>ƯTH 6 tháng đầu năm</v>
      </c>
    </row>
    <row r="54" spans="1:64" ht="57.75" customHeight="1">
      <c r="A54" s="60"/>
      <c r="B54" s="1899"/>
      <c r="C54" s="1899"/>
      <c r="D54" s="1899"/>
      <c r="E54" s="1899"/>
      <c r="F54" s="1899"/>
      <c r="G54" s="1899"/>
      <c r="H54" s="1899"/>
      <c r="I54" s="1899"/>
      <c r="J54" s="1899"/>
      <c r="K54" s="1899"/>
      <c r="L54" s="1899"/>
      <c r="M54" s="1531"/>
    </row>
    <row r="55" spans="1:64" ht="20.25" customHeight="1">
      <c r="A55" s="77"/>
      <c r="B55" s="1899"/>
      <c r="C55" s="1899"/>
      <c r="D55" s="1899"/>
      <c r="E55" s="1899"/>
      <c r="F55" s="1899"/>
      <c r="G55" s="1899"/>
      <c r="H55" s="1899"/>
      <c r="I55" s="1899"/>
      <c r="J55" s="1899"/>
      <c r="K55" s="1899"/>
      <c r="L55" s="1899"/>
      <c r="M55" s="1531"/>
    </row>
    <row r="56" spans="1:64" ht="29.25" customHeight="1">
      <c r="A56" s="78"/>
      <c r="B56" s="54"/>
    </row>
    <row r="57" spans="1:64" ht="26.25" customHeight="1">
      <c r="B57" s="1900"/>
      <c r="C57" s="1900"/>
      <c r="D57" s="1900"/>
      <c r="E57" s="1900"/>
      <c r="F57" s="1900"/>
      <c r="G57" s="1900"/>
      <c r="H57" s="1900"/>
      <c r="I57" s="1900"/>
      <c r="J57" s="1900"/>
      <c r="K57" s="1900"/>
      <c r="L57" s="1900"/>
      <c r="M57" s="1532"/>
    </row>
    <row r="58" spans="1:64">
      <c r="B58" s="54"/>
    </row>
    <row r="59" spans="1:64">
      <c r="J59" s="486"/>
    </row>
    <row r="60" spans="1:64">
      <c r="J60" s="486"/>
    </row>
    <row r="61" spans="1:64">
      <c r="J61" s="486"/>
    </row>
    <row r="62" spans="1:64">
      <c r="J62" s="486"/>
    </row>
    <row r="63" spans="1:64">
      <c r="J63" s="486"/>
    </row>
    <row r="64" spans="1:64">
      <c r="J64" s="486"/>
    </row>
    <row r="65" spans="2:10">
      <c r="J65" s="486"/>
    </row>
    <row r="66" spans="2:10">
      <c r="J66" s="486"/>
    </row>
    <row r="67" spans="2:10">
      <c r="J67" s="486"/>
    </row>
    <row r="68" spans="2:10">
      <c r="J68" s="486"/>
    </row>
    <row r="69" spans="2:10">
      <c r="J69" s="486"/>
    </row>
    <row r="70" spans="2:10">
      <c r="J70" s="486"/>
    </row>
    <row r="71" spans="2:10">
      <c r="J71" s="486"/>
    </row>
    <row r="72" spans="2:10">
      <c r="J72" s="486"/>
    </row>
    <row r="73" spans="2:10">
      <c r="B73" s="54"/>
      <c r="J73" s="486"/>
    </row>
    <row r="74" spans="2:10">
      <c r="B74" s="54"/>
      <c r="J74" s="486"/>
    </row>
    <row r="75" spans="2:10">
      <c r="B75" s="54"/>
      <c r="J75" s="486"/>
    </row>
    <row r="76" spans="2:10">
      <c r="B76" s="54"/>
      <c r="J76" s="486"/>
    </row>
    <row r="77" spans="2:10">
      <c r="B77" s="54"/>
      <c r="J77" s="486"/>
    </row>
    <row r="78" spans="2:10">
      <c r="B78" s="54"/>
      <c r="J78" s="486"/>
    </row>
    <row r="79" spans="2:10">
      <c r="B79" s="54"/>
      <c r="J79" s="486"/>
    </row>
    <row r="80" spans="2:10">
      <c r="B80" s="54"/>
      <c r="J80" s="486"/>
    </row>
    <row r="81" spans="2:10">
      <c r="B81" s="54"/>
      <c r="J81" s="486"/>
    </row>
    <row r="82" spans="2:10">
      <c r="B82" s="54"/>
      <c r="J82" s="486"/>
    </row>
    <row r="83" spans="2:10">
      <c r="B83" s="54"/>
      <c r="J83" s="486"/>
    </row>
    <row r="84" spans="2:10">
      <c r="B84" s="54"/>
      <c r="J84" s="486"/>
    </row>
    <row r="85" spans="2:10">
      <c r="B85" s="54"/>
      <c r="J85" s="486"/>
    </row>
    <row r="86" spans="2:10">
      <c r="B86" s="54"/>
      <c r="J86" s="486"/>
    </row>
    <row r="87" spans="2:10">
      <c r="B87" s="54"/>
      <c r="J87" s="486"/>
    </row>
    <row r="88" spans="2:10">
      <c r="B88" s="54"/>
      <c r="J88" s="486"/>
    </row>
    <row r="89" spans="2:10">
      <c r="B89" s="54"/>
      <c r="J89" s="486"/>
    </row>
    <row r="90" spans="2:10">
      <c r="B90" s="54"/>
      <c r="J90" s="486"/>
    </row>
    <row r="91" spans="2:10">
      <c r="B91" s="54"/>
      <c r="J91" s="486"/>
    </row>
    <row r="92" spans="2:10">
      <c r="B92" s="54"/>
      <c r="J92" s="486"/>
    </row>
    <row r="93" spans="2:10">
      <c r="B93" s="54"/>
      <c r="J93" s="486"/>
    </row>
  </sheetData>
  <mergeCells count="31">
    <mergeCell ref="AT5:AT6"/>
    <mergeCell ref="AW5:AW6"/>
    <mergeCell ref="AZ5:AZ6"/>
    <mergeCell ref="BL5:BL6"/>
    <mergeCell ref="BC5:BC6"/>
    <mergeCell ref="BF5:BF6"/>
    <mergeCell ref="BI5:BI6"/>
    <mergeCell ref="AE5:AE6"/>
    <mergeCell ref="AH5:AH6"/>
    <mergeCell ref="AK5:AK6"/>
    <mergeCell ref="AN5:AN6"/>
    <mergeCell ref="AQ5:AQ6"/>
    <mergeCell ref="B55:L55"/>
    <mergeCell ref="B57:L57"/>
    <mergeCell ref="J5:L5"/>
    <mergeCell ref="D5:D6"/>
    <mergeCell ref="E5:F5"/>
    <mergeCell ref="B5:B6"/>
    <mergeCell ref="C5:C6"/>
    <mergeCell ref="B54:L54"/>
    <mergeCell ref="AB5:AB6"/>
    <mergeCell ref="K1:M1"/>
    <mergeCell ref="P5:P6"/>
    <mergeCell ref="S5:S6"/>
    <mergeCell ref="V5:V6"/>
    <mergeCell ref="Y5:Y6"/>
    <mergeCell ref="A2:L2"/>
    <mergeCell ref="A5:A6"/>
    <mergeCell ref="M5:M6"/>
    <mergeCell ref="A3:M3"/>
    <mergeCell ref="G5:I5"/>
  </mergeCells>
  <printOptions horizontalCentered="1"/>
  <pageMargins left="0.23622047244094491" right="0.23622047244094491" top="0.52" bottom="0.19685039370078741" header="0.56000000000000005" footer="0.23622047244094491"/>
  <pageSetup paperSize="9" scale="78" orientation="portrait"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O165"/>
  <sheetViews>
    <sheetView topLeftCell="A4" zoomScale="85" zoomScaleNormal="85" zoomScaleSheetLayoutView="90" workbookViewId="0">
      <pane ySplit="3" topLeftCell="A7" activePane="bottomLeft" state="frozen"/>
      <selection activeCell="A4" sqref="A4"/>
      <selection pane="bottomLeft" activeCell="BQ40" sqref="BQ40"/>
    </sheetView>
  </sheetViews>
  <sheetFormatPr defaultColWidth="9" defaultRowHeight="15.75"/>
  <cols>
    <col min="1" max="1" width="5.125" style="45" customWidth="1"/>
    <col min="2" max="2" width="22.625" style="45" customWidth="1"/>
    <col min="3" max="3" width="9.875" style="45" customWidth="1"/>
    <col min="4" max="4" width="10.375" style="45" customWidth="1"/>
    <col min="5" max="5" width="11.25" style="45" hidden="1" customWidth="1"/>
    <col min="6" max="6" width="10.125" style="45" hidden="1" customWidth="1"/>
    <col min="7" max="8" width="10" style="45" customWidth="1"/>
    <col min="9" max="9" width="10.875" style="45" customWidth="1"/>
    <col min="10" max="11" width="10" style="45" customWidth="1"/>
    <col min="12" max="12" width="11.625" style="45" customWidth="1"/>
    <col min="13" max="13" width="7.875" style="45" customWidth="1"/>
    <col min="14" max="15" width="6" style="45" hidden="1" customWidth="1"/>
    <col min="16" max="16" width="5.5" style="45" hidden="1" customWidth="1"/>
    <col min="17" max="21" width="6" style="45" hidden="1" customWidth="1"/>
    <col min="22" max="22" width="5.25" style="45" hidden="1" customWidth="1"/>
    <col min="23" max="24" width="6" style="45" hidden="1" customWidth="1"/>
    <col min="25" max="25" width="5.25" style="45" hidden="1" customWidth="1"/>
    <col min="26" max="27" width="6" style="45" hidden="1" customWidth="1"/>
    <col min="28" max="28" width="5.375" style="45" hidden="1" customWidth="1"/>
    <col min="29" max="30" width="6" style="45" hidden="1" customWidth="1"/>
    <col min="31" max="31" width="5" style="45" hidden="1" customWidth="1"/>
    <col min="32" max="33" width="6" style="45" hidden="1" customWidth="1"/>
    <col min="34" max="34" width="5.25" style="45" hidden="1" customWidth="1"/>
    <col min="35" max="36" width="6" style="45" hidden="1" customWidth="1"/>
    <col min="37" max="37" width="5.125" style="45" hidden="1" customWidth="1"/>
    <col min="38" max="39" width="6" style="45" hidden="1" customWidth="1"/>
    <col min="40" max="40" width="5.625" style="45" hidden="1" customWidth="1"/>
    <col min="41" max="42" width="6" style="45" hidden="1" customWidth="1"/>
    <col min="43" max="43" width="5.75" style="45" hidden="1" customWidth="1"/>
    <col min="44" max="45" width="6" style="45" hidden="1" customWidth="1"/>
    <col min="46" max="46" width="5.5" style="45" hidden="1" customWidth="1"/>
    <col min="47" max="48" width="6" style="45" hidden="1" customWidth="1"/>
    <col min="49" max="49" width="5.875" style="45" hidden="1" customWidth="1"/>
    <col min="50" max="51" width="6" style="45" hidden="1" customWidth="1"/>
    <col min="52" max="52" width="4.5" style="45" hidden="1" customWidth="1"/>
    <col min="53" max="54" width="6" style="45" hidden="1" customWidth="1"/>
    <col min="55" max="55" width="4.625" style="45" hidden="1" customWidth="1"/>
    <col min="56" max="57" width="6" style="45" hidden="1" customWidth="1"/>
    <col min="58" max="58" width="5" style="45" hidden="1" customWidth="1"/>
    <col min="59" max="60" width="6" style="45" hidden="1" customWidth="1"/>
    <col min="61" max="61" width="5.625" style="45" hidden="1" customWidth="1"/>
    <col min="62" max="64" width="6" style="45" hidden="1" customWidth="1"/>
    <col min="65" max="16384" width="9" style="45"/>
  </cols>
  <sheetData>
    <row r="1" spans="1:66">
      <c r="B1" s="103"/>
      <c r="C1" s="79"/>
      <c r="D1" s="1012"/>
      <c r="E1" s="79"/>
      <c r="F1" s="79"/>
      <c r="G1" s="79"/>
      <c r="H1" s="79"/>
      <c r="I1" s="79"/>
      <c r="J1" s="79"/>
      <c r="L1" s="1891" t="s">
        <v>807</v>
      </c>
      <c r="M1" s="1891"/>
      <c r="N1" s="102"/>
      <c r="O1" s="102"/>
      <c r="P1" s="102"/>
      <c r="Q1" s="102"/>
    </row>
    <row r="2" spans="1:66" ht="18" customHeight="1">
      <c r="A2" s="1907" t="s">
        <v>825</v>
      </c>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c r="AR2" s="1907"/>
      <c r="AS2" s="1907"/>
      <c r="AT2" s="1907"/>
      <c r="AU2" s="1907"/>
      <c r="AV2" s="1907"/>
      <c r="AW2" s="1907"/>
      <c r="AX2" s="1907"/>
      <c r="AY2" s="1907"/>
      <c r="AZ2" s="1907"/>
      <c r="BA2" s="1907"/>
      <c r="BB2" s="1907"/>
      <c r="BC2" s="1907"/>
      <c r="BD2" s="1907"/>
      <c r="BE2" s="1907"/>
      <c r="BF2" s="1907"/>
      <c r="BG2" s="1907"/>
      <c r="BH2" s="1907"/>
      <c r="BI2" s="1907"/>
      <c r="BJ2" s="1907"/>
      <c r="BK2" s="1907"/>
      <c r="BL2" s="1907"/>
    </row>
    <row r="3" spans="1:66" ht="21.75" customHeight="1">
      <c r="A3" s="1908" t="str">
        <f>+'8. Y te moi'!A3:L3</f>
        <v>(Kèm theo Công văn số:        /UBND - TCKH ngày     tháng 5 năm 2024 của UBND huyện Phong Thổ)</v>
      </c>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8"/>
      <c r="AH3" s="1908"/>
      <c r="AI3" s="1908"/>
      <c r="AJ3" s="1908"/>
      <c r="AK3" s="1908"/>
      <c r="AL3" s="1908"/>
      <c r="AM3" s="1908"/>
      <c r="AN3" s="1908"/>
      <c r="AO3" s="1908"/>
      <c r="AP3" s="1908"/>
      <c r="AQ3" s="1908"/>
      <c r="AR3" s="1908"/>
      <c r="AS3" s="1908"/>
      <c r="AT3" s="1908"/>
      <c r="AU3" s="1908"/>
      <c r="AV3" s="1908"/>
      <c r="AW3" s="1908"/>
      <c r="AX3" s="1908"/>
      <c r="AY3" s="1908"/>
      <c r="AZ3" s="1908"/>
      <c r="BA3" s="1908"/>
      <c r="BB3" s="1908"/>
      <c r="BC3" s="1908"/>
      <c r="BD3" s="1908"/>
      <c r="BE3" s="1908"/>
      <c r="BF3" s="1908"/>
      <c r="BG3" s="1908"/>
      <c r="BH3" s="1908"/>
      <c r="BI3" s="1908"/>
      <c r="BJ3" s="1908"/>
      <c r="BK3" s="1908"/>
      <c r="BL3" s="1908"/>
    </row>
    <row r="4" spans="1:66" ht="15" customHeight="1">
      <c r="A4" s="1013"/>
      <c r="B4" s="1013"/>
      <c r="C4" s="1013"/>
      <c r="D4" s="1013"/>
      <c r="E4" s="1013"/>
      <c r="F4" s="1013"/>
      <c r="G4" s="1013"/>
      <c r="H4" s="1740"/>
      <c r="I4" s="1740"/>
      <c r="J4" s="1013"/>
      <c r="K4" s="1013"/>
      <c r="L4" s="1013"/>
      <c r="M4" s="1534"/>
      <c r="N4" s="102"/>
      <c r="O4" s="102"/>
      <c r="P4" s="102"/>
      <c r="Q4" s="102"/>
    </row>
    <row r="5" spans="1:66" ht="31.5" customHeight="1">
      <c r="A5" s="1904" t="s">
        <v>40</v>
      </c>
      <c r="B5" s="1904" t="s">
        <v>59</v>
      </c>
      <c r="C5" s="1904" t="s">
        <v>20</v>
      </c>
      <c r="D5" s="1889" t="s">
        <v>828</v>
      </c>
      <c r="E5" s="1887" t="s">
        <v>703</v>
      </c>
      <c r="F5" s="1889"/>
      <c r="G5" s="1887" t="s">
        <v>732</v>
      </c>
      <c r="H5" s="1888"/>
      <c r="I5" s="1889"/>
      <c r="J5" s="1901" t="s">
        <v>60</v>
      </c>
      <c r="K5" s="1902"/>
      <c r="L5" s="1903"/>
      <c r="M5" s="1896" t="s">
        <v>73</v>
      </c>
      <c r="N5" s="1348" t="s">
        <v>547</v>
      </c>
      <c r="O5" s="1349"/>
      <c r="P5" s="1906" t="s">
        <v>547</v>
      </c>
      <c r="Q5" s="1350" t="s">
        <v>640</v>
      </c>
      <c r="R5" s="1350"/>
      <c r="S5" s="1906" t="s">
        <v>640</v>
      </c>
      <c r="T5" s="1350" t="s">
        <v>641</v>
      </c>
      <c r="U5" s="1350"/>
      <c r="V5" s="1906" t="s">
        <v>641</v>
      </c>
      <c r="W5" s="1350" t="s">
        <v>642</v>
      </c>
      <c r="X5" s="1350"/>
      <c r="Y5" s="1906" t="s">
        <v>642</v>
      </c>
      <c r="Z5" s="1350" t="s">
        <v>643</v>
      </c>
      <c r="AA5" s="1350"/>
      <c r="AB5" s="1906" t="s">
        <v>643</v>
      </c>
      <c r="AC5" s="1350" t="s">
        <v>644</v>
      </c>
      <c r="AD5" s="1350"/>
      <c r="AE5" s="1906" t="s">
        <v>644</v>
      </c>
      <c r="AF5" s="1350" t="s">
        <v>645</v>
      </c>
      <c r="AG5" s="1350"/>
      <c r="AH5" s="1906" t="s">
        <v>645</v>
      </c>
      <c r="AI5" s="1350" t="s">
        <v>646</v>
      </c>
      <c r="AJ5" s="1350"/>
      <c r="AK5" s="1906" t="s">
        <v>646</v>
      </c>
      <c r="AL5" s="1350" t="s">
        <v>647</v>
      </c>
      <c r="AM5" s="1350"/>
      <c r="AN5" s="1906" t="s">
        <v>647</v>
      </c>
      <c r="AO5" s="1350" t="s">
        <v>648</v>
      </c>
      <c r="AP5" s="1350"/>
      <c r="AQ5" s="1906" t="s">
        <v>648</v>
      </c>
      <c r="AR5" s="1350" t="s">
        <v>649</v>
      </c>
      <c r="AS5" s="1350"/>
      <c r="AT5" s="1906" t="s">
        <v>649</v>
      </c>
      <c r="AU5" s="1350" t="s">
        <v>650</v>
      </c>
      <c r="AV5" s="1350"/>
      <c r="AW5" s="1906" t="s">
        <v>650</v>
      </c>
      <c r="AX5" s="1350" t="s">
        <v>651</v>
      </c>
      <c r="AY5" s="1350"/>
      <c r="AZ5" s="1906" t="s">
        <v>651</v>
      </c>
      <c r="BA5" s="1350" t="s">
        <v>652</v>
      </c>
      <c r="BB5" s="1350"/>
      <c r="BC5" s="1906" t="s">
        <v>652</v>
      </c>
      <c r="BD5" s="1350" t="s">
        <v>653</v>
      </c>
      <c r="BE5" s="1350"/>
      <c r="BF5" s="1906" t="s">
        <v>653</v>
      </c>
      <c r="BG5" s="1350" t="s">
        <v>654</v>
      </c>
      <c r="BH5" s="1350"/>
      <c r="BI5" s="1906" t="s">
        <v>654</v>
      </c>
      <c r="BJ5" s="1350" t="s">
        <v>655</v>
      </c>
      <c r="BK5" s="1350" t="s">
        <v>655</v>
      </c>
      <c r="BL5" s="1906" t="s">
        <v>655</v>
      </c>
    </row>
    <row r="6" spans="1:66" ht="47.25" customHeight="1">
      <c r="A6" s="1905"/>
      <c r="B6" s="1905"/>
      <c r="C6" s="1905"/>
      <c r="D6" s="1911"/>
      <c r="E6" s="1737"/>
      <c r="F6" s="1737"/>
      <c r="G6" s="1731" t="s">
        <v>14</v>
      </c>
      <c r="H6" s="1731" t="str">
        <f>+'8. Y te moi'!H6</f>
        <v>ƯTH 6 tháng đầu năm</v>
      </c>
      <c r="I6" s="1731" t="s">
        <v>833</v>
      </c>
      <c r="J6" s="1016" t="s">
        <v>829</v>
      </c>
      <c r="K6" s="1016" t="s">
        <v>830</v>
      </c>
      <c r="L6" s="1016" t="s">
        <v>831</v>
      </c>
      <c r="M6" s="1897"/>
      <c r="N6" s="1739"/>
      <c r="O6" s="1739"/>
      <c r="P6" s="1906"/>
      <c r="Q6" s="1738"/>
      <c r="R6" s="1738"/>
      <c r="S6" s="1906"/>
      <c r="T6" s="1738"/>
      <c r="U6" s="1738"/>
      <c r="V6" s="1906"/>
      <c r="W6" s="1738"/>
      <c r="X6" s="1738"/>
      <c r="Y6" s="1906"/>
      <c r="Z6" s="1738"/>
      <c r="AA6" s="1738"/>
      <c r="AB6" s="1906"/>
      <c r="AC6" s="1738"/>
      <c r="AD6" s="1738"/>
      <c r="AE6" s="1906"/>
      <c r="AF6" s="1738"/>
      <c r="AG6" s="1738"/>
      <c r="AH6" s="1906"/>
      <c r="AI6" s="1738"/>
      <c r="AJ6" s="1738"/>
      <c r="AK6" s="1906"/>
      <c r="AL6" s="1738"/>
      <c r="AM6" s="1738"/>
      <c r="AN6" s="1906"/>
      <c r="AO6" s="1738"/>
      <c r="AP6" s="1738"/>
      <c r="AQ6" s="1906"/>
      <c r="AR6" s="1738"/>
      <c r="AS6" s="1738"/>
      <c r="AT6" s="1906"/>
      <c r="AU6" s="1738"/>
      <c r="AV6" s="1738"/>
      <c r="AW6" s="1906"/>
      <c r="AX6" s="1738"/>
      <c r="AY6" s="1738"/>
      <c r="AZ6" s="1906"/>
      <c r="BA6" s="1738"/>
      <c r="BB6" s="1738"/>
      <c r="BC6" s="1906"/>
      <c r="BD6" s="1738"/>
      <c r="BE6" s="1738"/>
      <c r="BF6" s="1906"/>
      <c r="BG6" s="1738"/>
      <c r="BH6" s="1738"/>
      <c r="BI6" s="1906"/>
      <c r="BJ6" s="1738"/>
      <c r="BK6" s="1738"/>
      <c r="BL6" s="1906"/>
    </row>
    <row r="7" spans="1:66" ht="29.25" customHeight="1">
      <c r="A7" s="1568" t="s">
        <v>46</v>
      </c>
      <c r="B7" s="1569" t="s">
        <v>156</v>
      </c>
      <c r="C7" s="1568" t="s">
        <v>6</v>
      </c>
      <c r="D7" s="1692">
        <v>25554</v>
      </c>
      <c r="E7" s="1692">
        <v>25554</v>
      </c>
      <c r="F7" s="1692">
        <v>25430</v>
      </c>
      <c r="G7" s="1692">
        <f>+G8+G11+G17</f>
        <v>25509</v>
      </c>
      <c r="H7" s="1692">
        <f>[5]Sheet1!F8</f>
        <v>25289</v>
      </c>
      <c r="I7" s="1692">
        <f>[5]Sheet1!G8</f>
        <v>25509</v>
      </c>
      <c r="J7" s="1798">
        <f>+H7/D7*100</f>
        <v>98.962980355325982</v>
      </c>
      <c r="K7" s="1798">
        <f>+H7/G7*100</f>
        <v>99.137559292798613</v>
      </c>
      <c r="L7" s="1798">
        <f>+I7/G7*100</f>
        <v>100</v>
      </c>
      <c r="M7" s="1570"/>
      <c r="N7" s="1312">
        <v>3239</v>
      </c>
      <c r="O7" s="1312">
        <v>3207</v>
      </c>
      <c r="P7" s="1312">
        <f>+P8+P11+P17</f>
        <v>3245</v>
      </c>
      <c r="Q7" s="1312">
        <f t="shared" ref="Q7:BL7" si="0">+Q8+Q11+Q17</f>
        <v>1654</v>
      </c>
      <c r="R7" s="1312">
        <f t="shared" si="0"/>
        <v>1596</v>
      </c>
      <c r="S7" s="1312">
        <f t="shared" si="0"/>
        <v>1605</v>
      </c>
      <c r="T7" s="1312">
        <f t="shared" si="0"/>
        <v>1005</v>
      </c>
      <c r="U7" s="1312">
        <f t="shared" si="0"/>
        <v>907</v>
      </c>
      <c r="V7" s="1312">
        <f t="shared" si="0"/>
        <v>934</v>
      </c>
      <c r="W7" s="1312">
        <f t="shared" si="0"/>
        <v>1116</v>
      </c>
      <c r="X7" s="1312">
        <f t="shared" si="0"/>
        <v>1125</v>
      </c>
      <c r="Y7" s="1312">
        <f t="shared" si="0"/>
        <v>1144</v>
      </c>
      <c r="Z7" s="1312">
        <f t="shared" si="0"/>
        <v>2058</v>
      </c>
      <c r="AA7" s="1312">
        <f t="shared" si="0"/>
        <v>2018</v>
      </c>
      <c r="AB7" s="1312">
        <f t="shared" si="0"/>
        <v>1991</v>
      </c>
      <c r="AC7" s="1312">
        <f t="shared" si="0"/>
        <v>979</v>
      </c>
      <c r="AD7" s="1312">
        <f t="shared" si="0"/>
        <v>957</v>
      </c>
      <c r="AE7" s="1312">
        <f t="shared" si="0"/>
        <v>954</v>
      </c>
      <c r="AF7" s="1312">
        <f t="shared" si="0"/>
        <v>1547</v>
      </c>
      <c r="AG7" s="1312">
        <f t="shared" si="0"/>
        <v>1563</v>
      </c>
      <c r="AH7" s="1312">
        <f t="shared" si="0"/>
        <v>1561</v>
      </c>
      <c r="AI7" s="1312">
        <f t="shared" si="0"/>
        <v>1012</v>
      </c>
      <c r="AJ7" s="1312">
        <f t="shared" si="0"/>
        <v>956</v>
      </c>
      <c r="AK7" s="1312">
        <f t="shared" si="0"/>
        <v>963</v>
      </c>
      <c r="AL7" s="1312">
        <f t="shared" si="0"/>
        <v>2089</v>
      </c>
      <c r="AM7" s="1312">
        <f t="shared" si="0"/>
        <v>2048</v>
      </c>
      <c r="AN7" s="1312">
        <f t="shared" si="0"/>
        <v>2014</v>
      </c>
      <c r="AO7" s="1312">
        <f t="shared" si="0"/>
        <v>2341</v>
      </c>
      <c r="AP7" s="1312">
        <f t="shared" si="0"/>
        <v>2305</v>
      </c>
      <c r="AQ7" s="1312">
        <f t="shared" si="0"/>
        <v>2079</v>
      </c>
      <c r="AR7" s="1312">
        <f t="shared" si="0"/>
        <v>1053</v>
      </c>
      <c r="AS7" s="1312">
        <f t="shared" si="0"/>
        <v>1075</v>
      </c>
      <c r="AT7" s="1312">
        <f t="shared" si="0"/>
        <v>1107</v>
      </c>
      <c r="AU7" s="1312">
        <f t="shared" si="0"/>
        <v>2436</v>
      </c>
      <c r="AV7" s="1312">
        <f t="shared" si="0"/>
        <v>2744</v>
      </c>
      <c r="AW7" s="1312">
        <f t="shared" si="0"/>
        <v>2787</v>
      </c>
      <c r="AX7" s="1312">
        <f t="shared" si="0"/>
        <v>821</v>
      </c>
      <c r="AY7" s="1312">
        <f t="shared" si="0"/>
        <v>889</v>
      </c>
      <c r="AZ7" s="1312">
        <f t="shared" si="0"/>
        <v>939</v>
      </c>
      <c r="BA7" s="1312">
        <f t="shared" si="0"/>
        <v>682</v>
      </c>
      <c r="BB7" s="1312">
        <f t="shared" si="0"/>
        <v>703</v>
      </c>
      <c r="BC7" s="1312">
        <f t="shared" si="0"/>
        <v>732</v>
      </c>
      <c r="BD7" s="1312">
        <f t="shared" si="0"/>
        <v>724</v>
      </c>
      <c r="BE7" s="1312">
        <f t="shared" si="0"/>
        <v>723</v>
      </c>
      <c r="BF7" s="1312">
        <f t="shared" si="0"/>
        <v>707</v>
      </c>
      <c r="BG7" s="1312">
        <f t="shared" si="0"/>
        <v>1020</v>
      </c>
      <c r="BH7" s="1312">
        <f t="shared" si="0"/>
        <v>1078</v>
      </c>
      <c r="BI7" s="1312">
        <f t="shared" si="0"/>
        <v>1098</v>
      </c>
      <c r="BJ7" s="1312">
        <f t="shared" si="0"/>
        <v>1621</v>
      </c>
      <c r="BK7" s="1312">
        <f t="shared" si="0"/>
        <v>1628</v>
      </c>
      <c r="BL7" s="1312">
        <f t="shared" si="0"/>
        <v>1649</v>
      </c>
      <c r="BM7" s="1344"/>
    </row>
    <row r="8" spans="1:66" ht="29.25" customHeight="1">
      <c r="A8" s="87">
        <v>1</v>
      </c>
      <c r="B8" s="1208" t="s">
        <v>7</v>
      </c>
      <c r="C8" s="87" t="s">
        <v>6</v>
      </c>
      <c r="D8" s="1624">
        <v>6435</v>
      </c>
      <c r="E8" s="1624">
        <v>6435</v>
      </c>
      <c r="F8" s="1624">
        <v>6290</v>
      </c>
      <c r="G8" s="1624">
        <v>6185</v>
      </c>
      <c r="H8" s="1624">
        <f>[5]Sheet1!F9</f>
        <v>6289</v>
      </c>
      <c r="I8" s="1624">
        <f>[5]Sheet1!G9</f>
        <v>6185</v>
      </c>
      <c r="J8" s="1624">
        <f>+H8/D8*100</f>
        <v>97.731157731157737</v>
      </c>
      <c r="K8" s="1624">
        <f>+H8/G8*100</f>
        <v>101.68148746968473</v>
      </c>
      <c r="L8" s="1624">
        <f>+I8/G8*100</f>
        <v>100</v>
      </c>
      <c r="M8" s="1571"/>
      <c r="N8" s="1313">
        <v>433</v>
      </c>
      <c r="O8" s="1313">
        <v>413</v>
      </c>
      <c r="P8" s="1313">
        <v>396</v>
      </c>
      <c r="Q8" s="1313">
        <v>465</v>
      </c>
      <c r="R8" s="1313">
        <v>409</v>
      </c>
      <c r="S8" s="1313">
        <v>387</v>
      </c>
      <c r="T8" s="1313">
        <v>330</v>
      </c>
      <c r="U8" s="1313">
        <v>253</v>
      </c>
      <c r="V8" s="1313">
        <v>256</v>
      </c>
      <c r="W8" s="1313">
        <v>327</v>
      </c>
      <c r="X8" s="1313">
        <v>330</v>
      </c>
      <c r="Y8" s="1313">
        <v>341</v>
      </c>
      <c r="Z8" s="1313">
        <v>503</v>
      </c>
      <c r="AA8" s="1313">
        <v>472</v>
      </c>
      <c r="AB8" s="1313">
        <v>472</v>
      </c>
      <c r="AC8" s="1313">
        <v>255</v>
      </c>
      <c r="AD8" s="1313">
        <v>248</v>
      </c>
      <c r="AE8" s="1313">
        <v>248</v>
      </c>
      <c r="AF8" s="1313">
        <v>426</v>
      </c>
      <c r="AG8" s="1313">
        <v>441</v>
      </c>
      <c r="AH8" s="1313">
        <v>435</v>
      </c>
      <c r="AI8" s="1313">
        <v>259</v>
      </c>
      <c r="AJ8" s="1313">
        <v>191</v>
      </c>
      <c r="AK8" s="1313">
        <v>202</v>
      </c>
      <c r="AL8" s="1313">
        <v>574</v>
      </c>
      <c r="AM8" s="1313">
        <v>515</v>
      </c>
      <c r="AN8" s="1313">
        <v>514</v>
      </c>
      <c r="AO8" s="1313">
        <v>542</v>
      </c>
      <c r="AP8" s="1313">
        <v>519</v>
      </c>
      <c r="AQ8" s="1313">
        <v>440</v>
      </c>
      <c r="AR8" s="1313">
        <v>318</v>
      </c>
      <c r="AS8" s="1313">
        <v>311</v>
      </c>
      <c r="AT8" s="1313">
        <v>315</v>
      </c>
      <c r="AU8" s="1313">
        <v>630</v>
      </c>
      <c r="AV8" s="1313">
        <v>708</v>
      </c>
      <c r="AW8" s="1313">
        <v>650</v>
      </c>
      <c r="AX8" s="1313">
        <v>235</v>
      </c>
      <c r="AY8" s="1313">
        <v>252</v>
      </c>
      <c r="AZ8" s="1313">
        <v>289</v>
      </c>
      <c r="BA8" s="1313">
        <v>201</v>
      </c>
      <c r="BB8" s="1313">
        <v>232</v>
      </c>
      <c r="BC8" s="1313">
        <v>246</v>
      </c>
      <c r="BD8" s="1313">
        <v>210</v>
      </c>
      <c r="BE8" s="1313">
        <v>207</v>
      </c>
      <c r="BF8" s="1313">
        <v>205</v>
      </c>
      <c r="BG8" s="1313">
        <v>276</v>
      </c>
      <c r="BH8" s="1313">
        <v>309</v>
      </c>
      <c r="BI8" s="1313">
        <v>309</v>
      </c>
      <c r="BJ8" s="1313">
        <v>451</v>
      </c>
      <c r="BK8" s="1313">
        <v>480</v>
      </c>
      <c r="BL8" s="1313">
        <v>480</v>
      </c>
    </row>
    <row r="9" spans="1:66" ht="29.25" customHeight="1">
      <c r="A9" s="87"/>
      <c r="B9" s="1208" t="s">
        <v>667</v>
      </c>
      <c r="C9" s="87" t="s">
        <v>668</v>
      </c>
      <c r="D9" s="1624"/>
      <c r="E9" s="1624">
        <v>864</v>
      </c>
      <c r="F9" s="1624">
        <v>963</v>
      </c>
      <c r="G9" s="1624">
        <v>987</v>
      </c>
      <c r="H9" s="1624">
        <f>[5]Sheet1!F10</f>
        <v>975</v>
      </c>
      <c r="I9" s="1624">
        <f>[5]Sheet1!G10</f>
        <v>987</v>
      </c>
      <c r="J9" s="1624"/>
      <c r="K9" s="1624">
        <f t="shared" ref="K9:K72" si="1">+H9/G9*100</f>
        <v>98.784194528875375</v>
      </c>
      <c r="L9" s="1624">
        <f t="shared" ref="L9:L72" si="2">+I9/G9*100</f>
        <v>100</v>
      </c>
      <c r="M9" s="1571"/>
      <c r="N9" s="1314">
        <v>90</v>
      </c>
      <c r="O9" s="1314">
        <v>78</v>
      </c>
      <c r="P9" s="1314">
        <v>74</v>
      </c>
      <c r="Q9" s="1313">
        <v>80</v>
      </c>
      <c r="R9" s="1313">
        <v>60</v>
      </c>
      <c r="S9" s="1313">
        <v>60</v>
      </c>
      <c r="T9" s="1313">
        <v>44</v>
      </c>
      <c r="U9" s="1313">
        <v>47</v>
      </c>
      <c r="V9" s="1313">
        <v>50</v>
      </c>
      <c r="W9" s="1314">
        <v>50</v>
      </c>
      <c r="X9" s="1314">
        <v>66</v>
      </c>
      <c r="Y9" s="1314">
        <v>66</v>
      </c>
      <c r="Z9" s="1314">
        <v>90</v>
      </c>
      <c r="AA9" s="1314">
        <v>90</v>
      </c>
      <c r="AB9" s="1314">
        <v>90</v>
      </c>
      <c r="AC9" s="1314">
        <v>57</v>
      </c>
      <c r="AD9" s="1314">
        <v>58</v>
      </c>
      <c r="AE9" s="1314">
        <v>58</v>
      </c>
      <c r="AF9" s="1314">
        <v>41</v>
      </c>
      <c r="AG9" s="1314">
        <v>59</v>
      </c>
      <c r="AH9" s="1314">
        <v>59</v>
      </c>
      <c r="AI9" s="1314">
        <v>43</v>
      </c>
      <c r="AJ9" s="1314">
        <v>50</v>
      </c>
      <c r="AK9" s="1314">
        <v>61</v>
      </c>
      <c r="AL9" s="1314">
        <v>35</v>
      </c>
      <c r="AM9" s="1314">
        <v>74</v>
      </c>
      <c r="AN9" s="1314">
        <v>83</v>
      </c>
      <c r="AO9" s="1314">
        <v>83</v>
      </c>
      <c r="AP9" s="1314">
        <v>66</v>
      </c>
      <c r="AQ9" s="1314">
        <v>50</v>
      </c>
      <c r="AR9" s="1314">
        <v>32</v>
      </c>
      <c r="AS9" s="1314">
        <v>56</v>
      </c>
      <c r="AT9" s="1314">
        <v>53</v>
      </c>
      <c r="AU9" s="1313">
        <v>50</v>
      </c>
      <c r="AV9" s="1313">
        <v>84</v>
      </c>
      <c r="AW9" s="1313">
        <v>90</v>
      </c>
      <c r="AX9" s="1314">
        <v>24</v>
      </c>
      <c r="AY9" s="1314">
        <v>42</v>
      </c>
      <c r="AZ9" s="1314">
        <v>60</v>
      </c>
      <c r="BA9" s="1314">
        <v>30</v>
      </c>
      <c r="BB9" s="1314">
        <v>30</v>
      </c>
      <c r="BC9" s="1314">
        <v>30</v>
      </c>
      <c r="BD9" s="1314">
        <v>40</v>
      </c>
      <c r="BE9" s="1314">
        <v>26</v>
      </c>
      <c r="BF9" s="1314">
        <v>26</v>
      </c>
      <c r="BG9" s="1314">
        <v>35</v>
      </c>
      <c r="BH9" s="1314">
        <v>32</v>
      </c>
      <c r="BI9" s="1314">
        <v>32</v>
      </c>
      <c r="BJ9" s="1314">
        <v>40</v>
      </c>
      <c r="BK9" s="1314">
        <v>45</v>
      </c>
      <c r="BL9" s="1314">
        <v>45</v>
      </c>
    </row>
    <row r="10" spans="1:66" ht="29.25" customHeight="1">
      <c r="A10" s="87"/>
      <c r="B10" s="1208" t="s">
        <v>669</v>
      </c>
      <c r="C10" s="87" t="s">
        <v>622</v>
      </c>
      <c r="D10" s="1624"/>
      <c r="E10" s="1624">
        <v>5571</v>
      </c>
      <c r="F10" s="1624">
        <v>5327</v>
      </c>
      <c r="G10" s="1624">
        <v>5198</v>
      </c>
      <c r="H10" s="1624">
        <f>[5]Sheet1!F11</f>
        <v>5314</v>
      </c>
      <c r="I10" s="1624">
        <f>[5]Sheet1!G11</f>
        <v>5198</v>
      </c>
      <c r="J10" s="1624"/>
      <c r="K10" s="1624">
        <f t="shared" si="1"/>
        <v>102.23162754905732</v>
      </c>
      <c r="L10" s="1624">
        <f t="shared" si="2"/>
        <v>100</v>
      </c>
      <c r="M10" s="1571"/>
      <c r="N10" s="1315">
        <v>343</v>
      </c>
      <c r="O10" s="1315">
        <v>335</v>
      </c>
      <c r="P10" s="1315">
        <v>322</v>
      </c>
      <c r="Q10" s="1313">
        <v>385</v>
      </c>
      <c r="R10" s="1313">
        <v>349</v>
      </c>
      <c r="S10" s="1313">
        <v>327</v>
      </c>
      <c r="T10" s="1313">
        <v>286</v>
      </c>
      <c r="U10" s="1313">
        <v>206</v>
      </c>
      <c r="V10" s="1313">
        <v>206</v>
      </c>
      <c r="W10" s="1315">
        <v>277</v>
      </c>
      <c r="X10" s="1315">
        <v>264</v>
      </c>
      <c r="Y10" s="1315">
        <v>275</v>
      </c>
      <c r="Z10" s="1315">
        <v>413</v>
      </c>
      <c r="AA10" s="1315">
        <v>382</v>
      </c>
      <c r="AB10" s="1315">
        <v>382</v>
      </c>
      <c r="AC10" s="1315">
        <v>198</v>
      </c>
      <c r="AD10" s="1315">
        <v>190</v>
      </c>
      <c r="AE10" s="1315">
        <v>190</v>
      </c>
      <c r="AF10" s="1315">
        <v>385</v>
      </c>
      <c r="AG10" s="1315">
        <v>382</v>
      </c>
      <c r="AH10" s="1315">
        <v>376</v>
      </c>
      <c r="AI10" s="1315">
        <v>216</v>
      </c>
      <c r="AJ10" s="1315">
        <v>141</v>
      </c>
      <c r="AK10" s="1315">
        <v>141</v>
      </c>
      <c r="AL10" s="1315">
        <v>539</v>
      </c>
      <c r="AM10" s="1315">
        <v>441</v>
      </c>
      <c r="AN10" s="1315">
        <v>431</v>
      </c>
      <c r="AO10" s="1315">
        <v>459</v>
      </c>
      <c r="AP10" s="1315">
        <v>453</v>
      </c>
      <c r="AQ10" s="1315">
        <v>390</v>
      </c>
      <c r="AR10" s="1315">
        <v>286</v>
      </c>
      <c r="AS10" s="1315">
        <v>255</v>
      </c>
      <c r="AT10" s="1315">
        <v>262</v>
      </c>
      <c r="AU10" s="1313">
        <v>580</v>
      </c>
      <c r="AV10" s="1313">
        <v>624</v>
      </c>
      <c r="AW10" s="1313">
        <v>560</v>
      </c>
      <c r="AX10" s="1316">
        <v>211</v>
      </c>
      <c r="AY10" s="1316">
        <v>210</v>
      </c>
      <c r="AZ10" s="1316">
        <v>229</v>
      </c>
      <c r="BA10" s="1315">
        <v>171</v>
      </c>
      <c r="BB10" s="1315">
        <v>202</v>
      </c>
      <c r="BC10" s="1315">
        <v>216</v>
      </c>
      <c r="BD10" s="1315">
        <v>170</v>
      </c>
      <c r="BE10" s="1315">
        <v>181</v>
      </c>
      <c r="BF10" s="1315">
        <v>179</v>
      </c>
      <c r="BG10" s="1315">
        <v>241</v>
      </c>
      <c r="BH10" s="1315">
        <v>277</v>
      </c>
      <c r="BI10" s="1315">
        <v>277</v>
      </c>
      <c r="BJ10" s="1315">
        <v>411</v>
      </c>
      <c r="BK10" s="1315">
        <v>435</v>
      </c>
      <c r="BL10" s="1315">
        <v>435</v>
      </c>
    </row>
    <row r="11" spans="1:66" ht="29.25" customHeight="1">
      <c r="A11" s="87">
        <v>2</v>
      </c>
      <c r="B11" s="1208" t="s">
        <v>8</v>
      </c>
      <c r="C11" s="87" t="s">
        <v>32</v>
      </c>
      <c r="D11" s="1693">
        <v>18969</v>
      </c>
      <c r="E11" s="1693">
        <v>18969</v>
      </c>
      <c r="F11" s="1693">
        <v>18942</v>
      </c>
      <c r="G11" s="1693">
        <v>19034</v>
      </c>
      <c r="H11" s="1693">
        <f>+H14+H15+H16</f>
        <v>18827</v>
      </c>
      <c r="I11" s="1693">
        <f>+I14+I15+I16</f>
        <v>19034</v>
      </c>
      <c r="J11" s="1624">
        <f t="shared" ref="J11:J72" si="3">+H11/D11*100</f>
        <v>99.251410195582267</v>
      </c>
      <c r="K11" s="1624">
        <f t="shared" si="1"/>
        <v>98.912472417778702</v>
      </c>
      <c r="L11" s="1624">
        <f t="shared" si="2"/>
        <v>100</v>
      </c>
      <c r="M11" s="1624"/>
      <c r="N11" s="1313">
        <v>2806</v>
      </c>
      <c r="O11" s="1313">
        <v>2504</v>
      </c>
      <c r="P11" s="1313">
        <v>2559</v>
      </c>
      <c r="Q11" s="1313">
        <v>1189</v>
      </c>
      <c r="R11" s="1313">
        <v>1187</v>
      </c>
      <c r="S11" s="1313">
        <v>1218</v>
      </c>
      <c r="T11" s="1313">
        <v>675</v>
      </c>
      <c r="U11" s="1313">
        <v>654</v>
      </c>
      <c r="V11" s="1313">
        <v>678</v>
      </c>
      <c r="W11" s="1313">
        <v>789</v>
      </c>
      <c r="X11" s="1313">
        <v>795</v>
      </c>
      <c r="Y11" s="1313">
        <v>803</v>
      </c>
      <c r="Z11" s="1313">
        <v>1555</v>
      </c>
      <c r="AA11" s="1313">
        <v>1546</v>
      </c>
      <c r="AB11" s="1313">
        <v>1519</v>
      </c>
      <c r="AC11" s="1313">
        <v>724</v>
      </c>
      <c r="AD11" s="1313">
        <v>709</v>
      </c>
      <c r="AE11" s="1313">
        <v>706</v>
      </c>
      <c r="AF11" s="1313">
        <v>1121</v>
      </c>
      <c r="AG11" s="1313">
        <v>1122</v>
      </c>
      <c r="AH11" s="1313">
        <v>1126</v>
      </c>
      <c r="AI11" s="1313">
        <v>753</v>
      </c>
      <c r="AJ11" s="1313">
        <v>765</v>
      </c>
      <c r="AK11" s="1313">
        <v>761</v>
      </c>
      <c r="AL11" s="1313">
        <v>1515</v>
      </c>
      <c r="AM11" s="1313">
        <v>1533</v>
      </c>
      <c r="AN11" s="1313">
        <v>1500</v>
      </c>
      <c r="AO11" s="1313">
        <v>1799</v>
      </c>
      <c r="AP11" s="1313">
        <v>1786</v>
      </c>
      <c r="AQ11" s="1313">
        <v>1639</v>
      </c>
      <c r="AR11" s="1313">
        <v>735</v>
      </c>
      <c r="AS11" s="1313">
        <v>764</v>
      </c>
      <c r="AT11" s="1313">
        <v>792</v>
      </c>
      <c r="AU11" s="1313">
        <v>1806</v>
      </c>
      <c r="AV11" s="1313">
        <v>2036</v>
      </c>
      <c r="AW11" s="1313">
        <f>+AW14+AW15+AW16</f>
        <v>2137</v>
      </c>
      <c r="AX11" s="1313">
        <v>586</v>
      </c>
      <c r="AY11" s="1313">
        <v>637</v>
      </c>
      <c r="AZ11" s="1313">
        <v>650</v>
      </c>
      <c r="BA11" s="1313">
        <v>481</v>
      </c>
      <c r="BB11" s="1313">
        <v>471</v>
      </c>
      <c r="BC11" s="1313">
        <v>486</v>
      </c>
      <c r="BD11" s="1313">
        <v>514</v>
      </c>
      <c r="BE11" s="1313">
        <v>516</v>
      </c>
      <c r="BF11" s="1313">
        <v>502</v>
      </c>
      <c r="BG11" s="1313">
        <v>744</v>
      </c>
      <c r="BH11" s="1313">
        <v>769</v>
      </c>
      <c r="BI11" s="1313">
        <v>789</v>
      </c>
      <c r="BJ11" s="1313">
        <v>1170</v>
      </c>
      <c r="BK11" s="1313">
        <v>1148</v>
      </c>
      <c r="BL11" s="1313">
        <v>1169</v>
      </c>
    </row>
    <row r="12" spans="1:66" ht="32.25" customHeight="1">
      <c r="A12" s="87"/>
      <c r="B12" s="1208" t="s">
        <v>246</v>
      </c>
      <c r="C12" s="87" t="s">
        <v>32</v>
      </c>
      <c r="D12" s="1694">
        <v>250</v>
      </c>
      <c r="E12" s="1694">
        <v>250</v>
      </c>
      <c r="F12" s="1694">
        <v>294</v>
      </c>
      <c r="G12" s="1694">
        <v>282</v>
      </c>
      <c r="H12" s="1694">
        <f>[5]Sheet1!F13</f>
        <v>290</v>
      </c>
      <c r="I12" s="1694">
        <f>[5]Sheet1!G13</f>
        <v>282</v>
      </c>
      <c r="J12" s="1624">
        <f t="shared" si="3"/>
        <v>115.99999999999999</v>
      </c>
      <c r="K12" s="1624">
        <f t="shared" si="1"/>
        <v>102.83687943262412</v>
      </c>
      <c r="L12" s="1624">
        <f t="shared" si="2"/>
        <v>100</v>
      </c>
      <c r="M12" s="1571"/>
      <c r="N12" s="1318"/>
      <c r="O12" s="1313">
        <v>294</v>
      </c>
      <c r="P12" s="1313">
        <v>282</v>
      </c>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9"/>
      <c r="AM12" s="1319"/>
      <c r="AN12" s="1319"/>
      <c r="AO12" s="1318"/>
      <c r="AP12" s="1318"/>
      <c r="AQ12" s="1318"/>
      <c r="AR12" s="1318"/>
      <c r="AS12" s="1318"/>
      <c r="AT12" s="1318"/>
      <c r="AU12" s="1318"/>
      <c r="AV12" s="1318"/>
      <c r="AW12" s="1318"/>
      <c r="AX12" s="1318"/>
      <c r="AY12" s="1318"/>
      <c r="AZ12" s="1318"/>
      <c r="BA12" s="1318"/>
      <c r="BB12" s="1318"/>
      <c r="BC12" s="1318"/>
      <c r="BD12" s="1318"/>
      <c r="BE12" s="1318"/>
      <c r="BF12" s="1318"/>
      <c r="BG12" s="1318"/>
      <c r="BH12" s="1318"/>
      <c r="BI12" s="1318"/>
      <c r="BJ12" s="1318"/>
      <c r="BK12" s="1318"/>
      <c r="BL12" s="1318"/>
    </row>
    <row r="13" spans="1:66" s="79" customFormat="1" ht="25.5" customHeight="1">
      <c r="A13" s="87"/>
      <c r="B13" s="1208" t="s">
        <v>153</v>
      </c>
      <c r="C13" s="87"/>
      <c r="D13" s="1624"/>
      <c r="E13" s="1694"/>
      <c r="F13" s="1624"/>
      <c r="G13" s="1624"/>
      <c r="H13" s="1624"/>
      <c r="I13" s="1624"/>
      <c r="J13" s="1624"/>
      <c r="K13" s="1624"/>
      <c r="L13" s="1624"/>
      <c r="M13" s="1571"/>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0"/>
      <c r="AJ13" s="1320"/>
      <c r="AK13" s="1320"/>
      <c r="AL13" s="1320"/>
      <c r="AM13" s="1320"/>
      <c r="AN13" s="1320"/>
      <c r="AO13" s="1320"/>
      <c r="AP13" s="1320"/>
      <c r="AQ13" s="1320"/>
      <c r="AR13" s="1320"/>
      <c r="AS13" s="1320"/>
      <c r="AT13" s="1320"/>
      <c r="AU13" s="1320"/>
      <c r="AV13" s="1320"/>
      <c r="AW13" s="1320"/>
      <c r="AX13" s="1320"/>
      <c r="AY13" s="1320"/>
      <c r="AZ13" s="1320"/>
      <c r="BA13" s="1320"/>
      <c r="BB13" s="1320"/>
      <c r="BC13" s="1320"/>
      <c r="BD13" s="1320"/>
      <c r="BE13" s="1320"/>
      <c r="BF13" s="1320"/>
      <c r="BG13" s="1320"/>
      <c r="BH13" s="1320"/>
      <c r="BI13" s="1320"/>
      <c r="BJ13" s="1320"/>
      <c r="BK13" s="1320"/>
      <c r="BL13" s="1320"/>
    </row>
    <row r="14" spans="1:66" s="81" customFormat="1" ht="25.5" customHeight="1">
      <c r="A14" s="1196" t="s">
        <v>243</v>
      </c>
      <c r="B14" s="1208" t="s">
        <v>380</v>
      </c>
      <c r="C14" s="87" t="s">
        <v>32</v>
      </c>
      <c r="D14" s="1624">
        <v>10228</v>
      </c>
      <c r="E14" s="1624">
        <v>10228</v>
      </c>
      <c r="F14" s="1624">
        <v>9962</v>
      </c>
      <c r="G14" s="1624">
        <v>9752</v>
      </c>
      <c r="H14" s="1624">
        <f>[5]Sheet1!F15</f>
        <v>9948</v>
      </c>
      <c r="I14" s="1624">
        <f>[5]Sheet1!G15</f>
        <v>9752</v>
      </c>
      <c r="J14" s="1624">
        <f t="shared" si="3"/>
        <v>97.262416894798591</v>
      </c>
      <c r="K14" s="1624">
        <f t="shared" si="1"/>
        <v>102.00984413453651</v>
      </c>
      <c r="L14" s="1624">
        <f t="shared" si="2"/>
        <v>100</v>
      </c>
      <c r="M14" s="1571"/>
      <c r="N14" s="1321">
        <v>684</v>
      </c>
      <c r="O14" s="1321">
        <v>705</v>
      </c>
      <c r="P14" s="1321">
        <v>670</v>
      </c>
      <c r="Q14" s="1321">
        <v>700</v>
      </c>
      <c r="R14" s="1321">
        <v>683</v>
      </c>
      <c r="S14" s="1321">
        <v>683</v>
      </c>
      <c r="T14" s="1321">
        <v>377</v>
      </c>
      <c r="U14" s="1321">
        <v>362</v>
      </c>
      <c r="V14" s="1321">
        <v>373</v>
      </c>
      <c r="W14" s="1321">
        <v>491</v>
      </c>
      <c r="X14" s="1321">
        <v>468</v>
      </c>
      <c r="Y14" s="1321">
        <v>468</v>
      </c>
      <c r="Z14" s="1321">
        <v>923</v>
      </c>
      <c r="AA14" s="1321">
        <v>857</v>
      </c>
      <c r="AB14" s="1321">
        <v>816</v>
      </c>
      <c r="AC14" s="1321">
        <v>400</v>
      </c>
      <c r="AD14" s="1321">
        <v>354</v>
      </c>
      <c r="AE14" s="1321">
        <v>351</v>
      </c>
      <c r="AF14" s="1321">
        <v>642</v>
      </c>
      <c r="AG14" s="1321">
        <v>633</v>
      </c>
      <c r="AH14" s="1321">
        <v>625</v>
      </c>
      <c r="AI14" s="1321">
        <v>472</v>
      </c>
      <c r="AJ14" s="1321">
        <v>446</v>
      </c>
      <c r="AK14" s="1321">
        <v>457</v>
      </c>
      <c r="AL14" s="1321">
        <v>889</v>
      </c>
      <c r="AM14" s="1321">
        <v>896</v>
      </c>
      <c r="AN14" s="1321">
        <v>850</v>
      </c>
      <c r="AO14" s="1321">
        <v>1006</v>
      </c>
      <c r="AP14" s="1321">
        <v>974</v>
      </c>
      <c r="AQ14" s="1321">
        <v>797</v>
      </c>
      <c r="AR14" s="1321">
        <v>454</v>
      </c>
      <c r="AS14" s="1321">
        <v>488</v>
      </c>
      <c r="AT14" s="1321">
        <v>507</v>
      </c>
      <c r="AU14" s="1321">
        <v>1081</v>
      </c>
      <c r="AV14" s="1321">
        <v>1059</v>
      </c>
      <c r="AW14" s="1321">
        <v>1116</v>
      </c>
      <c r="AX14" s="1321">
        <v>381</v>
      </c>
      <c r="AY14" s="1321">
        <v>381</v>
      </c>
      <c r="AZ14" s="1321">
        <v>360</v>
      </c>
      <c r="BA14" s="1321">
        <v>266</v>
      </c>
      <c r="BB14" s="1321">
        <v>259</v>
      </c>
      <c r="BC14" s="1321">
        <v>268</v>
      </c>
      <c r="BD14" s="1321">
        <v>307</v>
      </c>
      <c r="BE14" s="1321">
        <v>294</v>
      </c>
      <c r="BF14" s="1321">
        <v>292</v>
      </c>
      <c r="BG14" s="1321">
        <v>446</v>
      </c>
      <c r="BH14" s="1321">
        <v>444</v>
      </c>
      <c r="BI14" s="1321">
        <v>444</v>
      </c>
      <c r="BJ14" s="1321">
        <v>702</v>
      </c>
      <c r="BK14" s="1321">
        <v>659</v>
      </c>
      <c r="BL14" s="1321">
        <v>675</v>
      </c>
    </row>
    <row r="15" spans="1:66" ht="25.5" customHeight="1">
      <c r="A15" s="1196" t="s">
        <v>243</v>
      </c>
      <c r="B15" s="1208" t="s">
        <v>381</v>
      </c>
      <c r="C15" s="87" t="s">
        <v>32</v>
      </c>
      <c r="D15" s="1624">
        <v>7092</v>
      </c>
      <c r="E15" s="1624">
        <v>7092</v>
      </c>
      <c r="F15" s="1624">
        <v>7388</v>
      </c>
      <c r="G15" s="1624">
        <v>7587</v>
      </c>
      <c r="H15" s="1624">
        <f>[5]Sheet1!F16</f>
        <v>7329</v>
      </c>
      <c r="I15" s="1624">
        <f>[5]Sheet1!G16</f>
        <v>7587</v>
      </c>
      <c r="J15" s="1624">
        <f t="shared" si="3"/>
        <v>103.34179357021998</v>
      </c>
      <c r="K15" s="1624">
        <f t="shared" si="1"/>
        <v>96.599446421510478</v>
      </c>
      <c r="L15" s="1624">
        <f t="shared" si="2"/>
        <v>100</v>
      </c>
      <c r="M15" s="1571"/>
      <c r="N15" s="1321">
        <v>473</v>
      </c>
      <c r="O15" s="1321">
        <v>484</v>
      </c>
      <c r="P15" s="1321">
        <v>506</v>
      </c>
      <c r="Q15" s="1321">
        <v>489</v>
      </c>
      <c r="R15" s="1321">
        <v>504</v>
      </c>
      <c r="S15" s="1321">
        <v>535</v>
      </c>
      <c r="T15" s="1321">
        <v>298</v>
      </c>
      <c r="U15" s="1321">
        <v>292</v>
      </c>
      <c r="V15" s="1321">
        <v>305</v>
      </c>
      <c r="W15" s="1321">
        <v>298</v>
      </c>
      <c r="X15" s="1321">
        <v>327</v>
      </c>
      <c r="Y15" s="1321">
        <v>335</v>
      </c>
      <c r="Z15" s="1321">
        <v>632</v>
      </c>
      <c r="AA15" s="1321">
        <v>689</v>
      </c>
      <c r="AB15" s="1321">
        <v>703</v>
      </c>
      <c r="AC15" s="1321">
        <v>324</v>
      </c>
      <c r="AD15" s="1321">
        <v>355</v>
      </c>
      <c r="AE15" s="1321">
        <v>355</v>
      </c>
      <c r="AF15" s="1321">
        <v>479</v>
      </c>
      <c r="AG15" s="1321">
        <v>489</v>
      </c>
      <c r="AH15" s="1321">
        <v>501</v>
      </c>
      <c r="AI15" s="1321">
        <v>281</v>
      </c>
      <c r="AJ15" s="1321">
        <v>319</v>
      </c>
      <c r="AK15" s="1321">
        <v>304</v>
      </c>
      <c r="AL15" s="1321">
        <v>626</v>
      </c>
      <c r="AM15" s="1321">
        <v>637</v>
      </c>
      <c r="AN15" s="1321">
        <v>650</v>
      </c>
      <c r="AO15" s="1321">
        <v>793</v>
      </c>
      <c r="AP15" s="1321">
        <v>812</v>
      </c>
      <c r="AQ15" s="1321">
        <v>842</v>
      </c>
      <c r="AR15" s="1321">
        <v>281</v>
      </c>
      <c r="AS15" s="1321">
        <v>276</v>
      </c>
      <c r="AT15" s="1321">
        <v>285</v>
      </c>
      <c r="AU15" s="1321">
        <v>725</v>
      </c>
      <c r="AV15" s="1321">
        <v>700</v>
      </c>
      <c r="AW15" s="1321">
        <v>709</v>
      </c>
      <c r="AX15" s="1321">
        <v>205</v>
      </c>
      <c r="AY15" s="1321">
        <v>256</v>
      </c>
      <c r="AZ15" s="1321">
        <v>290</v>
      </c>
      <c r="BA15" s="1321">
        <v>215</v>
      </c>
      <c r="BB15" s="1321">
        <v>212</v>
      </c>
      <c r="BC15" s="1321">
        <v>218</v>
      </c>
      <c r="BD15" s="1321">
        <v>207</v>
      </c>
      <c r="BE15" s="1321">
        <v>222</v>
      </c>
      <c r="BF15" s="1321">
        <v>210</v>
      </c>
      <c r="BG15" s="1321">
        <v>298</v>
      </c>
      <c r="BH15" s="1321">
        <v>325</v>
      </c>
      <c r="BI15" s="1321">
        <v>345</v>
      </c>
      <c r="BJ15" s="1321">
        <v>468</v>
      </c>
      <c r="BK15" s="1321">
        <v>489</v>
      </c>
      <c r="BL15" s="1321">
        <v>494</v>
      </c>
    </row>
    <row r="16" spans="1:66" ht="25.5" customHeight="1">
      <c r="A16" s="1196" t="s">
        <v>243</v>
      </c>
      <c r="B16" s="1208" t="s">
        <v>382</v>
      </c>
      <c r="C16" s="87" t="s">
        <v>32</v>
      </c>
      <c r="D16" s="1624">
        <v>1649</v>
      </c>
      <c r="E16" s="1624">
        <v>1649</v>
      </c>
      <c r="F16" s="1624">
        <v>1592</v>
      </c>
      <c r="G16" s="1624">
        <v>1695</v>
      </c>
      <c r="H16" s="1624">
        <f>[5]Sheet1!F17</f>
        <v>1550</v>
      </c>
      <c r="I16" s="1624">
        <f>[5]Sheet1!G17</f>
        <v>1695</v>
      </c>
      <c r="J16" s="1624">
        <f t="shared" si="3"/>
        <v>93.996361431170399</v>
      </c>
      <c r="K16" s="1624">
        <f t="shared" si="1"/>
        <v>91.445427728613566</v>
      </c>
      <c r="L16" s="1624">
        <f t="shared" si="2"/>
        <v>100</v>
      </c>
      <c r="M16" s="1571"/>
      <c r="N16" s="1313">
        <v>1649</v>
      </c>
      <c r="O16" s="1313">
        <v>1315</v>
      </c>
      <c r="P16" s="1313">
        <v>1383</v>
      </c>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3"/>
      <c r="AL16" s="1313"/>
      <c r="AM16" s="1313"/>
      <c r="AN16" s="1313"/>
      <c r="AO16" s="1313"/>
      <c r="AP16" s="1313"/>
      <c r="AQ16" s="1313"/>
      <c r="AR16" s="1313"/>
      <c r="AS16" s="1313"/>
      <c r="AT16" s="1313"/>
      <c r="AU16" s="1313"/>
      <c r="AV16" s="1313">
        <v>277</v>
      </c>
      <c r="AW16" s="1313">
        <v>312</v>
      </c>
      <c r="AX16" s="1313"/>
      <c r="AY16" s="1313"/>
      <c r="AZ16" s="1313"/>
      <c r="BA16" s="1313"/>
      <c r="BB16" s="1313"/>
      <c r="BC16" s="1313"/>
      <c r="BD16" s="1313"/>
      <c r="BE16" s="1313"/>
      <c r="BF16" s="1313"/>
      <c r="BG16" s="1313"/>
      <c r="BH16" s="1313"/>
      <c r="BI16" s="1313"/>
      <c r="BJ16" s="1313"/>
      <c r="BK16" s="1313"/>
      <c r="BL16" s="1313"/>
      <c r="BN16" s="1344"/>
    </row>
    <row r="17" spans="1:64" s="81" customFormat="1" ht="25.5" customHeight="1">
      <c r="A17" s="87">
        <v>3</v>
      </c>
      <c r="B17" s="1208" t="s">
        <v>75</v>
      </c>
      <c r="C17" s="87" t="s">
        <v>32</v>
      </c>
      <c r="D17" s="1624">
        <v>150</v>
      </c>
      <c r="E17" s="1624">
        <v>150</v>
      </c>
      <c r="F17" s="1624">
        <v>198</v>
      </c>
      <c r="G17" s="1624">
        <v>290</v>
      </c>
      <c r="H17" s="1624">
        <f>[5]Sheet1!F18</f>
        <v>173</v>
      </c>
      <c r="I17" s="1624">
        <f>[5]Sheet1!G18</f>
        <v>290</v>
      </c>
      <c r="J17" s="1624">
        <f t="shared" si="3"/>
        <v>115.33333333333333</v>
      </c>
      <c r="K17" s="1624">
        <f t="shared" si="1"/>
        <v>59.655172413793103</v>
      </c>
      <c r="L17" s="1624">
        <f t="shared" si="2"/>
        <v>100</v>
      </c>
      <c r="M17" s="1571"/>
      <c r="N17" s="1318"/>
      <c r="O17" s="1313">
        <v>290</v>
      </c>
      <c r="P17" s="1313">
        <v>290</v>
      </c>
      <c r="Q17" s="1318"/>
      <c r="R17" s="1318"/>
      <c r="S17" s="1318"/>
      <c r="T17" s="1318"/>
      <c r="U17" s="1318"/>
      <c r="V17" s="1318"/>
      <c r="W17" s="1318"/>
      <c r="X17" s="1318"/>
      <c r="Y17" s="1318"/>
      <c r="Z17" s="1318"/>
      <c r="AA17" s="1318"/>
      <c r="AB17" s="1318"/>
      <c r="AC17" s="1318"/>
      <c r="AD17" s="1318"/>
      <c r="AE17" s="1318"/>
      <c r="AF17" s="1318"/>
      <c r="AG17" s="1318"/>
      <c r="AH17" s="1318"/>
      <c r="AI17" s="1318"/>
      <c r="AJ17" s="1318"/>
      <c r="AK17" s="1318"/>
      <c r="AL17" s="1318"/>
      <c r="AM17" s="1318"/>
      <c r="AN17" s="1318"/>
      <c r="AO17" s="1318"/>
      <c r="AP17" s="1318"/>
      <c r="AQ17" s="1318"/>
      <c r="AR17" s="1318"/>
      <c r="AS17" s="1318"/>
      <c r="AT17" s="1318"/>
      <c r="AU17" s="1318"/>
      <c r="AV17" s="1318"/>
      <c r="AW17" s="1318"/>
      <c r="AX17" s="1318"/>
      <c r="AY17" s="1318"/>
      <c r="AZ17" s="1318"/>
      <c r="BA17" s="1318"/>
      <c r="BB17" s="1318"/>
      <c r="BC17" s="1318"/>
      <c r="BD17" s="1318"/>
      <c r="BE17" s="1318"/>
      <c r="BF17" s="1318"/>
      <c r="BG17" s="1318"/>
      <c r="BH17" s="1318"/>
      <c r="BI17" s="1318"/>
      <c r="BJ17" s="1318"/>
      <c r="BK17" s="1318"/>
      <c r="BL17" s="1318"/>
    </row>
    <row r="18" spans="1:64" ht="27.75" customHeight="1">
      <c r="A18" s="1190" t="s">
        <v>47</v>
      </c>
      <c r="B18" s="1572" t="s">
        <v>9</v>
      </c>
      <c r="C18" s="1190" t="s">
        <v>32</v>
      </c>
      <c r="D18" s="1695">
        <v>23203</v>
      </c>
      <c r="E18" s="1695">
        <v>23203</v>
      </c>
      <c r="F18" s="1695">
        <v>23443</v>
      </c>
      <c r="G18" s="1695">
        <v>23665</v>
      </c>
      <c r="H18" s="1695">
        <f>[5]Sheet1!F19</f>
        <v>23343</v>
      </c>
      <c r="I18" s="1695">
        <f>[5]Sheet1!G19</f>
        <v>23665</v>
      </c>
      <c r="J18" s="1696">
        <f t="shared" si="3"/>
        <v>100.60337025384649</v>
      </c>
      <c r="K18" s="1696">
        <f t="shared" si="1"/>
        <v>98.639340798647794</v>
      </c>
      <c r="L18" s="1696">
        <f t="shared" si="2"/>
        <v>100</v>
      </c>
      <c r="M18" s="1573"/>
      <c r="N18" s="1319">
        <v>852</v>
      </c>
      <c r="O18" s="1319">
        <v>1965</v>
      </c>
      <c r="P18" s="1319">
        <v>3591</v>
      </c>
      <c r="Q18" s="1319">
        <v>1111</v>
      </c>
      <c r="R18" s="1319">
        <v>1078</v>
      </c>
      <c r="S18" s="1319">
        <v>1150</v>
      </c>
      <c r="T18" s="1319">
        <v>908</v>
      </c>
      <c r="U18" s="1319">
        <v>878</v>
      </c>
      <c r="V18" s="1319">
        <v>901</v>
      </c>
      <c r="W18" s="1319">
        <v>1092</v>
      </c>
      <c r="X18" s="1319">
        <v>1119</v>
      </c>
      <c r="Y18" s="1319">
        <v>1113</v>
      </c>
      <c r="Z18" s="1319">
        <v>1958</v>
      </c>
      <c r="AA18" s="1319">
        <v>1998</v>
      </c>
      <c r="AB18" s="1319">
        <v>1960</v>
      </c>
      <c r="AC18" s="1319">
        <v>964</v>
      </c>
      <c r="AD18" s="1319">
        <v>956</v>
      </c>
      <c r="AE18" s="1319">
        <v>942</v>
      </c>
      <c r="AF18" s="1319">
        <v>1531</v>
      </c>
      <c r="AG18" s="1319">
        <v>1553</v>
      </c>
      <c r="AH18" s="1319">
        <v>1534</v>
      </c>
      <c r="AI18" s="1319">
        <v>921</v>
      </c>
      <c r="AJ18" s="1319">
        <v>916</v>
      </c>
      <c r="AK18" s="1319">
        <v>930</v>
      </c>
      <c r="AL18" s="1319">
        <v>1964</v>
      </c>
      <c r="AM18" s="1319">
        <v>2019</v>
      </c>
      <c r="AN18" s="1319">
        <v>1976</v>
      </c>
      <c r="AO18" s="1319">
        <v>2298</v>
      </c>
      <c r="AP18" s="1319">
        <v>2280</v>
      </c>
      <c r="AQ18" s="1319">
        <v>2021</v>
      </c>
      <c r="AR18" s="1319">
        <v>1048</v>
      </c>
      <c r="AS18" s="1319">
        <v>1074</v>
      </c>
      <c r="AT18" s="1319">
        <v>1076</v>
      </c>
      <c r="AU18" s="1319">
        <v>2217</v>
      </c>
      <c r="AV18" s="1319">
        <v>2633</v>
      </c>
      <c r="AW18" s="1319">
        <v>2392.5</v>
      </c>
      <c r="AX18" s="1319">
        <v>807</v>
      </c>
      <c r="AY18" s="1319">
        <v>885</v>
      </c>
      <c r="AZ18" s="1319">
        <v>928.3</v>
      </c>
      <c r="BA18" s="1319">
        <v>685</v>
      </c>
      <c r="BB18" s="1319">
        <v>697</v>
      </c>
      <c r="BC18" s="1319">
        <v>710.04</v>
      </c>
      <c r="BD18" s="1319">
        <v>679</v>
      </c>
      <c r="BE18" s="1319">
        <v>718</v>
      </c>
      <c r="BF18" s="1319">
        <v>703</v>
      </c>
      <c r="BG18" s="1319">
        <v>1005</v>
      </c>
      <c r="BH18" s="1319">
        <v>1057</v>
      </c>
      <c r="BI18" s="1319">
        <v>1079</v>
      </c>
      <c r="BJ18" s="1319">
        <v>1574</v>
      </c>
      <c r="BK18" s="1319">
        <v>1617</v>
      </c>
      <c r="BL18" s="1319">
        <v>1639</v>
      </c>
    </row>
    <row r="19" spans="1:64" ht="27.75" customHeight="1">
      <c r="A19" s="1196" t="s">
        <v>243</v>
      </c>
      <c r="B19" s="1208" t="s">
        <v>383</v>
      </c>
      <c r="C19" s="87" t="s">
        <v>32</v>
      </c>
      <c r="D19" s="1624">
        <v>5617</v>
      </c>
      <c r="E19" s="1624">
        <v>5617</v>
      </c>
      <c r="F19" s="1624">
        <v>5864</v>
      </c>
      <c r="G19" s="1624">
        <v>5958</v>
      </c>
      <c r="H19" s="1624">
        <f>[5]Sheet1!F20</f>
        <v>5861</v>
      </c>
      <c r="I19" s="1624">
        <f>[5]Sheet1!G20</f>
        <v>5958</v>
      </c>
      <c r="J19" s="1624">
        <f t="shared" si="3"/>
        <v>104.34395584831762</v>
      </c>
      <c r="K19" s="1624">
        <f t="shared" si="1"/>
        <v>98.37193689157435</v>
      </c>
      <c r="L19" s="1624">
        <f t="shared" si="2"/>
        <v>100</v>
      </c>
      <c r="M19" s="1571"/>
      <c r="N19" s="1313">
        <v>228</v>
      </c>
      <c r="O19" s="1313">
        <v>221</v>
      </c>
      <c r="P19" s="1313">
        <v>388</v>
      </c>
      <c r="Q19" s="1313">
        <v>310</v>
      </c>
      <c r="R19" s="1313">
        <v>278</v>
      </c>
      <c r="S19" s="1313">
        <v>273</v>
      </c>
      <c r="T19" s="1313">
        <v>259</v>
      </c>
      <c r="U19" s="1313">
        <v>237</v>
      </c>
      <c r="V19" s="1313">
        <v>242</v>
      </c>
      <c r="W19" s="1313">
        <v>322</v>
      </c>
      <c r="X19" s="1313">
        <v>325</v>
      </c>
      <c r="Y19" s="1313">
        <v>333</v>
      </c>
      <c r="Z19" s="1313">
        <v>480</v>
      </c>
      <c r="AA19" s="1313">
        <v>470</v>
      </c>
      <c r="AB19" s="1313">
        <v>472</v>
      </c>
      <c r="AC19" s="1313">
        <v>247</v>
      </c>
      <c r="AD19" s="1313">
        <v>247</v>
      </c>
      <c r="AE19" s="1313">
        <v>247</v>
      </c>
      <c r="AF19" s="1313">
        <v>410</v>
      </c>
      <c r="AG19" s="1313">
        <v>435</v>
      </c>
      <c r="AH19" s="1313">
        <v>426</v>
      </c>
      <c r="AI19" s="1313">
        <v>190</v>
      </c>
      <c r="AJ19" s="1313">
        <v>179</v>
      </c>
      <c r="AK19" s="1313">
        <v>196</v>
      </c>
      <c r="AL19" s="1313">
        <v>452</v>
      </c>
      <c r="AM19" s="1313">
        <v>507</v>
      </c>
      <c r="AN19" s="1313">
        <v>504</v>
      </c>
      <c r="AO19" s="1313">
        <v>550</v>
      </c>
      <c r="AP19" s="1313">
        <v>506</v>
      </c>
      <c r="AQ19" s="1313">
        <v>430</v>
      </c>
      <c r="AR19" s="1313">
        <v>315</v>
      </c>
      <c r="AS19" s="1313">
        <v>311</v>
      </c>
      <c r="AT19" s="1313">
        <v>307</v>
      </c>
      <c r="AU19" s="1313">
        <v>524</v>
      </c>
      <c r="AV19" s="1313">
        <v>684</v>
      </c>
      <c r="AW19" s="1313">
        <v>630.5</v>
      </c>
      <c r="AX19" s="1313">
        <v>242</v>
      </c>
      <c r="AY19" s="1313">
        <v>250</v>
      </c>
      <c r="AZ19" s="1313">
        <v>289</v>
      </c>
      <c r="BA19" s="1313">
        <v>217</v>
      </c>
      <c r="BB19" s="1313">
        <v>231</v>
      </c>
      <c r="BC19" s="1313">
        <v>238.62</v>
      </c>
      <c r="BD19" s="1313">
        <v>183</v>
      </c>
      <c r="BE19" s="1313">
        <v>205</v>
      </c>
      <c r="BF19" s="1313">
        <v>204</v>
      </c>
      <c r="BG19" s="1313">
        <v>261</v>
      </c>
      <c r="BH19" s="1313">
        <v>302</v>
      </c>
      <c r="BI19" s="1313">
        <v>302</v>
      </c>
      <c r="BJ19" s="1313">
        <v>427</v>
      </c>
      <c r="BK19" s="1313">
        <v>476</v>
      </c>
      <c r="BL19" s="1313">
        <v>476</v>
      </c>
    </row>
    <row r="20" spans="1:64" s="213" customFormat="1" ht="27.75" customHeight="1">
      <c r="A20" s="1196" t="s">
        <v>243</v>
      </c>
      <c r="B20" s="1208" t="s">
        <v>380</v>
      </c>
      <c r="C20" s="87" t="s">
        <v>32</v>
      </c>
      <c r="D20" s="1624">
        <v>9298</v>
      </c>
      <c r="E20" s="1624">
        <v>9298</v>
      </c>
      <c r="F20" s="1624">
        <v>9260</v>
      </c>
      <c r="G20" s="1624">
        <v>8964</v>
      </c>
      <c r="H20" s="1624">
        <f>[5]Sheet1!F21</f>
        <v>9255</v>
      </c>
      <c r="I20" s="1624">
        <f>[5]Sheet1!G21</f>
        <v>8964</v>
      </c>
      <c r="J20" s="1624">
        <f t="shared" si="3"/>
        <v>99.537534953753493</v>
      </c>
      <c r="K20" s="1624">
        <f t="shared" si="1"/>
        <v>103.24631860776438</v>
      </c>
      <c r="L20" s="1624">
        <f t="shared" si="2"/>
        <v>100</v>
      </c>
      <c r="M20" s="1571"/>
      <c r="N20" s="1313">
        <v>354</v>
      </c>
      <c r="O20" s="1313">
        <v>358</v>
      </c>
      <c r="P20" s="1313">
        <v>290</v>
      </c>
      <c r="Q20" s="1313">
        <v>459</v>
      </c>
      <c r="R20" s="1313">
        <v>460</v>
      </c>
      <c r="S20" s="1313">
        <v>451</v>
      </c>
      <c r="T20" s="1313">
        <v>360</v>
      </c>
      <c r="U20" s="1313">
        <v>353</v>
      </c>
      <c r="V20" s="1313">
        <v>363</v>
      </c>
      <c r="W20" s="1322">
        <v>472</v>
      </c>
      <c r="X20" s="1322">
        <v>467</v>
      </c>
      <c r="Y20" s="1322">
        <v>454</v>
      </c>
      <c r="Z20" s="1313">
        <v>848</v>
      </c>
      <c r="AA20" s="1313">
        <v>847</v>
      </c>
      <c r="AB20" s="1313">
        <v>806</v>
      </c>
      <c r="AC20" s="1313">
        <v>393</v>
      </c>
      <c r="AD20" s="1313">
        <v>354</v>
      </c>
      <c r="AE20" s="1313">
        <v>351</v>
      </c>
      <c r="AF20" s="1313">
        <v>642</v>
      </c>
      <c r="AG20" s="1313">
        <v>629</v>
      </c>
      <c r="AH20" s="1313">
        <v>607</v>
      </c>
      <c r="AI20" s="1313">
        <v>450</v>
      </c>
      <c r="AJ20" s="1313">
        <v>433</v>
      </c>
      <c r="AK20" s="1313">
        <v>443</v>
      </c>
      <c r="AL20" s="1313">
        <v>886</v>
      </c>
      <c r="AM20" s="1313">
        <v>880</v>
      </c>
      <c r="AN20" s="1313">
        <v>829</v>
      </c>
      <c r="AO20" s="1313">
        <v>968</v>
      </c>
      <c r="AP20" s="1313">
        <v>968</v>
      </c>
      <c r="AQ20" s="1313">
        <v>774</v>
      </c>
      <c r="AR20" s="1313">
        <v>452</v>
      </c>
      <c r="AS20" s="1313">
        <v>488</v>
      </c>
      <c r="AT20" s="1313">
        <v>492</v>
      </c>
      <c r="AU20" s="1313">
        <v>1003</v>
      </c>
      <c r="AV20" s="1313">
        <v>1009</v>
      </c>
      <c r="AW20" s="1313">
        <v>1089</v>
      </c>
      <c r="AX20" s="1313">
        <v>360</v>
      </c>
      <c r="AY20" s="1313">
        <v>379</v>
      </c>
      <c r="AZ20" s="1313">
        <v>358</v>
      </c>
      <c r="BA20" s="1313">
        <v>253</v>
      </c>
      <c r="BB20" s="1313">
        <v>255</v>
      </c>
      <c r="BC20" s="1313">
        <v>259.95999999999998</v>
      </c>
      <c r="BD20" s="1313">
        <v>289</v>
      </c>
      <c r="BE20" s="1313">
        <v>291</v>
      </c>
      <c r="BF20" s="1313">
        <v>289</v>
      </c>
      <c r="BG20" s="1313">
        <v>446</v>
      </c>
      <c r="BH20" s="1313">
        <v>435</v>
      </c>
      <c r="BI20" s="1313">
        <v>437</v>
      </c>
      <c r="BJ20" s="1313">
        <v>663</v>
      </c>
      <c r="BK20" s="1313">
        <v>654</v>
      </c>
      <c r="BL20" s="1313">
        <v>671</v>
      </c>
    </row>
    <row r="21" spans="1:64" ht="27.75" customHeight="1">
      <c r="A21" s="1196" t="s">
        <v>243</v>
      </c>
      <c r="B21" s="1208" t="s">
        <v>384</v>
      </c>
      <c r="C21" s="87" t="s">
        <v>32</v>
      </c>
      <c r="D21" s="1624">
        <v>6699</v>
      </c>
      <c r="E21" s="1624">
        <v>6699</v>
      </c>
      <c r="F21" s="1624">
        <v>6923</v>
      </c>
      <c r="G21" s="1624">
        <v>7201</v>
      </c>
      <c r="H21" s="1624">
        <f>[5]Sheet1!F22</f>
        <v>6870</v>
      </c>
      <c r="I21" s="1624">
        <f>[5]Sheet1!G22</f>
        <v>7201</v>
      </c>
      <c r="J21" s="1624">
        <f t="shared" si="3"/>
        <v>102.5526197939991</v>
      </c>
      <c r="K21" s="1624">
        <f t="shared" si="1"/>
        <v>95.403416192195536</v>
      </c>
      <c r="L21" s="1624">
        <f t="shared" si="2"/>
        <v>100</v>
      </c>
      <c r="M21" s="1571"/>
      <c r="N21" s="1313">
        <v>270</v>
      </c>
      <c r="O21" s="1313">
        <v>256</v>
      </c>
      <c r="P21" s="1313">
        <v>390</v>
      </c>
      <c r="Q21" s="1313">
        <v>342</v>
      </c>
      <c r="R21" s="1313">
        <v>340</v>
      </c>
      <c r="S21" s="1313">
        <v>426</v>
      </c>
      <c r="T21" s="1313">
        <v>289</v>
      </c>
      <c r="U21" s="1313">
        <v>288</v>
      </c>
      <c r="V21" s="1313">
        <v>296</v>
      </c>
      <c r="W21" s="1313">
        <v>298</v>
      </c>
      <c r="X21" s="1313">
        <v>327</v>
      </c>
      <c r="Y21" s="1313">
        <v>326</v>
      </c>
      <c r="Z21" s="1313">
        <v>630</v>
      </c>
      <c r="AA21" s="1313">
        <v>681</v>
      </c>
      <c r="AB21" s="1313">
        <v>682</v>
      </c>
      <c r="AC21" s="1322">
        <v>324</v>
      </c>
      <c r="AD21" s="1322">
        <v>355</v>
      </c>
      <c r="AE21" s="1322">
        <v>344</v>
      </c>
      <c r="AF21" s="1322">
        <v>479</v>
      </c>
      <c r="AG21" s="1322">
        <v>489</v>
      </c>
      <c r="AH21" s="1322">
        <v>501</v>
      </c>
      <c r="AI21" s="1322">
        <v>281</v>
      </c>
      <c r="AJ21" s="1322">
        <v>304</v>
      </c>
      <c r="AK21" s="1322">
        <v>291</v>
      </c>
      <c r="AL21" s="1313">
        <v>626</v>
      </c>
      <c r="AM21" s="1313">
        <v>632</v>
      </c>
      <c r="AN21" s="1313">
        <v>643</v>
      </c>
      <c r="AO21" s="1313">
        <v>780</v>
      </c>
      <c r="AP21" s="1313">
        <v>806</v>
      </c>
      <c r="AQ21" s="1313">
        <v>817</v>
      </c>
      <c r="AR21" s="1313">
        <v>281</v>
      </c>
      <c r="AS21" s="1313">
        <v>275</v>
      </c>
      <c r="AT21" s="1313">
        <v>277</v>
      </c>
      <c r="AU21" s="1313">
        <v>690</v>
      </c>
      <c r="AV21" s="1313">
        <v>674</v>
      </c>
      <c r="AW21" s="1313">
        <v>673</v>
      </c>
      <c r="AX21" s="1313">
        <v>205</v>
      </c>
      <c r="AY21" s="1313">
        <v>256</v>
      </c>
      <c r="AZ21" s="1313">
        <v>281.3</v>
      </c>
      <c r="BA21" s="1313">
        <v>215</v>
      </c>
      <c r="BB21" s="1313">
        <v>211</v>
      </c>
      <c r="BC21" s="1313">
        <v>211.46</v>
      </c>
      <c r="BD21" s="1313">
        <v>207</v>
      </c>
      <c r="BE21" s="1313">
        <v>222</v>
      </c>
      <c r="BF21" s="1313">
        <v>210</v>
      </c>
      <c r="BG21" s="1313">
        <v>298</v>
      </c>
      <c r="BH21" s="1313">
        <v>320</v>
      </c>
      <c r="BI21" s="1313">
        <v>340</v>
      </c>
      <c r="BJ21" s="1313">
        <v>484</v>
      </c>
      <c r="BK21" s="1313">
        <v>487</v>
      </c>
      <c r="BL21" s="1313">
        <v>492</v>
      </c>
    </row>
    <row r="22" spans="1:64" ht="27.75" customHeight="1">
      <c r="A22" s="1196" t="s">
        <v>243</v>
      </c>
      <c r="B22" s="1208" t="s">
        <v>385</v>
      </c>
      <c r="C22" s="87" t="s">
        <v>32</v>
      </c>
      <c r="D22" s="1624">
        <v>1589</v>
      </c>
      <c r="E22" s="1624">
        <v>1589</v>
      </c>
      <c r="F22" s="1624">
        <v>1396</v>
      </c>
      <c r="G22" s="1624">
        <v>1542</v>
      </c>
      <c r="H22" s="1624">
        <f>[5]Sheet1!F23</f>
        <v>1357</v>
      </c>
      <c r="I22" s="1624">
        <f>[5]Sheet1!G23</f>
        <v>1542</v>
      </c>
      <c r="J22" s="1624">
        <f t="shared" si="3"/>
        <v>85.399622404027681</v>
      </c>
      <c r="K22" s="1624">
        <f t="shared" si="1"/>
        <v>88.002594033722431</v>
      </c>
      <c r="L22" s="1624">
        <f t="shared" si="2"/>
        <v>100</v>
      </c>
      <c r="M22" s="1571"/>
      <c r="N22" s="1313"/>
      <c r="O22" s="1313">
        <v>1130</v>
      </c>
      <c r="P22" s="1313">
        <v>1247</v>
      </c>
      <c r="Q22" s="1313"/>
      <c r="R22" s="1313"/>
      <c r="S22" s="1497"/>
      <c r="T22" s="1313"/>
      <c r="U22" s="1313"/>
      <c r="V22" s="1313"/>
      <c r="W22" s="1313"/>
      <c r="X22" s="1313"/>
      <c r="Y22" s="1313"/>
      <c r="Z22" s="1313"/>
      <c r="AA22" s="1313"/>
      <c r="AB22" s="1313"/>
      <c r="AC22" s="1313"/>
      <c r="AD22" s="1313"/>
      <c r="AE22" s="1313"/>
      <c r="AF22" s="1313"/>
      <c r="AG22" s="1313"/>
      <c r="AH22" s="1313"/>
      <c r="AI22" s="1313"/>
      <c r="AJ22" s="1313"/>
      <c r="AK22" s="1313"/>
      <c r="AL22" s="1313"/>
      <c r="AM22" s="1313"/>
      <c r="AN22" s="1313"/>
      <c r="AO22" s="1313"/>
      <c r="AP22" s="1313"/>
      <c r="AQ22" s="1313"/>
      <c r="AR22" s="1313"/>
      <c r="AS22" s="1313"/>
      <c r="AT22" s="1313"/>
      <c r="AU22" s="1313"/>
      <c r="AV22" s="1313">
        <v>266</v>
      </c>
      <c r="AW22" s="1323">
        <v>295</v>
      </c>
      <c r="AX22" s="1313"/>
      <c r="AY22" s="1313"/>
      <c r="AZ22" s="1313"/>
      <c r="BA22" s="1313"/>
      <c r="BB22" s="1313"/>
      <c r="BC22" s="1313"/>
      <c r="BD22" s="1313"/>
      <c r="BE22" s="1313"/>
      <c r="BF22" s="1313"/>
      <c r="BG22" s="1313"/>
      <c r="BH22" s="1313"/>
      <c r="BI22" s="1313"/>
      <c r="BJ22" s="1313"/>
      <c r="BK22" s="1313"/>
      <c r="BL22" s="1313"/>
    </row>
    <row r="23" spans="1:64" ht="27.75" customHeight="1">
      <c r="A23" s="1190" t="s">
        <v>52</v>
      </c>
      <c r="B23" s="1572" t="s">
        <v>437</v>
      </c>
      <c r="C23" s="1190" t="s">
        <v>32</v>
      </c>
      <c r="D23" s="1696">
        <v>723</v>
      </c>
      <c r="E23" s="1696">
        <v>450</v>
      </c>
      <c r="F23" s="1696">
        <v>465</v>
      </c>
      <c r="G23" s="1697">
        <v>1695</v>
      </c>
      <c r="H23" s="1697">
        <f>[5]Sheet1!F24</f>
        <v>1695</v>
      </c>
      <c r="I23" s="1697">
        <f>[5]Sheet1!G24</f>
        <v>1695</v>
      </c>
      <c r="J23" s="1696">
        <f t="shared" si="3"/>
        <v>234.43983402489627</v>
      </c>
      <c r="K23" s="1696">
        <f t="shared" si="1"/>
        <v>100</v>
      </c>
      <c r="L23" s="1696">
        <f t="shared" si="2"/>
        <v>100</v>
      </c>
      <c r="M23" s="1573"/>
      <c r="N23" s="1318"/>
      <c r="O23" s="1318">
        <v>465</v>
      </c>
      <c r="P23" s="1318">
        <v>1695</v>
      </c>
      <c r="Q23" s="1318"/>
      <c r="R23" s="1318"/>
      <c r="S23" s="1497"/>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3"/>
      <c r="AP23" s="1313"/>
      <c r="AQ23" s="1313"/>
      <c r="AR23" s="1318"/>
      <c r="AS23" s="1318"/>
      <c r="AT23" s="1318"/>
      <c r="AU23" s="1318"/>
      <c r="AV23" s="1318"/>
      <c r="AW23" s="1318"/>
      <c r="AX23" s="1318"/>
      <c r="AY23" s="1318"/>
      <c r="AZ23" s="1318"/>
      <c r="BA23" s="1318"/>
      <c r="BB23" s="1318"/>
      <c r="BC23" s="1318"/>
      <c r="BD23" s="1318"/>
      <c r="BE23" s="1318"/>
      <c r="BF23" s="1318"/>
      <c r="BG23" s="1318"/>
      <c r="BH23" s="1318"/>
      <c r="BI23" s="1318"/>
      <c r="BJ23" s="1318"/>
      <c r="BK23" s="1318"/>
      <c r="BL23" s="1318"/>
    </row>
    <row r="24" spans="1:64" ht="27.75" customHeight="1">
      <c r="A24" s="1190" t="s">
        <v>57</v>
      </c>
      <c r="B24" s="1572" t="s">
        <v>128</v>
      </c>
      <c r="C24" s="87"/>
      <c r="D24" s="1624"/>
      <c r="E24" s="1624"/>
      <c r="F24" s="1624"/>
      <c r="G24" s="1624"/>
      <c r="H24" s="1624"/>
      <c r="I24" s="1624"/>
      <c r="J24" s="1624"/>
      <c r="K24" s="1624"/>
      <c r="L24" s="1624"/>
      <c r="M24" s="1571"/>
      <c r="N24" s="1317"/>
      <c r="O24" s="1317"/>
      <c r="P24" s="1317"/>
      <c r="Q24" s="1317"/>
      <c r="R24" s="1317"/>
      <c r="S24" s="1497"/>
      <c r="T24" s="1317"/>
      <c r="U24" s="1317"/>
      <c r="V24" s="1317"/>
      <c r="W24" s="1317"/>
      <c r="X24" s="1317"/>
      <c r="Y24" s="1317"/>
      <c r="Z24" s="1317"/>
      <c r="AA24" s="1317"/>
      <c r="AB24" s="1317"/>
      <c r="AC24" s="1317"/>
      <c r="AD24" s="1317"/>
      <c r="AE24" s="1317"/>
      <c r="AF24" s="1317"/>
      <c r="AG24" s="1317"/>
      <c r="AH24" s="1317"/>
      <c r="AI24" s="1317"/>
      <c r="AJ24" s="1317"/>
      <c r="AK24" s="1317"/>
      <c r="AL24" s="1317"/>
      <c r="AM24" s="1317"/>
      <c r="AN24" s="1317"/>
      <c r="AO24" s="1317"/>
      <c r="AP24" s="1317"/>
      <c r="AQ24" s="1317"/>
      <c r="AR24" s="1317"/>
      <c r="AS24" s="1317"/>
      <c r="AT24" s="1317"/>
      <c r="AU24" s="1317"/>
      <c r="AV24" s="1317"/>
      <c r="AW24" s="1317"/>
      <c r="AX24" s="1317"/>
      <c r="AY24" s="1317"/>
      <c r="AZ24" s="1317"/>
      <c r="BA24" s="1317"/>
      <c r="BB24" s="1317"/>
      <c r="BC24" s="1317"/>
      <c r="BD24" s="1317"/>
      <c r="BE24" s="1317"/>
      <c r="BF24" s="1317"/>
      <c r="BG24" s="1317"/>
      <c r="BH24" s="1317"/>
      <c r="BI24" s="1317"/>
      <c r="BJ24" s="1317"/>
      <c r="BK24" s="1317"/>
      <c r="BL24" s="1317"/>
    </row>
    <row r="25" spans="1:64" ht="39.75" customHeight="1">
      <c r="A25" s="1196">
        <v>1</v>
      </c>
      <c r="B25" s="1574" t="s">
        <v>390</v>
      </c>
      <c r="C25" s="87" t="s">
        <v>16</v>
      </c>
      <c r="D25" s="1624">
        <v>17</v>
      </c>
      <c r="E25" s="1624">
        <v>17</v>
      </c>
      <c r="F25" s="1624">
        <v>17</v>
      </c>
      <c r="G25" s="1624">
        <v>17</v>
      </c>
      <c r="H25" s="1624">
        <f>[5]Sheet1!F26</f>
        <v>17</v>
      </c>
      <c r="I25" s="1624">
        <f>[5]Sheet1!G26</f>
        <v>17</v>
      </c>
      <c r="J25" s="1624">
        <f t="shared" si="3"/>
        <v>100</v>
      </c>
      <c r="K25" s="1624">
        <f t="shared" si="1"/>
        <v>100</v>
      </c>
      <c r="L25" s="1624">
        <f t="shared" si="2"/>
        <v>100</v>
      </c>
      <c r="M25" s="1571"/>
      <c r="N25" s="1324">
        <v>1</v>
      </c>
      <c r="O25" s="1324">
        <v>1</v>
      </c>
      <c r="P25" s="1324">
        <v>1</v>
      </c>
      <c r="Q25" s="1324">
        <v>1</v>
      </c>
      <c r="R25" s="1324">
        <v>1</v>
      </c>
      <c r="S25" s="1324">
        <v>1</v>
      </c>
      <c r="T25" s="1324">
        <v>1</v>
      </c>
      <c r="U25" s="1324">
        <v>1</v>
      </c>
      <c r="V25" s="1324">
        <v>1</v>
      </c>
      <c r="W25" s="1324">
        <v>1</v>
      </c>
      <c r="X25" s="1324">
        <v>1</v>
      </c>
      <c r="Y25" s="1324">
        <v>1</v>
      </c>
      <c r="Z25" s="1324">
        <v>1</v>
      </c>
      <c r="AA25" s="1324">
        <v>1</v>
      </c>
      <c r="AB25" s="1324">
        <v>1</v>
      </c>
      <c r="AC25" s="1324">
        <v>1</v>
      </c>
      <c r="AD25" s="1324">
        <v>1</v>
      </c>
      <c r="AE25" s="1324">
        <v>1</v>
      </c>
      <c r="AF25" s="1324">
        <v>1</v>
      </c>
      <c r="AG25" s="1324">
        <v>1</v>
      </c>
      <c r="AH25" s="1324">
        <v>1</v>
      </c>
      <c r="AI25" s="1324">
        <v>1</v>
      </c>
      <c r="AJ25" s="1324">
        <v>1</v>
      </c>
      <c r="AK25" s="1324">
        <v>1</v>
      </c>
      <c r="AL25" s="1324">
        <v>1</v>
      </c>
      <c r="AM25" s="1324">
        <v>1</v>
      </c>
      <c r="AN25" s="1324">
        <v>1</v>
      </c>
      <c r="AO25" s="1324">
        <v>1</v>
      </c>
      <c r="AP25" s="1324">
        <v>1</v>
      </c>
      <c r="AQ25" s="1324">
        <v>1</v>
      </c>
      <c r="AR25" s="1324">
        <v>1</v>
      </c>
      <c r="AS25" s="1324">
        <v>1</v>
      </c>
      <c r="AT25" s="1324">
        <v>1</v>
      </c>
      <c r="AU25" s="1324">
        <v>1</v>
      </c>
      <c r="AV25" s="1324">
        <v>1</v>
      </c>
      <c r="AW25" s="1324">
        <v>1</v>
      </c>
      <c r="AX25" s="1324">
        <v>1</v>
      </c>
      <c r="AY25" s="1325">
        <v>1</v>
      </c>
      <c r="AZ25" s="1325">
        <v>1</v>
      </c>
      <c r="BA25" s="1324">
        <v>1</v>
      </c>
      <c r="BB25" s="1324">
        <v>1</v>
      </c>
      <c r="BC25" s="1324">
        <v>1</v>
      </c>
      <c r="BD25" s="1324">
        <v>1</v>
      </c>
      <c r="BE25" s="1324">
        <v>1</v>
      </c>
      <c r="BF25" s="1324">
        <v>1</v>
      </c>
      <c r="BG25" s="1324">
        <v>1</v>
      </c>
      <c r="BH25" s="1324">
        <v>1</v>
      </c>
      <c r="BI25" s="1324">
        <v>1</v>
      </c>
      <c r="BJ25" s="1324">
        <v>1</v>
      </c>
      <c r="BK25" s="1325">
        <v>1</v>
      </c>
      <c r="BL25" s="1325">
        <v>1</v>
      </c>
    </row>
    <row r="26" spans="1:64" ht="39.75" customHeight="1">
      <c r="A26" s="1196">
        <v>2</v>
      </c>
      <c r="B26" s="1574" t="s">
        <v>386</v>
      </c>
      <c r="C26" s="87" t="s">
        <v>43</v>
      </c>
      <c r="D26" s="1624">
        <v>100</v>
      </c>
      <c r="E26" s="1624">
        <v>100</v>
      </c>
      <c r="F26" s="1624">
        <v>100</v>
      </c>
      <c r="G26" s="1624">
        <v>100</v>
      </c>
      <c r="H26" s="1698">
        <f>[5]Sheet1!F27</f>
        <v>100</v>
      </c>
      <c r="I26" s="1698">
        <f>[5]Sheet1!G27</f>
        <v>100</v>
      </c>
      <c r="J26" s="1624">
        <f>+H26-D26</f>
        <v>0</v>
      </c>
      <c r="K26" s="1624">
        <f>+H26-G26</f>
        <v>0</v>
      </c>
      <c r="L26" s="1624">
        <f>+I26-G26</f>
        <v>0</v>
      </c>
      <c r="M26" s="1571"/>
      <c r="N26" s="1324">
        <v>1</v>
      </c>
      <c r="O26" s="1324">
        <v>1</v>
      </c>
      <c r="P26" s="1324">
        <v>1</v>
      </c>
      <c r="Q26" s="1324">
        <v>1</v>
      </c>
      <c r="R26" s="1324">
        <v>1</v>
      </c>
      <c r="S26" s="1324">
        <v>1</v>
      </c>
      <c r="T26" s="1324">
        <v>1</v>
      </c>
      <c r="U26" s="1324">
        <v>1</v>
      </c>
      <c r="V26" s="1324">
        <v>1</v>
      </c>
      <c r="W26" s="1324">
        <v>1</v>
      </c>
      <c r="X26" s="1324">
        <v>1</v>
      </c>
      <c r="Y26" s="1324">
        <v>1</v>
      </c>
      <c r="Z26" s="1324">
        <v>1</v>
      </c>
      <c r="AA26" s="1324">
        <v>1</v>
      </c>
      <c r="AB26" s="1324">
        <v>1</v>
      </c>
      <c r="AC26" s="1324">
        <v>1</v>
      </c>
      <c r="AD26" s="1324">
        <v>1</v>
      </c>
      <c r="AE26" s="1324">
        <v>1</v>
      </c>
      <c r="AF26" s="1324">
        <v>1</v>
      </c>
      <c r="AG26" s="1324">
        <v>1</v>
      </c>
      <c r="AH26" s="1324">
        <v>1</v>
      </c>
      <c r="AI26" s="1324">
        <v>1</v>
      </c>
      <c r="AJ26" s="1324">
        <v>1</v>
      </c>
      <c r="AK26" s="1324">
        <v>1</v>
      </c>
      <c r="AL26" s="1324">
        <v>1</v>
      </c>
      <c r="AM26" s="1324">
        <v>1</v>
      </c>
      <c r="AN26" s="1324">
        <v>1</v>
      </c>
      <c r="AO26" s="1324">
        <v>1</v>
      </c>
      <c r="AP26" s="1324">
        <v>1</v>
      </c>
      <c r="AQ26" s="1324">
        <v>1</v>
      </c>
      <c r="AR26" s="1324">
        <v>1</v>
      </c>
      <c r="AS26" s="1324">
        <v>1</v>
      </c>
      <c r="AT26" s="1324">
        <v>1</v>
      </c>
      <c r="AU26" s="1324">
        <v>1</v>
      </c>
      <c r="AV26" s="1324">
        <v>1</v>
      </c>
      <c r="AW26" s="1324">
        <v>1</v>
      </c>
      <c r="AX26" s="1324">
        <v>1</v>
      </c>
      <c r="AY26" s="1324">
        <v>1</v>
      </c>
      <c r="AZ26" s="1324">
        <v>1</v>
      </c>
      <c r="BA26" s="1324">
        <v>1</v>
      </c>
      <c r="BB26" s="1324">
        <v>1</v>
      </c>
      <c r="BC26" s="1324">
        <v>1</v>
      </c>
      <c r="BD26" s="1324">
        <v>1</v>
      </c>
      <c r="BE26" s="1324">
        <v>1</v>
      </c>
      <c r="BF26" s="1324">
        <v>1</v>
      </c>
      <c r="BG26" s="1324">
        <v>1</v>
      </c>
      <c r="BH26" s="1324">
        <v>1</v>
      </c>
      <c r="BI26" s="1324">
        <v>1</v>
      </c>
      <c r="BJ26" s="1324">
        <v>1</v>
      </c>
      <c r="BK26" s="1324">
        <v>1</v>
      </c>
      <c r="BL26" s="1324">
        <v>1</v>
      </c>
    </row>
    <row r="27" spans="1:64" ht="36" customHeight="1">
      <c r="A27" s="1196">
        <v>3</v>
      </c>
      <c r="B27" s="1574" t="s">
        <v>387</v>
      </c>
      <c r="C27" s="87" t="s">
        <v>43</v>
      </c>
      <c r="D27" s="1624">
        <v>100</v>
      </c>
      <c r="E27" s="1624">
        <v>100</v>
      </c>
      <c r="F27" s="1624">
        <v>100</v>
      </c>
      <c r="G27" s="1624">
        <v>100</v>
      </c>
      <c r="H27" s="1698">
        <f>[5]Sheet1!F28</f>
        <v>100</v>
      </c>
      <c r="I27" s="1698">
        <f>[5]Sheet1!G28</f>
        <v>100</v>
      </c>
      <c r="J27" s="1624">
        <f t="shared" ref="J27:J29" si="4">+H27-D27</f>
        <v>0</v>
      </c>
      <c r="K27" s="1624">
        <f t="shared" ref="K27:K29" si="5">+H27-G27</f>
        <v>0</v>
      </c>
      <c r="L27" s="1624">
        <f t="shared" ref="L27:L29" si="6">+I27-G27</f>
        <v>0</v>
      </c>
      <c r="M27" s="1571"/>
      <c r="N27" s="1324">
        <v>1</v>
      </c>
      <c r="O27" s="1324">
        <v>1</v>
      </c>
      <c r="P27" s="1324">
        <v>1</v>
      </c>
      <c r="Q27" s="1324">
        <v>1</v>
      </c>
      <c r="R27" s="1324">
        <v>1</v>
      </c>
      <c r="S27" s="1324">
        <v>1</v>
      </c>
      <c r="T27" s="1324">
        <v>1</v>
      </c>
      <c r="U27" s="1324">
        <v>1</v>
      </c>
      <c r="V27" s="1324">
        <v>1</v>
      </c>
      <c r="W27" s="1324">
        <v>1</v>
      </c>
      <c r="X27" s="1324">
        <v>1</v>
      </c>
      <c r="Y27" s="1324">
        <v>1</v>
      </c>
      <c r="Z27" s="1324">
        <v>1</v>
      </c>
      <c r="AA27" s="1324">
        <v>1</v>
      </c>
      <c r="AB27" s="1324">
        <v>1</v>
      </c>
      <c r="AC27" s="1324">
        <v>1</v>
      </c>
      <c r="AD27" s="1324">
        <v>1</v>
      </c>
      <c r="AE27" s="1324">
        <v>1</v>
      </c>
      <c r="AF27" s="1324">
        <v>1</v>
      </c>
      <c r="AG27" s="1324">
        <v>1</v>
      </c>
      <c r="AH27" s="1324">
        <v>1</v>
      </c>
      <c r="AI27" s="1324">
        <v>1</v>
      </c>
      <c r="AJ27" s="1324">
        <v>1</v>
      </c>
      <c r="AK27" s="1324">
        <v>1</v>
      </c>
      <c r="AL27" s="1324">
        <v>1</v>
      </c>
      <c r="AM27" s="1324">
        <v>1</v>
      </c>
      <c r="AN27" s="1324">
        <v>1</v>
      </c>
      <c r="AO27" s="1324">
        <v>1</v>
      </c>
      <c r="AP27" s="1324">
        <v>1</v>
      </c>
      <c r="AQ27" s="1324">
        <v>1</v>
      </c>
      <c r="AR27" s="1324">
        <v>1</v>
      </c>
      <c r="AS27" s="1324">
        <v>1</v>
      </c>
      <c r="AT27" s="1324">
        <v>1</v>
      </c>
      <c r="AU27" s="1324">
        <v>1</v>
      </c>
      <c r="AV27" s="1324">
        <v>1</v>
      </c>
      <c r="AW27" s="1324">
        <v>1</v>
      </c>
      <c r="AX27" s="1324">
        <v>1</v>
      </c>
      <c r="AY27" s="1324">
        <v>1</v>
      </c>
      <c r="AZ27" s="1324">
        <v>1</v>
      </c>
      <c r="BA27" s="1324">
        <v>1</v>
      </c>
      <c r="BB27" s="1324">
        <v>1</v>
      </c>
      <c r="BC27" s="1324">
        <v>1</v>
      </c>
      <c r="BD27" s="1324">
        <v>1</v>
      </c>
      <c r="BE27" s="1324">
        <v>1</v>
      </c>
      <c r="BF27" s="1324">
        <v>1</v>
      </c>
      <c r="BG27" s="1324">
        <v>1</v>
      </c>
      <c r="BH27" s="1324">
        <v>1</v>
      </c>
      <c r="BI27" s="1324">
        <v>1</v>
      </c>
      <c r="BJ27" s="1324">
        <v>1</v>
      </c>
      <c r="BK27" s="1324">
        <v>1</v>
      </c>
      <c r="BL27" s="1324">
        <v>1</v>
      </c>
    </row>
    <row r="28" spans="1:64" ht="39" customHeight="1">
      <c r="A28" s="1196">
        <v>4</v>
      </c>
      <c r="B28" s="1574" t="s">
        <v>388</v>
      </c>
      <c r="C28" s="87" t="s">
        <v>43</v>
      </c>
      <c r="D28" s="1624">
        <v>100</v>
      </c>
      <c r="E28" s="1624">
        <v>100</v>
      </c>
      <c r="F28" s="1624">
        <v>100</v>
      </c>
      <c r="G28" s="1624">
        <v>100</v>
      </c>
      <c r="H28" s="1698">
        <f>[5]Sheet1!F29</f>
        <v>100</v>
      </c>
      <c r="I28" s="1698">
        <f>[5]Sheet1!G29</f>
        <v>100</v>
      </c>
      <c r="J28" s="1624">
        <f t="shared" si="4"/>
        <v>0</v>
      </c>
      <c r="K28" s="1624">
        <f t="shared" si="5"/>
        <v>0</v>
      </c>
      <c r="L28" s="1624">
        <f t="shared" si="6"/>
        <v>0</v>
      </c>
      <c r="M28" s="1571"/>
      <c r="N28" s="1324"/>
      <c r="O28" s="1324"/>
      <c r="P28" s="1324">
        <v>1</v>
      </c>
      <c r="Q28" s="1324">
        <v>1</v>
      </c>
      <c r="R28" s="1324">
        <v>1</v>
      </c>
      <c r="S28" s="1324">
        <v>1</v>
      </c>
      <c r="T28" s="1324">
        <v>1</v>
      </c>
      <c r="U28" s="1324">
        <v>1</v>
      </c>
      <c r="V28" s="1324">
        <v>1</v>
      </c>
      <c r="W28" s="1324">
        <v>1</v>
      </c>
      <c r="X28" s="1324">
        <v>1</v>
      </c>
      <c r="Y28" s="1324">
        <v>1</v>
      </c>
      <c r="Z28" s="1324">
        <v>1</v>
      </c>
      <c r="AA28" s="1324">
        <v>1</v>
      </c>
      <c r="AB28" s="1324">
        <v>1</v>
      </c>
      <c r="AC28" s="1324">
        <v>1</v>
      </c>
      <c r="AD28" s="1324">
        <v>1</v>
      </c>
      <c r="AE28" s="1324">
        <v>1</v>
      </c>
      <c r="AF28" s="1324">
        <v>1</v>
      </c>
      <c r="AG28" s="1324">
        <v>1</v>
      </c>
      <c r="AH28" s="1324">
        <v>1</v>
      </c>
      <c r="AI28" s="1324">
        <v>1</v>
      </c>
      <c r="AJ28" s="1324">
        <v>1</v>
      </c>
      <c r="AK28" s="1324">
        <v>1</v>
      </c>
      <c r="AL28" s="1324">
        <v>1</v>
      </c>
      <c r="AM28" s="1324">
        <v>1</v>
      </c>
      <c r="AN28" s="1324">
        <v>1</v>
      </c>
      <c r="AO28" s="1324">
        <v>1</v>
      </c>
      <c r="AP28" s="1324">
        <v>1</v>
      </c>
      <c r="AQ28" s="1324">
        <v>1</v>
      </c>
      <c r="AR28" s="1324">
        <v>1</v>
      </c>
      <c r="AS28" s="1324">
        <v>1</v>
      </c>
      <c r="AT28" s="1324">
        <v>1</v>
      </c>
      <c r="AU28" s="1324">
        <v>1</v>
      </c>
      <c r="AV28" s="1324">
        <v>1</v>
      </c>
      <c r="AW28" s="1324">
        <v>1</v>
      </c>
      <c r="AX28" s="1324">
        <v>1</v>
      </c>
      <c r="AY28" s="1324">
        <v>1</v>
      </c>
      <c r="AZ28" s="1324">
        <v>1</v>
      </c>
      <c r="BA28" s="1324">
        <v>1</v>
      </c>
      <c r="BB28" s="1324">
        <v>1</v>
      </c>
      <c r="BC28" s="1324">
        <v>1</v>
      </c>
      <c r="BD28" s="1324">
        <v>1</v>
      </c>
      <c r="BE28" s="1324">
        <v>1</v>
      </c>
      <c r="BF28" s="1324">
        <v>1</v>
      </c>
      <c r="BG28" s="1324">
        <v>1</v>
      </c>
      <c r="BH28" s="1324">
        <v>1</v>
      </c>
      <c r="BI28" s="1324">
        <v>1</v>
      </c>
      <c r="BJ28" s="1324">
        <v>1</v>
      </c>
      <c r="BK28" s="1324">
        <v>1</v>
      </c>
      <c r="BL28" s="1324">
        <v>1</v>
      </c>
    </row>
    <row r="29" spans="1:64" ht="40.5" customHeight="1">
      <c r="A29" s="1196">
        <v>5</v>
      </c>
      <c r="B29" s="1574" t="s">
        <v>389</v>
      </c>
      <c r="C29" s="87" t="s">
        <v>43</v>
      </c>
      <c r="D29" s="1624">
        <v>94.1</v>
      </c>
      <c r="E29" s="1624">
        <v>94.117647058823522</v>
      </c>
      <c r="F29" s="1624">
        <v>94.117647058823522</v>
      </c>
      <c r="G29" s="1624">
        <v>100</v>
      </c>
      <c r="H29" s="1698">
        <f>[5]Sheet1!F30</f>
        <v>100</v>
      </c>
      <c r="I29" s="1698">
        <f>[5]Sheet1!G30</f>
        <v>100</v>
      </c>
      <c r="J29" s="1624">
        <f t="shared" si="4"/>
        <v>5.9000000000000057</v>
      </c>
      <c r="K29" s="1624">
        <f t="shared" si="5"/>
        <v>0</v>
      </c>
      <c r="L29" s="1624">
        <f t="shared" si="6"/>
        <v>0</v>
      </c>
      <c r="M29" s="1575"/>
      <c r="N29" s="1335">
        <v>1</v>
      </c>
      <c r="O29" s="1335">
        <v>1</v>
      </c>
      <c r="P29" s="1335">
        <v>1</v>
      </c>
      <c r="Q29" s="1335">
        <v>1</v>
      </c>
      <c r="R29" s="1335">
        <v>1</v>
      </c>
      <c r="S29" s="1335">
        <v>1</v>
      </c>
      <c r="T29" s="1335">
        <v>1</v>
      </c>
      <c r="U29" s="1335">
        <v>1</v>
      </c>
      <c r="V29" s="1335">
        <v>1</v>
      </c>
      <c r="W29" s="1508">
        <v>1</v>
      </c>
      <c r="X29" s="1508">
        <v>1</v>
      </c>
      <c r="Y29" s="1508">
        <v>1</v>
      </c>
      <c r="Z29" s="1335">
        <v>1</v>
      </c>
      <c r="AA29" s="1335">
        <v>1</v>
      </c>
      <c r="AB29" s="1335">
        <v>1</v>
      </c>
      <c r="AC29" s="1335">
        <v>1</v>
      </c>
      <c r="AD29" s="1335">
        <v>1</v>
      </c>
      <c r="AE29" s="1335">
        <v>1</v>
      </c>
      <c r="AF29" s="1508">
        <v>1</v>
      </c>
      <c r="AG29" s="1508">
        <v>1</v>
      </c>
      <c r="AH29" s="1508">
        <v>1</v>
      </c>
      <c r="AI29" s="1335">
        <v>1</v>
      </c>
      <c r="AJ29" s="1335">
        <v>1</v>
      </c>
      <c r="AK29" s="1335">
        <v>1</v>
      </c>
      <c r="AL29" s="1335">
        <v>1</v>
      </c>
      <c r="AM29" s="1335">
        <v>1</v>
      </c>
      <c r="AN29" s="1335">
        <v>1</v>
      </c>
      <c r="AO29" s="1508">
        <v>1</v>
      </c>
      <c r="AP29" s="1508">
        <v>1</v>
      </c>
      <c r="AQ29" s="1508">
        <v>1</v>
      </c>
      <c r="AR29" s="1508">
        <v>1</v>
      </c>
      <c r="AS29" s="1508">
        <v>1</v>
      </c>
      <c r="AT29" s="1508">
        <v>1</v>
      </c>
      <c r="AU29" s="1335">
        <v>1</v>
      </c>
      <c r="AV29" s="1335">
        <v>1</v>
      </c>
      <c r="AW29" s="1335">
        <v>1</v>
      </c>
      <c r="AX29" s="1508">
        <v>1</v>
      </c>
      <c r="AY29" s="1508">
        <v>1</v>
      </c>
      <c r="AZ29" s="1508">
        <v>1</v>
      </c>
      <c r="BA29" s="1335">
        <v>1</v>
      </c>
      <c r="BB29" s="1335">
        <v>1</v>
      </c>
      <c r="BC29" s="1335">
        <v>1</v>
      </c>
      <c r="BD29" s="1335">
        <v>1</v>
      </c>
      <c r="BE29" s="1335">
        <v>1</v>
      </c>
      <c r="BF29" s="1335">
        <v>1</v>
      </c>
      <c r="BG29" s="1335">
        <v>1</v>
      </c>
      <c r="BH29" s="1335">
        <v>1</v>
      </c>
      <c r="BI29" s="1335">
        <v>1</v>
      </c>
      <c r="BJ29" s="1508">
        <v>1</v>
      </c>
      <c r="BK29" s="1508">
        <v>1</v>
      </c>
      <c r="BL29" s="1508">
        <v>1</v>
      </c>
    </row>
    <row r="30" spans="1:64" ht="34.5" customHeight="1">
      <c r="A30" s="1190" t="s">
        <v>31</v>
      </c>
      <c r="B30" s="1576" t="s">
        <v>325</v>
      </c>
      <c r="C30" s="1190"/>
      <c r="D30" s="1624"/>
      <c r="E30" s="1624"/>
      <c r="F30" s="1624"/>
      <c r="G30" s="1624"/>
      <c r="H30" s="1698"/>
      <c r="I30" s="1698"/>
      <c r="J30" s="1624"/>
      <c r="K30" s="1624"/>
      <c r="L30" s="1624"/>
      <c r="M30" s="1571"/>
      <c r="N30" s="1324"/>
      <c r="O30" s="1324"/>
      <c r="P30" s="1324"/>
      <c r="Q30" s="1324"/>
      <c r="R30" s="1324"/>
      <c r="S30" s="1324"/>
      <c r="T30" s="1324"/>
      <c r="U30" s="1324"/>
      <c r="V30" s="1324"/>
      <c r="W30" s="1324"/>
      <c r="X30" s="1324"/>
      <c r="Y30" s="1324"/>
      <c r="Z30" s="1324"/>
      <c r="AA30" s="1324"/>
      <c r="AB30" s="1324"/>
      <c r="AC30" s="1324"/>
      <c r="AD30" s="1324"/>
      <c r="AE30" s="1324"/>
      <c r="AF30" s="1324"/>
      <c r="AG30" s="1324"/>
      <c r="AH30" s="1324"/>
      <c r="AI30" s="1324"/>
      <c r="AJ30" s="1324"/>
      <c r="AK30" s="1324"/>
      <c r="AL30" s="1324"/>
      <c r="AM30" s="1324"/>
      <c r="AN30" s="1324"/>
      <c r="AO30" s="1324"/>
      <c r="AP30" s="1324"/>
      <c r="AQ30" s="1324"/>
      <c r="AR30" s="1324"/>
      <c r="AS30" s="1324"/>
      <c r="AT30" s="1324"/>
      <c r="AU30" s="1324"/>
      <c r="AV30" s="1324"/>
      <c r="AW30" s="1324"/>
      <c r="AX30" s="1324"/>
      <c r="AY30" s="1324"/>
      <c r="AZ30" s="1324"/>
      <c r="BA30" s="1324"/>
      <c r="BB30" s="1324"/>
      <c r="BC30" s="1324"/>
      <c r="BD30" s="1324"/>
      <c r="BE30" s="1324"/>
      <c r="BF30" s="1324"/>
      <c r="BG30" s="1324"/>
      <c r="BH30" s="1324"/>
      <c r="BI30" s="1324"/>
      <c r="BJ30" s="1324"/>
      <c r="BK30" s="1324"/>
      <c r="BL30" s="1324"/>
    </row>
    <row r="31" spans="1:64" ht="27" customHeight="1">
      <c r="A31" s="87">
        <v>1</v>
      </c>
      <c r="B31" s="1208" t="s">
        <v>263</v>
      </c>
      <c r="C31" s="87" t="s">
        <v>43</v>
      </c>
      <c r="D31" s="1624">
        <v>98.5</v>
      </c>
      <c r="E31" s="1624">
        <v>98.5</v>
      </c>
      <c r="F31" s="1624">
        <v>98.5</v>
      </c>
      <c r="G31" s="1624">
        <v>98.5</v>
      </c>
      <c r="H31" s="1698">
        <f>[5]Sheet1!F32</f>
        <v>99.9</v>
      </c>
      <c r="I31" s="1698">
        <f>[5]Sheet1!G32</f>
        <v>98.5</v>
      </c>
      <c r="J31" s="1624">
        <f t="shared" ref="J31:J34" si="7">+H31-D31</f>
        <v>1.4000000000000057</v>
      </c>
      <c r="K31" s="1624">
        <f t="shared" ref="K31:K34" si="8">+H31-G31</f>
        <v>1.4000000000000057</v>
      </c>
      <c r="L31" s="1624">
        <f t="shared" ref="L31:L34" si="9">+I31-G31</f>
        <v>0</v>
      </c>
      <c r="M31" s="1571"/>
      <c r="N31" s="1314">
        <v>100</v>
      </c>
      <c r="O31" s="1314">
        <v>100</v>
      </c>
      <c r="P31" s="1314">
        <v>100</v>
      </c>
      <c r="Q31" s="1314">
        <v>100</v>
      </c>
      <c r="R31" s="1314">
        <v>100</v>
      </c>
      <c r="S31" s="1314">
        <v>100</v>
      </c>
      <c r="T31" s="1314">
        <v>100</v>
      </c>
      <c r="U31" s="1314">
        <v>100</v>
      </c>
      <c r="V31" s="1314">
        <v>100</v>
      </c>
      <c r="W31" s="1326">
        <v>100</v>
      </c>
      <c r="X31" s="1326">
        <v>100</v>
      </c>
      <c r="Y31" s="1326">
        <v>100</v>
      </c>
      <c r="Z31" s="1314">
        <v>100</v>
      </c>
      <c r="AA31" s="1314">
        <v>100</v>
      </c>
      <c r="AB31" s="1314">
        <v>100</v>
      </c>
      <c r="AC31" s="1314">
        <v>100</v>
      </c>
      <c r="AD31" s="1314">
        <v>100</v>
      </c>
      <c r="AE31" s="1314">
        <v>100</v>
      </c>
      <c r="AF31" s="1314">
        <v>99</v>
      </c>
      <c r="AG31" s="1314">
        <v>99</v>
      </c>
      <c r="AH31" s="1314">
        <v>99</v>
      </c>
      <c r="AI31" s="1326">
        <v>100</v>
      </c>
      <c r="AJ31" s="1326">
        <v>100</v>
      </c>
      <c r="AK31" s="1326">
        <v>100</v>
      </c>
      <c r="AL31" s="1314">
        <v>100</v>
      </c>
      <c r="AM31" s="1314">
        <v>100</v>
      </c>
      <c r="AN31" s="1314">
        <v>100</v>
      </c>
      <c r="AO31" s="1314">
        <v>100</v>
      </c>
      <c r="AP31" s="1314">
        <v>100</v>
      </c>
      <c r="AQ31" s="1314">
        <v>100</v>
      </c>
      <c r="AR31" s="1314">
        <v>100</v>
      </c>
      <c r="AS31" s="1314">
        <v>100</v>
      </c>
      <c r="AT31" s="1314">
        <v>100</v>
      </c>
      <c r="AU31" s="1314">
        <v>100</v>
      </c>
      <c r="AV31" s="1314">
        <v>100</v>
      </c>
      <c r="AW31" s="1314">
        <v>100</v>
      </c>
      <c r="AX31" s="1326">
        <v>100</v>
      </c>
      <c r="AY31" s="1326">
        <v>100</v>
      </c>
      <c r="AZ31" s="1326">
        <v>100</v>
      </c>
      <c r="BA31" s="1326">
        <v>100</v>
      </c>
      <c r="BB31" s="1326">
        <v>100</v>
      </c>
      <c r="BC31" s="1326">
        <v>100</v>
      </c>
      <c r="BD31" s="1314">
        <v>100</v>
      </c>
      <c r="BE31" s="1314">
        <v>100</v>
      </c>
      <c r="BF31" s="1314">
        <v>100</v>
      </c>
      <c r="BG31" s="1314">
        <v>99</v>
      </c>
      <c r="BH31" s="1314">
        <v>99</v>
      </c>
      <c r="BI31" s="1314">
        <v>99</v>
      </c>
      <c r="BJ31" s="1314">
        <v>100</v>
      </c>
      <c r="BK31" s="1314">
        <v>100</v>
      </c>
      <c r="BL31" s="1314">
        <v>100</v>
      </c>
    </row>
    <row r="32" spans="1:64" s="79" customFormat="1" ht="40.5" customHeight="1">
      <c r="A32" s="87">
        <v>2</v>
      </c>
      <c r="B32" s="1208" t="s">
        <v>264</v>
      </c>
      <c r="C32" s="87" t="s">
        <v>43</v>
      </c>
      <c r="D32" s="1624">
        <v>99.5</v>
      </c>
      <c r="E32" s="1624">
        <v>99.5</v>
      </c>
      <c r="F32" s="1624">
        <v>99.5</v>
      </c>
      <c r="G32" s="1624">
        <v>99.5</v>
      </c>
      <c r="H32" s="1698">
        <f>[5]Sheet1!F33</f>
        <v>99.9</v>
      </c>
      <c r="I32" s="1698">
        <f>[5]Sheet1!G33</f>
        <v>99.5</v>
      </c>
      <c r="J32" s="1624">
        <f t="shared" si="7"/>
        <v>0.40000000000000568</v>
      </c>
      <c r="K32" s="1624">
        <f t="shared" si="8"/>
        <v>0.40000000000000568</v>
      </c>
      <c r="L32" s="1624">
        <f t="shared" si="9"/>
        <v>0</v>
      </c>
      <c r="M32" s="1571"/>
      <c r="N32" s="1314">
        <v>100</v>
      </c>
      <c r="O32" s="1314">
        <v>100</v>
      </c>
      <c r="P32" s="1314">
        <v>100</v>
      </c>
      <c r="Q32" s="1314">
        <v>100</v>
      </c>
      <c r="R32" s="1314">
        <v>100</v>
      </c>
      <c r="S32" s="1314">
        <v>100</v>
      </c>
      <c r="T32" s="1314">
        <v>100</v>
      </c>
      <c r="U32" s="1314">
        <v>100</v>
      </c>
      <c r="V32" s="1314">
        <v>100</v>
      </c>
      <c r="W32" s="1314">
        <v>100</v>
      </c>
      <c r="X32" s="1314">
        <v>100</v>
      </c>
      <c r="Y32" s="1314">
        <v>100</v>
      </c>
      <c r="Z32" s="1314">
        <v>100</v>
      </c>
      <c r="AA32" s="1314">
        <v>100</v>
      </c>
      <c r="AB32" s="1314">
        <v>100</v>
      </c>
      <c r="AC32" s="1324">
        <v>100</v>
      </c>
      <c r="AD32" s="1324">
        <v>100</v>
      </c>
      <c r="AE32" s="1324">
        <v>100</v>
      </c>
      <c r="AF32" s="1324">
        <v>100</v>
      </c>
      <c r="AG32" s="1324">
        <v>100</v>
      </c>
      <c r="AH32" s="1324">
        <v>100</v>
      </c>
      <c r="AI32" s="1314">
        <v>100</v>
      </c>
      <c r="AJ32" s="1314">
        <v>100</v>
      </c>
      <c r="AK32" s="1314">
        <v>100</v>
      </c>
      <c r="AL32" s="1314">
        <v>100</v>
      </c>
      <c r="AM32" s="1314">
        <v>100</v>
      </c>
      <c r="AN32" s="1314">
        <v>100</v>
      </c>
      <c r="AO32" s="1314">
        <v>100</v>
      </c>
      <c r="AP32" s="1314">
        <v>100</v>
      </c>
      <c r="AQ32" s="1314">
        <v>100</v>
      </c>
      <c r="AR32" s="1314">
        <v>100</v>
      </c>
      <c r="AS32" s="1314">
        <v>100</v>
      </c>
      <c r="AT32" s="1314">
        <v>100</v>
      </c>
      <c r="AU32" s="1314">
        <v>100</v>
      </c>
      <c r="AV32" s="1314">
        <v>100</v>
      </c>
      <c r="AW32" s="1314">
        <v>100</v>
      </c>
      <c r="AX32" s="1326">
        <v>100</v>
      </c>
      <c r="AY32" s="1326">
        <v>100</v>
      </c>
      <c r="AZ32" s="1326">
        <v>100</v>
      </c>
      <c r="BA32" s="1314">
        <v>100</v>
      </c>
      <c r="BB32" s="1314">
        <v>100</v>
      </c>
      <c r="BC32" s="1314">
        <v>100</v>
      </c>
      <c r="BD32" s="1314">
        <v>100</v>
      </c>
      <c r="BE32" s="1314">
        <v>100</v>
      </c>
      <c r="BF32" s="1314">
        <v>100</v>
      </c>
      <c r="BG32" s="1314">
        <v>100</v>
      </c>
      <c r="BH32" s="1314">
        <v>100</v>
      </c>
      <c r="BI32" s="1314">
        <v>100</v>
      </c>
      <c r="BJ32" s="1314">
        <v>100</v>
      </c>
      <c r="BK32" s="1314">
        <v>100</v>
      </c>
      <c r="BL32" s="1314">
        <v>100</v>
      </c>
    </row>
    <row r="33" spans="1:67" ht="38.25" customHeight="1">
      <c r="A33" s="87">
        <v>3</v>
      </c>
      <c r="B33" s="1208" t="s">
        <v>265</v>
      </c>
      <c r="C33" s="87" t="s">
        <v>43</v>
      </c>
      <c r="D33" s="1624">
        <v>96.5</v>
      </c>
      <c r="E33" s="1624">
        <v>96.5</v>
      </c>
      <c r="F33" s="1624">
        <v>96.5</v>
      </c>
      <c r="G33" s="1624">
        <v>96.5</v>
      </c>
      <c r="H33" s="1698">
        <f>[5]Sheet1!F34</f>
        <v>96.5</v>
      </c>
      <c r="I33" s="1698">
        <f>[5]Sheet1!G34</f>
        <v>96.5</v>
      </c>
      <c r="J33" s="1624">
        <f t="shared" si="7"/>
        <v>0</v>
      </c>
      <c r="K33" s="1624">
        <f t="shared" si="8"/>
        <v>0</v>
      </c>
      <c r="L33" s="1624">
        <f t="shared" si="9"/>
        <v>0</v>
      </c>
      <c r="M33" s="1571"/>
      <c r="N33" s="1314">
        <v>100</v>
      </c>
      <c r="O33" s="1314">
        <v>100</v>
      </c>
      <c r="P33" s="1314">
        <v>100</v>
      </c>
      <c r="Q33" s="1314">
        <v>99</v>
      </c>
      <c r="R33" s="1314">
        <v>99</v>
      </c>
      <c r="S33" s="1314">
        <v>99</v>
      </c>
      <c r="T33" s="1314">
        <v>99.5</v>
      </c>
      <c r="U33" s="1314">
        <v>99.5</v>
      </c>
      <c r="V33" s="1314">
        <v>99.5</v>
      </c>
      <c r="W33" s="1314">
        <v>97</v>
      </c>
      <c r="X33" s="1314">
        <v>97</v>
      </c>
      <c r="Y33" s="1314">
        <v>97</v>
      </c>
      <c r="Z33" s="1314">
        <v>100</v>
      </c>
      <c r="AA33" s="1314">
        <v>100</v>
      </c>
      <c r="AB33" s="1314">
        <v>100</v>
      </c>
      <c r="AC33" s="1314">
        <v>98</v>
      </c>
      <c r="AD33" s="1314">
        <v>98</v>
      </c>
      <c r="AE33" s="1314">
        <v>98</v>
      </c>
      <c r="AF33" s="1314">
        <v>98</v>
      </c>
      <c r="AG33" s="1314">
        <v>98</v>
      </c>
      <c r="AH33" s="1314">
        <v>98</v>
      </c>
      <c r="AI33" s="1314">
        <v>99</v>
      </c>
      <c r="AJ33" s="1314">
        <v>99</v>
      </c>
      <c r="AK33" s="1314">
        <v>99</v>
      </c>
      <c r="AL33" s="1314">
        <v>96.2</v>
      </c>
      <c r="AM33" s="1314">
        <v>96.2</v>
      </c>
      <c r="AN33" s="1314">
        <v>96.2</v>
      </c>
      <c r="AO33" s="1314">
        <v>97</v>
      </c>
      <c r="AP33" s="1314">
        <v>97</v>
      </c>
      <c r="AQ33" s="1314">
        <v>97</v>
      </c>
      <c r="AR33" s="1314">
        <v>95.5</v>
      </c>
      <c r="AS33" s="1314">
        <v>95.5</v>
      </c>
      <c r="AT33" s="1314">
        <v>95.5</v>
      </c>
      <c r="AU33" s="1314">
        <v>97</v>
      </c>
      <c r="AV33" s="1314">
        <v>97</v>
      </c>
      <c r="AW33" s="1314">
        <v>97</v>
      </c>
      <c r="AX33" s="1314">
        <v>96.6</v>
      </c>
      <c r="AY33" s="1314">
        <v>96.6</v>
      </c>
      <c r="AZ33" s="1314">
        <v>96.6</v>
      </c>
      <c r="BA33" s="1326">
        <v>98</v>
      </c>
      <c r="BB33" s="1326">
        <v>98</v>
      </c>
      <c r="BC33" s="1326">
        <v>98</v>
      </c>
      <c r="BD33" s="1314">
        <v>95.5</v>
      </c>
      <c r="BE33" s="1314">
        <v>95.5</v>
      </c>
      <c r="BF33" s="1314">
        <v>95.5</v>
      </c>
      <c r="BG33" s="1314">
        <v>96</v>
      </c>
      <c r="BH33" s="1314">
        <v>96</v>
      </c>
      <c r="BI33" s="1314">
        <v>96</v>
      </c>
      <c r="BJ33" s="1314">
        <v>98</v>
      </c>
      <c r="BK33" s="1314">
        <v>98</v>
      </c>
      <c r="BL33" s="1314">
        <v>98</v>
      </c>
    </row>
    <row r="34" spans="1:67" ht="48" customHeight="1">
      <c r="A34" s="87">
        <v>4</v>
      </c>
      <c r="B34" s="1208" t="str">
        <f>+'1. Chi tieu chinh'!B34</f>
        <v>Tỷ lệ học sinh tốt nghiệp THCS tiếp tục học THPT và các trường nghề,  GDTX</v>
      </c>
      <c r="C34" s="87" t="s">
        <v>43</v>
      </c>
      <c r="D34" s="1624">
        <v>54.2</v>
      </c>
      <c r="E34" s="1624">
        <v>54.2</v>
      </c>
      <c r="F34" s="1624">
        <v>57.3</v>
      </c>
      <c r="G34" s="1624">
        <v>57</v>
      </c>
      <c r="H34" s="1698">
        <f>[5]Sheet1!F35</f>
        <v>57.3</v>
      </c>
      <c r="I34" s="1698">
        <f>[5]Sheet1!G35</f>
        <v>57.3</v>
      </c>
      <c r="J34" s="1624">
        <f t="shared" si="7"/>
        <v>3.0999999999999943</v>
      </c>
      <c r="K34" s="1624">
        <f t="shared" si="8"/>
        <v>0.29999999999999716</v>
      </c>
      <c r="L34" s="1624">
        <f t="shared" si="9"/>
        <v>0.29999999999999716</v>
      </c>
      <c r="M34" s="1571"/>
      <c r="N34" s="1324"/>
      <c r="O34" s="1324"/>
      <c r="P34" s="1324"/>
      <c r="Q34" s="1324"/>
      <c r="R34" s="1324"/>
      <c r="S34" s="1324"/>
      <c r="T34" s="1324"/>
      <c r="U34" s="1324"/>
      <c r="V34" s="1324"/>
      <c r="W34" s="1324"/>
      <c r="X34" s="1324"/>
      <c r="Y34" s="1324"/>
      <c r="Z34" s="1324"/>
      <c r="AA34" s="1324"/>
      <c r="AB34" s="1324"/>
      <c r="AC34" s="1324"/>
      <c r="AD34" s="1324"/>
      <c r="AE34" s="1324"/>
      <c r="AF34" s="1324"/>
      <c r="AG34" s="1324"/>
      <c r="AH34" s="1324"/>
      <c r="AI34" s="1324"/>
      <c r="AJ34" s="1324"/>
      <c r="AK34" s="1324"/>
      <c r="AL34" s="1324"/>
      <c r="AM34" s="1324"/>
      <c r="AN34" s="1324"/>
      <c r="AO34" s="1324"/>
      <c r="AP34" s="1324"/>
      <c r="AQ34" s="1324"/>
      <c r="AR34" s="1324"/>
      <c r="AS34" s="1324"/>
      <c r="AT34" s="1324"/>
      <c r="AU34" s="1324"/>
      <c r="AV34" s="1324"/>
      <c r="AW34" s="1324"/>
      <c r="AX34" s="1324"/>
      <c r="AY34" s="1324"/>
      <c r="AZ34" s="1324"/>
      <c r="BA34" s="1324"/>
      <c r="BB34" s="1324"/>
      <c r="BC34" s="1324"/>
      <c r="BD34" s="1324"/>
      <c r="BE34" s="1324"/>
      <c r="BF34" s="1324"/>
      <c r="BG34" s="1324"/>
      <c r="BH34" s="1324"/>
      <c r="BI34" s="1324"/>
      <c r="BJ34" s="1324"/>
      <c r="BK34" s="1324"/>
      <c r="BL34" s="1324"/>
    </row>
    <row r="35" spans="1:67" ht="30" customHeight="1">
      <c r="A35" s="1190" t="s">
        <v>33</v>
      </c>
      <c r="B35" s="1572" t="s">
        <v>443</v>
      </c>
      <c r="C35" s="1190" t="s">
        <v>54</v>
      </c>
      <c r="D35" s="1695">
        <v>1583</v>
      </c>
      <c r="E35" s="1695">
        <v>1583</v>
      </c>
      <c r="F35" s="1695">
        <v>1486</v>
      </c>
      <c r="G35" s="1695">
        <f>+G37+G40+G43+G46+G48</f>
        <v>1531</v>
      </c>
      <c r="H35" s="1695">
        <f t="shared" ref="H35:I35" si="10">+H37+H40+H43+H46+H48</f>
        <v>1509</v>
      </c>
      <c r="I35" s="1695">
        <f t="shared" si="10"/>
        <v>1541</v>
      </c>
      <c r="J35" s="1696">
        <f t="shared" si="3"/>
        <v>95.32533164876817</v>
      </c>
      <c r="K35" s="1696">
        <f t="shared" si="1"/>
        <v>98.563030698889619</v>
      </c>
      <c r="L35" s="1696">
        <f t="shared" si="2"/>
        <v>100.6531678641411</v>
      </c>
      <c r="M35" s="1699"/>
      <c r="N35" s="1319">
        <v>100</v>
      </c>
      <c r="O35" s="1319">
        <v>95</v>
      </c>
      <c r="P35" s="1319">
        <v>97</v>
      </c>
      <c r="Q35" s="1319">
        <v>100</v>
      </c>
      <c r="R35" s="1319">
        <v>91</v>
      </c>
      <c r="S35" s="1319">
        <v>97</v>
      </c>
      <c r="T35" s="1319">
        <v>64</v>
      </c>
      <c r="U35" s="1319">
        <v>64</v>
      </c>
      <c r="V35" s="1319">
        <v>71</v>
      </c>
      <c r="W35" s="1319">
        <v>74</v>
      </c>
      <c r="X35" s="1319">
        <v>77</v>
      </c>
      <c r="Y35" s="1319">
        <v>91</v>
      </c>
      <c r="Z35" s="1319">
        <v>131</v>
      </c>
      <c r="AA35" s="1319">
        <v>124</v>
      </c>
      <c r="AB35" s="1319">
        <v>129</v>
      </c>
      <c r="AC35" s="1319">
        <v>68</v>
      </c>
      <c r="AD35" s="1319">
        <v>72</v>
      </c>
      <c r="AE35" s="1319">
        <v>70</v>
      </c>
      <c r="AF35" s="1319">
        <v>95</v>
      </c>
      <c r="AG35" s="1319">
        <v>92</v>
      </c>
      <c r="AH35" s="1319">
        <v>83</v>
      </c>
      <c r="AI35" s="1319">
        <v>70</v>
      </c>
      <c r="AJ35" s="1319">
        <v>65</v>
      </c>
      <c r="AK35" s="1319">
        <v>64</v>
      </c>
      <c r="AL35" s="1319">
        <v>131</v>
      </c>
      <c r="AM35" s="1319">
        <v>107</v>
      </c>
      <c r="AN35" s="1319">
        <v>121</v>
      </c>
      <c r="AO35" s="1319">
        <v>145</v>
      </c>
      <c r="AP35" s="1319">
        <v>141</v>
      </c>
      <c r="AQ35" s="1319">
        <v>139</v>
      </c>
      <c r="AR35" s="1319">
        <v>66</v>
      </c>
      <c r="AS35" s="1319">
        <v>63</v>
      </c>
      <c r="AT35" s="1319">
        <v>65</v>
      </c>
      <c r="AU35" s="1319">
        <v>141</v>
      </c>
      <c r="AV35" s="1319">
        <v>132</v>
      </c>
      <c r="AW35" s="1319">
        <v>127</v>
      </c>
      <c r="AX35" s="1319">
        <v>53</v>
      </c>
      <c r="AY35" s="1319">
        <v>51</v>
      </c>
      <c r="AZ35" s="1319">
        <v>53</v>
      </c>
      <c r="BA35" s="1319">
        <v>43</v>
      </c>
      <c r="BB35" s="1319">
        <v>39</v>
      </c>
      <c r="BC35" s="1319">
        <v>51</v>
      </c>
      <c r="BD35" s="1319">
        <v>47</v>
      </c>
      <c r="BE35" s="1319">
        <v>41</v>
      </c>
      <c r="BF35" s="1319">
        <v>48</v>
      </c>
      <c r="BG35" s="1319">
        <v>61</v>
      </c>
      <c r="BH35" s="1319">
        <v>53</v>
      </c>
      <c r="BI35" s="1319">
        <v>61</v>
      </c>
      <c r="BJ35" s="1319">
        <v>90</v>
      </c>
      <c r="BK35" s="1319">
        <v>77</v>
      </c>
      <c r="BL35" s="1319">
        <v>86</v>
      </c>
    </row>
    <row r="36" spans="1:67" s="81" customFormat="1" ht="27.75" customHeight="1">
      <c r="A36" s="1577"/>
      <c r="B36" s="1208" t="s">
        <v>10</v>
      </c>
      <c r="C36" s="87" t="s">
        <v>43</v>
      </c>
      <c r="D36" s="1624">
        <v>97</v>
      </c>
      <c r="E36" s="1624">
        <v>96.95</v>
      </c>
      <c r="F36" s="1624">
        <v>97</v>
      </c>
      <c r="G36" s="1624">
        <v>97.5</v>
      </c>
      <c r="H36" s="1624">
        <f>+(H38+H41+H44+H46+H48)/H35*100</f>
        <v>94.963552021206098</v>
      </c>
      <c r="I36" s="1624">
        <f>+(I38+I41+I44+I46+I48)/I35*100</f>
        <v>97.469175859831282</v>
      </c>
      <c r="J36" s="1624">
        <f t="shared" ref="J36" si="11">+H36-D36</f>
        <v>-2.0364479787939018</v>
      </c>
      <c r="K36" s="1624">
        <f t="shared" ref="K36" si="12">+H36-G36</f>
        <v>-2.5364479787939018</v>
      </c>
      <c r="L36" s="1624">
        <f t="shared" ref="L36" si="13">+I36-G36</f>
        <v>-3.0824140168718372E-2</v>
      </c>
      <c r="M36" s="1272"/>
      <c r="N36" s="1327">
        <v>98.412698412698418</v>
      </c>
      <c r="O36" s="1327">
        <v>100</v>
      </c>
      <c r="P36" s="1327">
        <v>100</v>
      </c>
      <c r="Q36" s="1327">
        <v>93.055555555555543</v>
      </c>
      <c r="R36" s="1327">
        <v>98.245614035087712</v>
      </c>
      <c r="S36" s="1327">
        <v>100</v>
      </c>
      <c r="T36" s="1327">
        <v>86.06701940035272</v>
      </c>
      <c r="U36" s="1327">
        <v>97.619047619047635</v>
      </c>
      <c r="V36" s="1327">
        <v>100</v>
      </c>
      <c r="W36" s="1327">
        <v>100</v>
      </c>
      <c r="X36" s="1327">
        <v>100</v>
      </c>
      <c r="Y36" s="1327">
        <v>100</v>
      </c>
      <c r="Z36" s="1327">
        <v>98.245614035087712</v>
      </c>
      <c r="AA36" s="1327">
        <v>95.915435139573063</v>
      </c>
      <c r="AB36" s="1327">
        <v>98.787878787878796</v>
      </c>
      <c r="AC36" s="1327">
        <v>100</v>
      </c>
      <c r="AD36" s="1327">
        <v>98.245614035087712</v>
      </c>
      <c r="AE36" s="1327">
        <v>98.412698412698418</v>
      </c>
      <c r="AF36" s="1327">
        <v>96.153846153846146</v>
      </c>
      <c r="AG36" s="1327">
        <v>95.385571247640215</v>
      </c>
      <c r="AH36" s="1327">
        <v>95.478927203065112</v>
      </c>
      <c r="AI36" s="1327">
        <v>98.198198198198199</v>
      </c>
      <c r="AJ36" s="1327">
        <v>98.095238095238088</v>
      </c>
      <c r="AK36" s="1327">
        <v>100</v>
      </c>
      <c r="AL36" s="1327">
        <v>95.289133473095731</v>
      </c>
      <c r="AM36" s="1327">
        <v>97.376543209876559</v>
      </c>
      <c r="AN36" s="1327">
        <v>97.141173003241974</v>
      </c>
      <c r="AO36" s="1327">
        <v>93.558114035087712</v>
      </c>
      <c r="AP36" s="1327">
        <v>94.531875080655553</v>
      </c>
      <c r="AQ36" s="1327">
        <v>96.889449348465746</v>
      </c>
      <c r="AR36" s="1327">
        <v>100</v>
      </c>
      <c r="AS36" s="1327">
        <v>98.550724637681171</v>
      </c>
      <c r="AT36" s="1327">
        <v>100</v>
      </c>
      <c r="AU36" s="1327">
        <v>96.431032106931241</v>
      </c>
      <c r="AV36" s="1327">
        <v>98.092998955067927</v>
      </c>
      <c r="AW36" s="1327">
        <v>100</v>
      </c>
      <c r="AX36" s="1327">
        <v>100</v>
      </c>
      <c r="AY36" s="1327">
        <v>98.039215686274517</v>
      </c>
      <c r="AZ36" s="1327">
        <v>97.777777777777771</v>
      </c>
      <c r="BA36" s="1327">
        <v>100</v>
      </c>
      <c r="BB36" s="1327">
        <v>94.871794871794876</v>
      </c>
      <c r="BC36" s="1327">
        <v>97.916666666666671</v>
      </c>
      <c r="BD36" s="1327">
        <v>91.851851851851848</v>
      </c>
      <c r="BE36" s="1327">
        <v>98.039215686274517</v>
      </c>
      <c r="BF36" s="1327">
        <v>98.245614035087712</v>
      </c>
      <c r="BG36" s="1327">
        <v>98.412698412698418</v>
      </c>
      <c r="BH36" s="1327">
        <v>98.412698412698418</v>
      </c>
      <c r="BI36" s="1327">
        <v>100</v>
      </c>
      <c r="BJ36" s="1327">
        <v>95.833333333333329</v>
      </c>
      <c r="BK36" s="1327">
        <v>96.451914098972921</v>
      </c>
      <c r="BL36" s="1327">
        <v>97</v>
      </c>
      <c r="BM36" s="1799"/>
      <c r="BN36" s="1626"/>
      <c r="BO36" s="1626"/>
    </row>
    <row r="37" spans="1:67" ht="27.75" customHeight="1">
      <c r="A37" s="1196">
        <v>1</v>
      </c>
      <c r="B37" s="1208" t="s">
        <v>391</v>
      </c>
      <c r="C37" s="87" t="s">
        <v>54</v>
      </c>
      <c r="D37" s="1624">
        <v>475</v>
      </c>
      <c r="E37" s="1624">
        <v>475</v>
      </c>
      <c r="F37" s="1624">
        <v>433</v>
      </c>
      <c r="G37" s="1624">
        <v>454</v>
      </c>
      <c r="H37" s="1624">
        <f>[5]Sheet1!F38</f>
        <v>460</v>
      </c>
      <c r="I37" s="1624">
        <f>[5]Sheet1!G38</f>
        <v>460</v>
      </c>
      <c r="J37" s="1624">
        <f t="shared" si="3"/>
        <v>96.84210526315789</v>
      </c>
      <c r="K37" s="1624">
        <f t="shared" si="1"/>
        <v>101.32158590308372</v>
      </c>
      <c r="L37" s="1624">
        <f t="shared" si="2"/>
        <v>101.32158590308372</v>
      </c>
      <c r="M37" s="1571"/>
      <c r="N37" s="1328">
        <v>35</v>
      </c>
      <c r="O37" s="1328">
        <v>34</v>
      </c>
      <c r="P37" s="1328">
        <v>34</v>
      </c>
      <c r="Q37" s="1328">
        <v>35</v>
      </c>
      <c r="R37" s="1328">
        <v>32</v>
      </c>
      <c r="S37" s="1328">
        <v>33</v>
      </c>
      <c r="T37" s="1328">
        <v>21</v>
      </c>
      <c r="U37" s="1328">
        <v>21</v>
      </c>
      <c r="V37" s="1328">
        <v>26</v>
      </c>
      <c r="W37" s="1328">
        <v>26</v>
      </c>
      <c r="X37" s="1328">
        <v>26</v>
      </c>
      <c r="Y37" s="1328">
        <v>27</v>
      </c>
      <c r="Z37" s="1328">
        <v>39</v>
      </c>
      <c r="AA37" s="1328">
        <v>39</v>
      </c>
      <c r="AB37" s="1328">
        <v>36</v>
      </c>
      <c r="AC37" s="1328">
        <v>20</v>
      </c>
      <c r="AD37" s="1328">
        <v>23</v>
      </c>
      <c r="AE37" s="1328">
        <v>21</v>
      </c>
      <c r="AF37" s="1328">
        <v>31</v>
      </c>
      <c r="AG37" s="1328">
        <v>29</v>
      </c>
      <c r="AH37" s="1328">
        <v>24</v>
      </c>
      <c r="AI37" s="1328">
        <v>17</v>
      </c>
      <c r="AJ37" s="1328">
        <v>17</v>
      </c>
      <c r="AK37" s="1328">
        <v>17</v>
      </c>
      <c r="AL37" s="1328">
        <v>46</v>
      </c>
      <c r="AM37" s="1328">
        <v>30</v>
      </c>
      <c r="AN37" s="1328">
        <v>39</v>
      </c>
      <c r="AO37" s="1328">
        <v>43</v>
      </c>
      <c r="AP37" s="1328">
        <v>41</v>
      </c>
      <c r="AQ37" s="1328">
        <v>39</v>
      </c>
      <c r="AR37" s="1328">
        <v>22</v>
      </c>
      <c r="AS37" s="1328">
        <v>23</v>
      </c>
      <c r="AT37" s="1328">
        <v>22</v>
      </c>
      <c r="AU37" s="1328">
        <v>41</v>
      </c>
      <c r="AV37" s="1328">
        <v>44</v>
      </c>
      <c r="AW37" s="1328">
        <v>46</v>
      </c>
      <c r="AX37" s="1328">
        <v>20</v>
      </c>
      <c r="AY37" s="1328">
        <v>16</v>
      </c>
      <c r="AZ37" s="1328">
        <v>15</v>
      </c>
      <c r="BA37" s="1328">
        <v>12</v>
      </c>
      <c r="BB37" s="1328">
        <v>12</v>
      </c>
      <c r="BC37" s="1328">
        <v>18</v>
      </c>
      <c r="BD37" s="1328">
        <v>14</v>
      </c>
      <c r="BE37" s="1328">
        <v>11</v>
      </c>
      <c r="BF37" s="1328">
        <v>16</v>
      </c>
      <c r="BG37" s="1328">
        <v>21</v>
      </c>
      <c r="BH37" s="1328">
        <v>14</v>
      </c>
      <c r="BI37" s="1328">
        <v>20</v>
      </c>
      <c r="BJ37" s="1328">
        <v>30</v>
      </c>
      <c r="BK37" s="1328">
        <v>21</v>
      </c>
      <c r="BL37" s="1328">
        <v>21</v>
      </c>
    </row>
    <row r="38" spans="1:67" ht="27.75" customHeight="1">
      <c r="A38" s="1196"/>
      <c r="B38" s="1208" t="str">
        <f>+'Các xã, thị trấn'!B139</f>
        <v>Tổng số giáo viên đạt chuẩn</v>
      </c>
      <c r="C38" s="87" t="str">
        <f>+'Các xã, thị trấn'!C139</f>
        <v>Người</v>
      </c>
      <c r="D38" s="1602">
        <v>466</v>
      </c>
      <c r="E38" s="1602">
        <v>425</v>
      </c>
      <c r="F38" s="1602">
        <v>425</v>
      </c>
      <c r="G38" s="1602">
        <v>448</v>
      </c>
      <c r="H38" s="1602">
        <f>[5]Sheet1!F39</f>
        <v>448</v>
      </c>
      <c r="I38" s="1602">
        <f>[5]Sheet1!G39</f>
        <v>448</v>
      </c>
      <c r="J38" s="1624">
        <f t="shared" si="3"/>
        <v>96.137339055793987</v>
      </c>
      <c r="K38" s="1624">
        <f t="shared" si="1"/>
        <v>100</v>
      </c>
      <c r="L38" s="1624">
        <f t="shared" si="2"/>
        <v>100</v>
      </c>
      <c r="M38" s="1571"/>
      <c r="N38" s="1328">
        <v>35</v>
      </c>
      <c r="O38" s="1328">
        <v>34</v>
      </c>
      <c r="P38" s="1328">
        <v>34</v>
      </c>
      <c r="Q38" s="1328">
        <v>35</v>
      </c>
      <c r="R38" s="1328">
        <v>32</v>
      </c>
      <c r="S38" s="1328">
        <v>33</v>
      </c>
      <c r="T38" s="1328">
        <v>21</v>
      </c>
      <c r="U38" s="1328">
        <v>21</v>
      </c>
      <c r="V38" s="1328">
        <v>26</v>
      </c>
      <c r="W38" s="1328">
        <v>26</v>
      </c>
      <c r="X38" s="1328">
        <v>26</v>
      </c>
      <c r="Y38" s="1328">
        <v>27</v>
      </c>
      <c r="Z38" s="1328">
        <v>39</v>
      </c>
      <c r="AA38" s="1328">
        <v>39</v>
      </c>
      <c r="AB38" s="1328">
        <v>36</v>
      </c>
      <c r="AC38" s="1328">
        <v>20</v>
      </c>
      <c r="AD38" s="1328">
        <v>23</v>
      </c>
      <c r="AE38" s="1328">
        <v>20</v>
      </c>
      <c r="AF38" s="1328">
        <v>31</v>
      </c>
      <c r="AG38" s="1328">
        <v>28</v>
      </c>
      <c r="AH38" s="1328">
        <v>24</v>
      </c>
      <c r="AI38" s="1328">
        <v>17</v>
      </c>
      <c r="AJ38" s="1328">
        <v>17</v>
      </c>
      <c r="AK38" s="1328">
        <v>17</v>
      </c>
      <c r="AL38" s="1328">
        <v>46</v>
      </c>
      <c r="AM38" s="1328">
        <v>30</v>
      </c>
      <c r="AN38" s="1328">
        <v>37</v>
      </c>
      <c r="AO38" s="1328">
        <v>43</v>
      </c>
      <c r="AP38" s="1328">
        <v>38</v>
      </c>
      <c r="AQ38" s="1328">
        <v>36</v>
      </c>
      <c r="AR38" s="1328">
        <v>22</v>
      </c>
      <c r="AS38" s="1328">
        <v>22</v>
      </c>
      <c r="AT38" s="1328">
        <v>22</v>
      </c>
      <c r="AU38" s="1328">
        <v>41</v>
      </c>
      <c r="AV38" s="1328">
        <v>43</v>
      </c>
      <c r="AW38" s="1328">
        <v>46</v>
      </c>
      <c r="AX38" s="1328">
        <v>20</v>
      </c>
      <c r="AY38" s="1328">
        <v>16</v>
      </c>
      <c r="AZ38" s="1328">
        <v>15</v>
      </c>
      <c r="BA38" s="1328">
        <v>14</v>
      </c>
      <c r="BB38" s="1328">
        <v>12</v>
      </c>
      <c r="BC38" s="1328">
        <v>18</v>
      </c>
      <c r="BD38" s="1328">
        <v>14</v>
      </c>
      <c r="BE38" s="1328">
        <v>11</v>
      </c>
      <c r="BF38" s="1328">
        <v>16</v>
      </c>
      <c r="BG38" s="1328">
        <v>20</v>
      </c>
      <c r="BH38" s="1328">
        <v>13</v>
      </c>
      <c r="BI38" s="1328">
        <v>20</v>
      </c>
      <c r="BJ38" s="1328">
        <v>30</v>
      </c>
      <c r="BK38" s="1328">
        <v>20</v>
      </c>
      <c r="BL38" s="1328">
        <v>21</v>
      </c>
      <c r="BN38" s="1344"/>
    </row>
    <row r="39" spans="1:67" s="81" customFormat="1" ht="27.75" customHeight="1">
      <c r="A39" s="1577"/>
      <c r="B39" s="1208" t="s">
        <v>10</v>
      </c>
      <c r="C39" s="87" t="s">
        <v>43</v>
      </c>
      <c r="D39" s="1624">
        <v>98.1</v>
      </c>
      <c r="E39" s="1624">
        <v>98.051948051948045</v>
      </c>
      <c r="F39" s="1624">
        <v>98.152424942263281</v>
      </c>
      <c r="G39" s="1624">
        <f>+G38/G37*100</f>
        <v>98.678414096916299</v>
      </c>
      <c r="H39" s="1624">
        <f>[5]Sheet1!F40</f>
        <v>97.391304347826093</v>
      </c>
      <c r="I39" s="1624">
        <f>[5]Sheet1!G40</f>
        <v>97.391304347826093</v>
      </c>
      <c r="J39" s="1624">
        <f t="shared" ref="J39" si="14">+H39-D39</f>
        <v>-0.70869565217390118</v>
      </c>
      <c r="K39" s="1624">
        <f t="shared" ref="K39" si="15">+H39-G39</f>
        <v>-1.2871097490902059</v>
      </c>
      <c r="L39" s="1624">
        <f t="shared" ref="L39" si="16">+I39-G39</f>
        <v>-1.2871097490902059</v>
      </c>
      <c r="M39" s="1571"/>
      <c r="N39" s="1327">
        <v>100</v>
      </c>
      <c r="O39" s="1327">
        <v>100</v>
      </c>
      <c r="P39" s="1327">
        <v>100</v>
      </c>
      <c r="Q39" s="1327">
        <v>100</v>
      </c>
      <c r="R39" s="1327">
        <v>100</v>
      </c>
      <c r="S39" s="1327">
        <v>100</v>
      </c>
      <c r="T39" s="1327">
        <v>95.238095238095227</v>
      </c>
      <c r="U39" s="1327">
        <v>100</v>
      </c>
      <c r="V39" s="1327">
        <v>100</v>
      </c>
      <c r="W39" s="1327">
        <v>100</v>
      </c>
      <c r="X39" s="1327">
        <v>100</v>
      </c>
      <c r="Y39" s="1327">
        <v>100</v>
      </c>
      <c r="Z39" s="1327">
        <v>100</v>
      </c>
      <c r="AA39" s="1327">
        <v>100</v>
      </c>
      <c r="AB39" s="1327">
        <v>100</v>
      </c>
      <c r="AC39" s="1327">
        <v>100</v>
      </c>
      <c r="AD39" s="1327">
        <v>100</v>
      </c>
      <c r="AE39" s="1327">
        <v>95.238095238095227</v>
      </c>
      <c r="AF39" s="1327">
        <v>100</v>
      </c>
      <c r="AG39" s="1327">
        <v>96.551724137931032</v>
      </c>
      <c r="AH39" s="1327">
        <v>100</v>
      </c>
      <c r="AI39" s="1327">
        <v>100</v>
      </c>
      <c r="AJ39" s="1327">
        <v>100</v>
      </c>
      <c r="AK39" s="1327">
        <v>100</v>
      </c>
      <c r="AL39" s="1327">
        <v>97.777777777777771</v>
      </c>
      <c r="AM39" s="1327">
        <v>100</v>
      </c>
      <c r="AN39" s="1327">
        <v>94.871794871794862</v>
      </c>
      <c r="AO39" s="1327">
        <v>100</v>
      </c>
      <c r="AP39" s="1327">
        <v>92.682926829268297</v>
      </c>
      <c r="AQ39" s="1327">
        <v>92.307692307692307</v>
      </c>
      <c r="AR39" s="1327">
        <v>100</v>
      </c>
      <c r="AS39" s="1327">
        <v>95.652173913043484</v>
      </c>
      <c r="AT39" s="1327">
        <v>100</v>
      </c>
      <c r="AU39" s="1327">
        <v>100</v>
      </c>
      <c r="AV39" s="1327">
        <v>97.727272727272734</v>
      </c>
      <c r="AW39" s="1327">
        <v>100</v>
      </c>
      <c r="AX39" s="1327">
        <v>100</v>
      </c>
      <c r="AY39" s="1327">
        <v>100</v>
      </c>
      <c r="AZ39" s="1327">
        <v>100</v>
      </c>
      <c r="BA39" s="1327">
        <v>100</v>
      </c>
      <c r="BB39" s="1327">
        <v>100</v>
      </c>
      <c r="BC39" s="1327">
        <v>100</v>
      </c>
      <c r="BD39" s="1327">
        <v>100</v>
      </c>
      <c r="BE39" s="1327">
        <v>100</v>
      </c>
      <c r="BF39" s="1327">
        <v>100</v>
      </c>
      <c r="BG39" s="1327">
        <v>95.238095238095227</v>
      </c>
      <c r="BH39" s="1327">
        <v>95.238095238095227</v>
      </c>
      <c r="BI39" s="1327">
        <v>100</v>
      </c>
      <c r="BJ39" s="1327">
        <v>100</v>
      </c>
      <c r="BK39" s="1327">
        <v>95.238095238095227</v>
      </c>
      <c r="BL39" s="1327">
        <v>100</v>
      </c>
    </row>
    <row r="40" spans="1:67" ht="27.75" customHeight="1">
      <c r="A40" s="1196">
        <v>2</v>
      </c>
      <c r="B40" s="1208" t="s">
        <v>392</v>
      </c>
      <c r="C40" s="87" t="s">
        <v>54</v>
      </c>
      <c r="D40" s="1624">
        <v>616</v>
      </c>
      <c r="E40" s="1624">
        <v>616</v>
      </c>
      <c r="F40" s="1624">
        <v>608</v>
      </c>
      <c r="G40" s="1624">
        <v>609</v>
      </c>
      <c r="H40" s="1624">
        <f>[5]Sheet1!F41</f>
        <v>597</v>
      </c>
      <c r="I40" s="1624">
        <f>[5]Sheet1!G41</f>
        <v>609</v>
      </c>
      <c r="J40" s="1624">
        <f t="shared" si="3"/>
        <v>96.915584415584405</v>
      </c>
      <c r="K40" s="1624">
        <f t="shared" si="1"/>
        <v>98.029556650246306</v>
      </c>
      <c r="L40" s="1624">
        <f t="shared" si="2"/>
        <v>100</v>
      </c>
      <c r="M40" s="1571"/>
      <c r="N40" s="1328">
        <v>42</v>
      </c>
      <c r="O40" s="1328">
        <v>40</v>
      </c>
      <c r="P40" s="1328">
        <v>41</v>
      </c>
      <c r="Q40" s="1328">
        <v>41</v>
      </c>
      <c r="R40" s="1328">
        <v>40</v>
      </c>
      <c r="S40" s="1328">
        <v>40</v>
      </c>
      <c r="T40" s="1328">
        <v>27</v>
      </c>
      <c r="U40" s="1328">
        <v>29</v>
      </c>
      <c r="V40" s="1328">
        <v>28</v>
      </c>
      <c r="W40" s="1328">
        <v>31</v>
      </c>
      <c r="X40" s="1328">
        <v>31</v>
      </c>
      <c r="Y40" s="1328">
        <v>44</v>
      </c>
      <c r="Z40" s="1328">
        <v>57</v>
      </c>
      <c r="AA40" s="1328">
        <v>56</v>
      </c>
      <c r="AB40" s="1328">
        <v>55</v>
      </c>
      <c r="AC40" s="1328">
        <v>30</v>
      </c>
      <c r="AD40" s="1328">
        <v>30</v>
      </c>
      <c r="AE40" s="1328">
        <v>30</v>
      </c>
      <c r="AF40" s="1328">
        <v>38</v>
      </c>
      <c r="AG40" s="1328">
        <v>37</v>
      </c>
      <c r="AH40" s="1328">
        <v>30</v>
      </c>
      <c r="AI40" s="1328">
        <v>37</v>
      </c>
      <c r="AJ40" s="1328">
        <v>31</v>
      </c>
      <c r="AK40" s="1328">
        <v>31</v>
      </c>
      <c r="AL40" s="1328">
        <v>53</v>
      </c>
      <c r="AM40" s="1328">
        <v>53</v>
      </c>
      <c r="AN40" s="1328">
        <v>53</v>
      </c>
      <c r="AO40" s="1328">
        <v>64</v>
      </c>
      <c r="AP40" s="1328">
        <v>60</v>
      </c>
      <c r="AQ40" s="1328">
        <v>61</v>
      </c>
      <c r="AR40" s="1328">
        <v>24</v>
      </c>
      <c r="AS40" s="1328">
        <v>24</v>
      </c>
      <c r="AT40" s="1328">
        <v>25</v>
      </c>
      <c r="AU40" s="1328">
        <v>59</v>
      </c>
      <c r="AV40" s="1328">
        <v>59</v>
      </c>
      <c r="AW40" s="1328">
        <v>48</v>
      </c>
      <c r="AX40" s="1328">
        <v>21</v>
      </c>
      <c r="AY40" s="1328">
        <v>23</v>
      </c>
      <c r="AZ40" s="1328">
        <v>23</v>
      </c>
      <c r="BA40" s="1328">
        <v>15</v>
      </c>
      <c r="BB40" s="1328">
        <v>15</v>
      </c>
      <c r="BC40" s="1328">
        <v>16</v>
      </c>
      <c r="BD40" s="1328">
        <v>18</v>
      </c>
      <c r="BE40" s="1328">
        <v>17</v>
      </c>
      <c r="BF40" s="1328">
        <v>19</v>
      </c>
      <c r="BG40" s="1328">
        <v>23</v>
      </c>
      <c r="BH40" s="1328">
        <v>24</v>
      </c>
      <c r="BI40" s="1328">
        <v>25</v>
      </c>
      <c r="BJ40" s="1328">
        <v>36</v>
      </c>
      <c r="BK40" s="1328">
        <v>39</v>
      </c>
      <c r="BL40" s="1328">
        <v>40</v>
      </c>
    </row>
    <row r="41" spans="1:67" ht="27.75" customHeight="1">
      <c r="A41" s="1196"/>
      <c r="B41" s="1208" t="str">
        <f>+'Các xã, thị trấn'!B142</f>
        <v>Tổng số giáo viên đạt chuẩn</v>
      </c>
      <c r="C41" s="87" t="str">
        <f>+C40</f>
        <v>Người</v>
      </c>
      <c r="D41" s="1624">
        <v>583</v>
      </c>
      <c r="E41" s="1624">
        <v>580</v>
      </c>
      <c r="F41" s="1624">
        <v>579</v>
      </c>
      <c r="G41" s="1624">
        <v>587</v>
      </c>
      <c r="H41" s="1624">
        <f>[5]Sheet1!F42</f>
        <v>554</v>
      </c>
      <c r="I41" s="1624">
        <f>[5]Sheet1!G42</f>
        <v>587</v>
      </c>
      <c r="J41" s="1624">
        <f t="shared" si="3"/>
        <v>95.025728987993148</v>
      </c>
      <c r="K41" s="1624">
        <f t="shared" si="1"/>
        <v>94.378194207836458</v>
      </c>
      <c r="L41" s="1624">
        <f t="shared" si="2"/>
        <v>100</v>
      </c>
      <c r="M41" s="1571"/>
      <c r="N41" s="1328">
        <v>40</v>
      </c>
      <c r="O41" s="1328">
        <v>40</v>
      </c>
      <c r="P41" s="1328">
        <v>41</v>
      </c>
      <c r="Q41" s="1328">
        <v>41</v>
      </c>
      <c r="R41" s="1328">
        <v>40</v>
      </c>
      <c r="S41" s="1328">
        <v>40</v>
      </c>
      <c r="T41" s="1328">
        <v>17</v>
      </c>
      <c r="U41" s="1328">
        <v>17</v>
      </c>
      <c r="V41" s="1328">
        <v>28</v>
      </c>
      <c r="W41" s="1328">
        <v>31</v>
      </c>
      <c r="X41" s="1328">
        <v>28</v>
      </c>
      <c r="Y41" s="1328">
        <v>34</v>
      </c>
      <c r="Z41" s="1328">
        <v>54</v>
      </c>
      <c r="AA41" s="1328">
        <v>53</v>
      </c>
      <c r="AB41" s="1328">
        <v>53</v>
      </c>
      <c r="AC41" s="1328">
        <v>30</v>
      </c>
      <c r="AD41" s="1328">
        <v>30</v>
      </c>
      <c r="AE41" s="1328">
        <v>30</v>
      </c>
      <c r="AF41" s="1328">
        <v>38</v>
      </c>
      <c r="AG41" s="1328">
        <v>36</v>
      </c>
      <c r="AH41" s="1328">
        <v>28</v>
      </c>
      <c r="AI41" s="1328">
        <v>35</v>
      </c>
      <c r="AJ41" s="1328">
        <v>31</v>
      </c>
      <c r="AK41" s="1328">
        <v>31</v>
      </c>
      <c r="AL41" s="1328">
        <v>50</v>
      </c>
      <c r="AM41" s="1328">
        <v>50</v>
      </c>
      <c r="AN41" s="1328">
        <v>49</v>
      </c>
      <c r="AO41" s="1328">
        <v>55</v>
      </c>
      <c r="AP41" s="1328">
        <v>55</v>
      </c>
      <c r="AQ41" s="1328">
        <v>56</v>
      </c>
      <c r="AR41" s="1328">
        <v>24</v>
      </c>
      <c r="AS41" s="1328">
        <v>24</v>
      </c>
      <c r="AT41" s="1328">
        <v>25</v>
      </c>
      <c r="AU41" s="1328">
        <v>57</v>
      </c>
      <c r="AV41" s="1328">
        <v>59</v>
      </c>
      <c r="AW41" s="1328">
        <v>48</v>
      </c>
      <c r="AX41" s="1328">
        <v>21</v>
      </c>
      <c r="AY41" s="1328">
        <v>23</v>
      </c>
      <c r="AZ41" s="1328">
        <v>23</v>
      </c>
      <c r="BA41" s="1328">
        <v>15</v>
      </c>
      <c r="BB41" s="1328">
        <v>15</v>
      </c>
      <c r="BC41" s="1328">
        <v>16</v>
      </c>
      <c r="BD41" s="1328">
        <v>16</v>
      </c>
      <c r="BE41" s="1328">
        <v>15</v>
      </c>
      <c r="BF41" s="1328">
        <v>17</v>
      </c>
      <c r="BG41" s="1328">
        <v>23</v>
      </c>
      <c r="BH41" s="1328">
        <v>24</v>
      </c>
      <c r="BI41" s="1328">
        <v>25</v>
      </c>
      <c r="BJ41" s="1328">
        <v>33</v>
      </c>
      <c r="BK41" s="1328">
        <v>39</v>
      </c>
      <c r="BL41" s="1328">
        <v>37</v>
      </c>
    </row>
    <row r="42" spans="1:67" s="81" customFormat="1" ht="27.75" customHeight="1">
      <c r="A42" s="1577"/>
      <c r="B42" s="1208" t="s">
        <v>10</v>
      </c>
      <c r="C42" s="87" t="s">
        <v>43</v>
      </c>
      <c r="D42" s="1624">
        <v>94.6</v>
      </c>
      <c r="E42" s="1624">
        <v>94.609716064587118</v>
      </c>
      <c r="F42" s="1624">
        <v>95.23026315789474</v>
      </c>
      <c r="G42" s="1624">
        <f>+G41/G40*100</f>
        <v>96.387520525451563</v>
      </c>
      <c r="H42" s="1624">
        <f>[5]Sheet1!F43</f>
        <v>92.79731993299832</v>
      </c>
      <c r="I42" s="1624">
        <f>[5]Sheet1!G43</f>
        <v>96.387520525451563</v>
      </c>
      <c r="J42" s="1624">
        <f t="shared" ref="J42" si="17">+H42-D42</f>
        <v>-1.802680067001674</v>
      </c>
      <c r="K42" s="1624">
        <f t="shared" ref="K42" si="18">+H42-G42</f>
        <v>-3.5902005924532432</v>
      </c>
      <c r="L42" s="1624">
        <f t="shared" ref="L42" si="19">+I42-G42</f>
        <v>0</v>
      </c>
      <c r="M42" s="1571"/>
      <c r="N42" s="1327">
        <v>95.238095238095227</v>
      </c>
      <c r="O42" s="1327">
        <v>100</v>
      </c>
      <c r="P42" s="1327">
        <v>100</v>
      </c>
      <c r="Q42" s="1327">
        <v>100</v>
      </c>
      <c r="R42" s="1327">
        <v>100</v>
      </c>
      <c r="S42" s="1327">
        <v>100</v>
      </c>
      <c r="T42" s="1327">
        <v>62.962962962962962</v>
      </c>
      <c r="U42" s="1327">
        <v>100</v>
      </c>
      <c r="V42" s="1327">
        <v>100</v>
      </c>
      <c r="W42" s="1327">
        <v>100</v>
      </c>
      <c r="X42" s="1327">
        <v>100</v>
      </c>
      <c r="Y42" s="1327">
        <v>100</v>
      </c>
      <c r="Z42" s="1327">
        <v>94.73684210526315</v>
      </c>
      <c r="AA42" s="1327">
        <v>94.642857142857139</v>
      </c>
      <c r="AB42" s="1327">
        <v>96.36363636363636</v>
      </c>
      <c r="AC42" s="1327">
        <v>100</v>
      </c>
      <c r="AD42" s="1327">
        <v>100</v>
      </c>
      <c r="AE42" s="1327">
        <v>100</v>
      </c>
      <c r="AF42" s="1327">
        <v>100</v>
      </c>
      <c r="AG42" s="1327">
        <v>97.297297297297305</v>
      </c>
      <c r="AH42" s="1327">
        <v>93.333333333333329</v>
      </c>
      <c r="AI42" s="1327">
        <v>94.594594594594597</v>
      </c>
      <c r="AJ42" s="1327">
        <v>94.285714285714278</v>
      </c>
      <c r="AK42" s="1327">
        <v>100</v>
      </c>
      <c r="AL42" s="1327">
        <v>94.339622641509436</v>
      </c>
      <c r="AM42" s="1327">
        <v>96.296296296296291</v>
      </c>
      <c r="AN42" s="1327">
        <v>100</v>
      </c>
      <c r="AO42" s="1327">
        <v>85.9375</v>
      </c>
      <c r="AP42" s="1327">
        <v>98.412698412698404</v>
      </c>
      <c r="AQ42" s="1327">
        <v>98.360655737704917</v>
      </c>
      <c r="AR42" s="1327">
        <v>100</v>
      </c>
      <c r="AS42" s="1327">
        <v>100</v>
      </c>
      <c r="AT42" s="1327">
        <v>100</v>
      </c>
      <c r="AU42" s="1327">
        <v>96.610169491525426</v>
      </c>
      <c r="AV42" s="1327">
        <v>100</v>
      </c>
      <c r="AW42" s="1327">
        <v>100</v>
      </c>
      <c r="AX42" s="1327">
        <v>100</v>
      </c>
      <c r="AY42" s="1327">
        <v>94.117647058823522</v>
      </c>
      <c r="AZ42" s="1327">
        <v>100</v>
      </c>
      <c r="BA42" s="1327">
        <v>100</v>
      </c>
      <c r="BB42" s="1327">
        <v>84.615384615384613</v>
      </c>
      <c r="BC42" s="1327">
        <v>93.75</v>
      </c>
      <c r="BD42" s="1327">
        <v>88.888888888888886</v>
      </c>
      <c r="BE42" s="1327">
        <v>94.117647058823522</v>
      </c>
      <c r="BF42" s="1327">
        <v>94.73684210526315</v>
      </c>
      <c r="BG42" s="1327">
        <v>100</v>
      </c>
      <c r="BH42" s="1327">
        <v>100</v>
      </c>
      <c r="BI42" s="1327">
        <v>100</v>
      </c>
      <c r="BJ42" s="1327">
        <v>91.666666666666657</v>
      </c>
      <c r="BK42" s="1327">
        <v>100</v>
      </c>
      <c r="BL42" s="1327">
        <v>95</v>
      </c>
    </row>
    <row r="43" spans="1:67" ht="27.75" customHeight="1">
      <c r="A43" s="1196">
        <v>3</v>
      </c>
      <c r="B43" s="1208" t="s">
        <v>393</v>
      </c>
      <c r="C43" s="87" t="s">
        <v>54</v>
      </c>
      <c r="D43" s="1624">
        <v>390</v>
      </c>
      <c r="E43" s="1624">
        <v>390</v>
      </c>
      <c r="F43" s="1624">
        <v>343</v>
      </c>
      <c r="G43" s="1624">
        <v>390</v>
      </c>
      <c r="H43" s="1624">
        <f>[5]Sheet1!F44</f>
        <v>362</v>
      </c>
      <c r="I43" s="1624">
        <f>[5]Sheet1!G44</f>
        <v>390</v>
      </c>
      <c r="J43" s="1624">
        <f t="shared" si="3"/>
        <v>92.820512820512818</v>
      </c>
      <c r="K43" s="1624">
        <f t="shared" si="1"/>
        <v>92.820512820512818</v>
      </c>
      <c r="L43" s="1624">
        <f t="shared" si="2"/>
        <v>100</v>
      </c>
      <c r="M43" s="1571"/>
      <c r="N43" s="1328">
        <v>23</v>
      </c>
      <c r="O43" s="1328">
        <v>21</v>
      </c>
      <c r="P43" s="1328">
        <v>22</v>
      </c>
      <c r="Q43" s="1328">
        <v>24</v>
      </c>
      <c r="R43" s="1328">
        <v>19</v>
      </c>
      <c r="S43" s="1328">
        <v>24</v>
      </c>
      <c r="T43" s="1328">
        <v>16</v>
      </c>
      <c r="U43" s="1328">
        <v>14</v>
      </c>
      <c r="V43" s="1328">
        <v>17</v>
      </c>
      <c r="W43" s="1328">
        <v>17</v>
      </c>
      <c r="X43" s="1328">
        <v>20</v>
      </c>
      <c r="Y43" s="1328">
        <v>20</v>
      </c>
      <c r="Z43" s="1328">
        <v>35</v>
      </c>
      <c r="AA43" s="1328">
        <v>29</v>
      </c>
      <c r="AB43" s="1328">
        <v>38</v>
      </c>
      <c r="AC43" s="1328">
        <v>18</v>
      </c>
      <c r="AD43" s="1328">
        <v>19</v>
      </c>
      <c r="AE43" s="1328">
        <v>19</v>
      </c>
      <c r="AF43" s="1328">
        <v>26</v>
      </c>
      <c r="AG43" s="1328">
        <v>26</v>
      </c>
      <c r="AH43" s="1328">
        <v>29</v>
      </c>
      <c r="AI43" s="1328">
        <v>16</v>
      </c>
      <c r="AJ43" s="1328">
        <v>17</v>
      </c>
      <c r="AK43" s="1328">
        <v>16</v>
      </c>
      <c r="AL43" s="1328">
        <v>32</v>
      </c>
      <c r="AM43" s="1328">
        <v>24</v>
      </c>
      <c r="AN43" s="1328">
        <v>29</v>
      </c>
      <c r="AO43" s="1328">
        <v>38</v>
      </c>
      <c r="AP43" s="1328">
        <v>40</v>
      </c>
      <c r="AQ43" s="1328">
        <v>39</v>
      </c>
      <c r="AR43" s="1328">
        <v>20</v>
      </c>
      <c r="AS43" s="1328">
        <v>16</v>
      </c>
      <c r="AT43" s="1328">
        <v>18</v>
      </c>
      <c r="AU43" s="1328">
        <v>41</v>
      </c>
      <c r="AV43" s="1328">
        <v>29</v>
      </c>
      <c r="AW43" s="1328">
        <v>33</v>
      </c>
      <c r="AX43" s="1328">
        <v>12</v>
      </c>
      <c r="AY43" s="1328">
        <v>12</v>
      </c>
      <c r="AZ43" s="1328">
        <v>15</v>
      </c>
      <c r="BA43" s="1328">
        <v>16</v>
      </c>
      <c r="BB43" s="1328">
        <v>12</v>
      </c>
      <c r="BC43" s="1328">
        <v>17</v>
      </c>
      <c r="BD43" s="1328">
        <v>15</v>
      </c>
      <c r="BE43" s="1328">
        <v>13</v>
      </c>
      <c r="BF43" s="1328">
        <v>13</v>
      </c>
      <c r="BG43" s="1328">
        <v>17</v>
      </c>
      <c r="BH43" s="1328">
        <v>15</v>
      </c>
      <c r="BI43" s="1328">
        <v>16</v>
      </c>
      <c r="BJ43" s="1328">
        <v>24</v>
      </c>
      <c r="BK43" s="1328">
        <v>17</v>
      </c>
      <c r="BL43" s="1328">
        <v>25</v>
      </c>
    </row>
    <row r="44" spans="1:67" ht="27.75" customHeight="1">
      <c r="A44" s="1196"/>
      <c r="B44" s="1208" t="str">
        <f>+'Các xã, thị trấn'!B145</f>
        <v>Tổng số giáo viên đạt chuẩn</v>
      </c>
      <c r="C44" s="87" t="s">
        <v>54</v>
      </c>
      <c r="D44" s="1624">
        <v>383</v>
      </c>
      <c r="E44" s="1624">
        <v>372</v>
      </c>
      <c r="F44" s="1624">
        <v>337</v>
      </c>
      <c r="G44" s="1624">
        <v>385</v>
      </c>
      <c r="H44" s="1624">
        <f>[5]Sheet1!F45</f>
        <v>341</v>
      </c>
      <c r="I44" s="1624">
        <f>[5]Sheet1!G45</f>
        <v>385</v>
      </c>
      <c r="J44" s="1624">
        <f t="shared" si="3"/>
        <v>89.03394255874673</v>
      </c>
      <c r="K44" s="1624">
        <f t="shared" si="1"/>
        <v>88.571428571428569</v>
      </c>
      <c r="L44" s="1624">
        <f t="shared" si="2"/>
        <v>100</v>
      </c>
      <c r="M44" s="1571"/>
      <c r="N44" s="1328">
        <v>23</v>
      </c>
      <c r="O44" s="1328">
        <v>21</v>
      </c>
      <c r="P44" s="1328">
        <v>22</v>
      </c>
      <c r="Q44" s="1328">
        <v>19</v>
      </c>
      <c r="R44" s="1328">
        <v>19</v>
      </c>
      <c r="S44" s="1328">
        <v>24</v>
      </c>
      <c r="T44" s="1328">
        <v>16</v>
      </c>
      <c r="U44" s="1328">
        <v>14</v>
      </c>
      <c r="V44" s="1328">
        <v>17</v>
      </c>
      <c r="W44" s="1328">
        <v>17</v>
      </c>
      <c r="X44" s="1328">
        <v>20</v>
      </c>
      <c r="Y44" s="1328">
        <v>20</v>
      </c>
      <c r="Z44" s="1328">
        <v>35</v>
      </c>
      <c r="AA44" s="1328">
        <v>29</v>
      </c>
      <c r="AB44" s="1328">
        <v>38</v>
      </c>
      <c r="AC44" s="1328">
        <v>18</v>
      </c>
      <c r="AD44" s="1328">
        <v>18</v>
      </c>
      <c r="AE44" s="1328">
        <v>19</v>
      </c>
      <c r="AF44" s="1328">
        <v>23</v>
      </c>
      <c r="AG44" s="1328">
        <v>25</v>
      </c>
      <c r="AH44" s="1328">
        <v>27</v>
      </c>
      <c r="AI44" s="1328">
        <v>16</v>
      </c>
      <c r="AJ44" s="1328">
        <v>17</v>
      </c>
      <c r="AK44" s="1328">
        <v>16</v>
      </c>
      <c r="AL44" s="1328">
        <v>30</v>
      </c>
      <c r="AM44" s="1328">
        <v>24</v>
      </c>
      <c r="AN44" s="1328">
        <v>28</v>
      </c>
      <c r="AO44" s="1328">
        <v>36</v>
      </c>
      <c r="AP44" s="1328">
        <v>38</v>
      </c>
      <c r="AQ44" s="1328">
        <v>39</v>
      </c>
      <c r="AR44" s="1328">
        <v>20</v>
      </c>
      <c r="AS44" s="1328">
        <v>16</v>
      </c>
      <c r="AT44" s="1328">
        <v>18</v>
      </c>
      <c r="AU44" s="1328">
        <v>38</v>
      </c>
      <c r="AV44" s="1328">
        <v>28</v>
      </c>
      <c r="AW44" s="1328">
        <v>33</v>
      </c>
      <c r="AX44" s="1328">
        <v>12</v>
      </c>
      <c r="AY44" s="1328">
        <v>12</v>
      </c>
      <c r="AZ44" s="1328">
        <v>14</v>
      </c>
      <c r="BA44" s="1328">
        <v>16</v>
      </c>
      <c r="BB44" s="1328">
        <v>12</v>
      </c>
      <c r="BC44" s="1328">
        <v>17</v>
      </c>
      <c r="BD44" s="1328">
        <v>13</v>
      </c>
      <c r="BE44" s="1328">
        <v>13</v>
      </c>
      <c r="BF44" s="1328">
        <v>13</v>
      </c>
      <c r="BG44" s="1328">
        <v>17</v>
      </c>
      <c r="BH44" s="1328">
        <v>15</v>
      </c>
      <c r="BI44" s="1328">
        <v>16</v>
      </c>
      <c r="BJ44" s="1328">
        <v>23</v>
      </c>
      <c r="BK44" s="1328">
        <v>16</v>
      </c>
      <c r="BL44" s="1328">
        <v>24</v>
      </c>
    </row>
    <row r="45" spans="1:67" s="81" customFormat="1" ht="27.75" customHeight="1">
      <c r="A45" s="1577"/>
      <c r="B45" s="1208" t="s">
        <v>10</v>
      </c>
      <c r="C45" s="87" t="s">
        <v>43</v>
      </c>
      <c r="D45" s="1624">
        <v>98.2</v>
      </c>
      <c r="E45" s="1624">
        <v>98.181555035364596</v>
      </c>
      <c r="F45" s="1624">
        <v>98.250728862973759</v>
      </c>
      <c r="G45" s="1624">
        <f>+G44/G43*100</f>
        <v>98.71794871794873</v>
      </c>
      <c r="H45" s="1624">
        <f>[5]Sheet1!F46</f>
        <v>94.198895027624303</v>
      </c>
      <c r="I45" s="1624">
        <f>[5]Sheet1!G46</f>
        <v>98.71794871794873</v>
      </c>
      <c r="J45" s="1624">
        <f t="shared" ref="J45" si="20">+H45-D45</f>
        <v>-4.0011049723756997</v>
      </c>
      <c r="K45" s="1624">
        <f t="shared" ref="K45" si="21">+H45-G45</f>
        <v>-4.5190536903244265</v>
      </c>
      <c r="L45" s="1624">
        <f t="shared" ref="L45" si="22">+I45-G45</f>
        <v>0</v>
      </c>
      <c r="M45" s="1571"/>
      <c r="N45" s="1327">
        <v>100</v>
      </c>
      <c r="O45" s="1327">
        <v>100</v>
      </c>
      <c r="P45" s="1327">
        <v>100</v>
      </c>
      <c r="Q45" s="1327">
        <v>79.166666666666657</v>
      </c>
      <c r="R45" s="1327">
        <v>94.73684210526315</v>
      </c>
      <c r="S45" s="1327">
        <v>100</v>
      </c>
      <c r="T45" s="1327">
        <v>100</v>
      </c>
      <c r="U45" s="1327">
        <v>92.857142857142861</v>
      </c>
      <c r="V45" s="1327">
        <v>100</v>
      </c>
      <c r="W45" s="1327">
        <v>100</v>
      </c>
      <c r="X45" s="1327">
        <v>100</v>
      </c>
      <c r="Y45" s="1327">
        <v>100</v>
      </c>
      <c r="Z45" s="1327">
        <v>100</v>
      </c>
      <c r="AA45" s="1327">
        <v>93.103448275862064</v>
      </c>
      <c r="AB45" s="1327">
        <v>100</v>
      </c>
      <c r="AC45" s="1327">
        <v>100</v>
      </c>
      <c r="AD45" s="1327">
        <v>94.73684210526315</v>
      </c>
      <c r="AE45" s="1327">
        <v>100</v>
      </c>
      <c r="AF45" s="1327">
        <v>88.461538461538453</v>
      </c>
      <c r="AG45" s="1327">
        <v>92.307692307692307</v>
      </c>
      <c r="AH45" s="1327">
        <v>93.103448275862064</v>
      </c>
      <c r="AI45" s="1327">
        <v>100</v>
      </c>
      <c r="AJ45" s="1327">
        <v>100</v>
      </c>
      <c r="AK45" s="1327">
        <v>100</v>
      </c>
      <c r="AL45" s="1327">
        <v>93.75</v>
      </c>
      <c r="AM45" s="1327">
        <v>95.833333333333343</v>
      </c>
      <c r="AN45" s="1327">
        <v>96.551724137931032</v>
      </c>
      <c r="AO45" s="1327">
        <v>94.73684210526315</v>
      </c>
      <c r="AP45" s="1327">
        <v>92.5</v>
      </c>
      <c r="AQ45" s="1327">
        <v>100</v>
      </c>
      <c r="AR45" s="1327">
        <v>100</v>
      </c>
      <c r="AS45" s="1327">
        <v>100</v>
      </c>
      <c r="AT45" s="1327">
        <v>100</v>
      </c>
      <c r="AU45" s="1327">
        <v>92.682926829268297</v>
      </c>
      <c r="AV45" s="1327">
        <v>96.551724137931032</v>
      </c>
      <c r="AW45" s="1327">
        <v>100</v>
      </c>
      <c r="AX45" s="1327">
        <v>100</v>
      </c>
      <c r="AY45" s="1327">
        <v>100</v>
      </c>
      <c r="AZ45" s="1327">
        <v>93.333333333333329</v>
      </c>
      <c r="BA45" s="1327">
        <v>100</v>
      </c>
      <c r="BB45" s="1327">
        <v>100</v>
      </c>
      <c r="BC45" s="1327">
        <v>100</v>
      </c>
      <c r="BD45" s="1327">
        <v>86.666666666666671</v>
      </c>
      <c r="BE45" s="1327">
        <v>100</v>
      </c>
      <c r="BF45" s="1327">
        <v>100</v>
      </c>
      <c r="BG45" s="1327">
        <v>100</v>
      </c>
      <c r="BH45" s="1327">
        <v>100</v>
      </c>
      <c r="BI45" s="1327">
        <v>100</v>
      </c>
      <c r="BJ45" s="1327">
        <v>95.833333333333343</v>
      </c>
      <c r="BK45" s="1327">
        <v>94.117647058823522</v>
      </c>
      <c r="BL45" s="1327">
        <v>96</v>
      </c>
    </row>
    <row r="46" spans="1:67" ht="27.75" customHeight="1">
      <c r="A46" s="1196">
        <v>4</v>
      </c>
      <c r="B46" s="1208" t="s">
        <v>394</v>
      </c>
      <c r="C46" s="87" t="s">
        <v>54</v>
      </c>
      <c r="D46" s="1624">
        <v>92</v>
      </c>
      <c r="E46" s="1624">
        <v>92</v>
      </c>
      <c r="F46" s="1624">
        <v>92</v>
      </c>
      <c r="G46" s="1700">
        <v>67</v>
      </c>
      <c r="H46" s="1700">
        <f>[5]Sheet1!F47</f>
        <v>75</v>
      </c>
      <c r="I46" s="1700">
        <f>[5]Sheet1!G47</f>
        <v>67</v>
      </c>
      <c r="J46" s="1624">
        <f t="shared" si="3"/>
        <v>81.521739130434781</v>
      </c>
      <c r="K46" s="1624">
        <f t="shared" si="1"/>
        <v>111.94029850746267</v>
      </c>
      <c r="L46" s="1624">
        <f t="shared" si="2"/>
        <v>100</v>
      </c>
      <c r="M46" s="1571"/>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29"/>
      <c r="AJ46" s="1329"/>
      <c r="AK46" s="1329"/>
      <c r="AL46" s="1314"/>
      <c r="AM46" s="1314"/>
      <c r="AN46" s="1314"/>
      <c r="AO46" s="1314"/>
      <c r="AP46" s="1314"/>
      <c r="AQ46" s="1314"/>
      <c r="AR46" s="1327"/>
      <c r="AS46" s="1327"/>
      <c r="AT46" s="1327"/>
      <c r="AU46" s="1314"/>
      <c r="AV46" s="1314"/>
      <c r="AW46" s="1314"/>
      <c r="AX46" s="1314"/>
      <c r="AY46" s="1314"/>
      <c r="AZ46" s="1314"/>
      <c r="BA46" s="1314"/>
      <c r="BB46" s="1314"/>
      <c r="BC46" s="1314"/>
      <c r="BD46" s="1314"/>
      <c r="BE46" s="1314"/>
      <c r="BF46" s="1314"/>
      <c r="BG46" s="1314"/>
      <c r="BH46" s="1314"/>
      <c r="BI46" s="1314"/>
      <c r="BJ46" s="1314"/>
      <c r="BK46" s="1314"/>
      <c r="BL46" s="1314"/>
    </row>
    <row r="47" spans="1:67" s="81" customFormat="1" ht="27.75" customHeight="1">
      <c r="A47" s="1577"/>
      <c r="B47" s="1578" t="s">
        <v>10</v>
      </c>
      <c r="C47" s="1577" t="s">
        <v>43</v>
      </c>
      <c r="D47" s="1701">
        <v>100</v>
      </c>
      <c r="E47" s="1701">
        <v>100</v>
      </c>
      <c r="F47" s="1701">
        <v>100</v>
      </c>
      <c r="G47" s="1701">
        <v>100</v>
      </c>
      <c r="H47" s="1701">
        <f>[5]Sheet1!F48</f>
        <v>100</v>
      </c>
      <c r="I47" s="1701">
        <f>[5]Sheet1!G48</f>
        <v>100</v>
      </c>
      <c r="J47" s="1624">
        <f t="shared" ref="J47" si="23">+H47-D47</f>
        <v>0</v>
      </c>
      <c r="K47" s="1624">
        <f t="shared" ref="K47" si="24">+H47-G47</f>
        <v>0</v>
      </c>
      <c r="L47" s="1624">
        <f t="shared" ref="L47" si="25">+I47-G47</f>
        <v>0</v>
      </c>
      <c r="M47" s="1571"/>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1"/>
      <c r="AJ47" s="1331"/>
      <c r="AK47" s="1331"/>
      <c r="AL47" s="1330"/>
      <c r="AM47" s="1330"/>
      <c r="AN47" s="1330"/>
      <c r="AO47" s="1330"/>
      <c r="AP47" s="1330"/>
      <c r="AQ47" s="1330"/>
      <c r="AR47" s="1330"/>
      <c r="AS47" s="1330"/>
      <c r="AT47" s="1330"/>
      <c r="AU47" s="1330"/>
      <c r="AV47" s="1330"/>
      <c r="AW47" s="1330"/>
      <c r="AX47" s="1330"/>
      <c r="AY47" s="1330"/>
      <c r="AZ47" s="1330"/>
      <c r="BA47" s="1330"/>
      <c r="BB47" s="1330"/>
      <c r="BC47" s="1330"/>
      <c r="BD47" s="1330"/>
      <c r="BE47" s="1330"/>
      <c r="BF47" s="1330"/>
      <c r="BG47" s="1330"/>
      <c r="BH47" s="1330"/>
      <c r="BI47" s="1330"/>
      <c r="BJ47" s="1330"/>
      <c r="BK47" s="1330"/>
      <c r="BL47" s="1330"/>
    </row>
    <row r="48" spans="1:67" ht="27.75" customHeight="1">
      <c r="A48" s="1196">
        <v>5</v>
      </c>
      <c r="B48" s="1208" t="s">
        <v>395</v>
      </c>
      <c r="C48" s="87" t="s">
        <v>54</v>
      </c>
      <c r="D48" s="1624">
        <v>10</v>
      </c>
      <c r="E48" s="1624">
        <v>10</v>
      </c>
      <c r="F48" s="1624">
        <v>10</v>
      </c>
      <c r="G48" s="1624">
        <v>11</v>
      </c>
      <c r="H48" s="1624">
        <f>[5]Sheet1!F49</f>
        <v>15</v>
      </c>
      <c r="I48" s="1624">
        <v>15</v>
      </c>
      <c r="J48" s="1624">
        <f t="shared" si="3"/>
        <v>150</v>
      </c>
      <c r="K48" s="1624">
        <f t="shared" si="1"/>
        <v>136.36363636363635</v>
      </c>
      <c r="L48" s="1624">
        <f t="shared" si="2"/>
        <v>136.36363636363635</v>
      </c>
      <c r="M48" s="1571"/>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16"/>
      <c r="AJ48" s="1316"/>
      <c r="AK48" s="1316"/>
      <c r="AL48" s="1332"/>
      <c r="AM48" s="1332"/>
      <c r="AN48" s="1332"/>
      <c r="AO48" s="1332"/>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row>
    <row r="49" spans="1:64" s="81" customFormat="1" ht="27.75" customHeight="1">
      <c r="A49" s="1577"/>
      <c r="B49" s="1578" t="s">
        <v>10</v>
      </c>
      <c r="C49" s="1577" t="s">
        <v>43</v>
      </c>
      <c r="D49" s="1701">
        <v>100</v>
      </c>
      <c r="E49" s="1701">
        <v>100</v>
      </c>
      <c r="F49" s="1701">
        <v>100</v>
      </c>
      <c r="G49" s="1701">
        <v>100</v>
      </c>
      <c r="H49" s="1701">
        <f>[5]Sheet1!F50</f>
        <v>100</v>
      </c>
      <c r="I49" s="1701">
        <f>[5]Sheet1!G50</f>
        <v>100</v>
      </c>
      <c r="J49" s="1624">
        <f t="shared" ref="J49" si="26">+H49-D49</f>
        <v>0</v>
      </c>
      <c r="K49" s="1624">
        <f t="shared" ref="K49" si="27">+H49-G49</f>
        <v>0</v>
      </c>
      <c r="L49" s="1624">
        <f t="shared" ref="L49" si="28">+I49-G49</f>
        <v>0</v>
      </c>
      <c r="M49" s="1571"/>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16"/>
      <c r="AJ49" s="1316"/>
      <c r="AK49" s="1316"/>
      <c r="AL49" s="1329"/>
      <c r="AM49" s="1329"/>
      <c r="AN49" s="1329"/>
      <c r="AO49" s="1329"/>
      <c r="AP49" s="1329"/>
      <c r="AQ49" s="1329"/>
      <c r="AR49" s="1329"/>
      <c r="AS49" s="1329"/>
      <c r="AT49" s="1329"/>
      <c r="AU49" s="1329"/>
      <c r="AV49" s="1329"/>
      <c r="AW49" s="1329"/>
      <c r="AX49" s="1329"/>
      <c r="AY49" s="1329"/>
      <c r="AZ49" s="1329"/>
      <c r="BA49" s="1329"/>
      <c r="BB49" s="1329"/>
      <c r="BC49" s="1329"/>
      <c r="BD49" s="1329"/>
      <c r="BE49" s="1329"/>
      <c r="BF49" s="1329"/>
      <c r="BG49" s="1329"/>
      <c r="BH49" s="1329"/>
      <c r="BI49" s="1329"/>
      <c r="BJ49" s="1329"/>
      <c r="BK49" s="1329"/>
      <c r="BL49" s="1329"/>
    </row>
    <row r="50" spans="1:64" ht="35.25" customHeight="1">
      <c r="A50" s="1190" t="s">
        <v>34</v>
      </c>
      <c r="B50" s="1572" t="s">
        <v>326</v>
      </c>
      <c r="C50" s="1191" t="s">
        <v>61</v>
      </c>
      <c r="D50" s="1695">
        <v>52</v>
      </c>
      <c r="E50" s="1695">
        <v>52</v>
      </c>
      <c r="F50" s="1695">
        <v>52</v>
      </c>
      <c r="G50" s="1695">
        <v>52</v>
      </c>
      <c r="H50" s="1695">
        <f>[5]Sheet1!F51</f>
        <v>52</v>
      </c>
      <c r="I50" s="1695">
        <f>[5]Sheet1!G51</f>
        <v>52</v>
      </c>
      <c r="J50" s="1624">
        <f t="shared" si="3"/>
        <v>100</v>
      </c>
      <c r="K50" s="1624">
        <f t="shared" si="1"/>
        <v>100</v>
      </c>
      <c r="L50" s="1624">
        <f t="shared" si="2"/>
        <v>100</v>
      </c>
      <c r="M50" s="1573"/>
      <c r="N50" s="1331">
        <v>6</v>
      </c>
      <c r="O50" s="1331">
        <v>6</v>
      </c>
      <c r="P50" s="1331">
        <v>6</v>
      </c>
      <c r="Q50" s="1331">
        <v>3</v>
      </c>
      <c r="R50" s="1331">
        <v>3</v>
      </c>
      <c r="S50" s="1331">
        <v>3</v>
      </c>
      <c r="T50" s="1331">
        <v>3</v>
      </c>
      <c r="U50" s="1331">
        <v>3</v>
      </c>
      <c r="V50" s="1331">
        <v>3</v>
      </c>
      <c r="W50" s="1331">
        <v>3</v>
      </c>
      <c r="X50" s="1331">
        <v>3</v>
      </c>
      <c r="Y50" s="1331">
        <v>3</v>
      </c>
      <c r="Z50" s="1331">
        <v>3</v>
      </c>
      <c r="AA50" s="1331">
        <v>3</v>
      </c>
      <c r="AB50" s="1331">
        <v>3</v>
      </c>
      <c r="AC50" s="1331">
        <v>3</v>
      </c>
      <c r="AD50" s="1331">
        <v>3</v>
      </c>
      <c r="AE50" s="1331">
        <v>3</v>
      </c>
      <c r="AF50" s="1331">
        <v>3</v>
      </c>
      <c r="AG50" s="1331">
        <v>3</v>
      </c>
      <c r="AH50" s="1331">
        <v>3</v>
      </c>
      <c r="AI50" s="1331">
        <v>3</v>
      </c>
      <c r="AJ50" s="1331">
        <v>3</v>
      </c>
      <c r="AK50" s="1331">
        <v>3</v>
      </c>
      <c r="AL50" s="1331">
        <v>3</v>
      </c>
      <c r="AM50" s="1331">
        <v>3</v>
      </c>
      <c r="AN50" s="1331">
        <v>3</v>
      </c>
      <c r="AO50" s="1331">
        <v>3</v>
      </c>
      <c r="AP50" s="1331">
        <v>3</v>
      </c>
      <c r="AQ50" s="1331">
        <v>3</v>
      </c>
      <c r="AR50" s="1331">
        <v>3</v>
      </c>
      <c r="AS50" s="1331">
        <v>3</v>
      </c>
      <c r="AT50" s="1331">
        <v>3</v>
      </c>
      <c r="AU50" s="1331">
        <v>4</v>
      </c>
      <c r="AV50" s="1331">
        <v>4</v>
      </c>
      <c r="AW50" s="1331">
        <v>4</v>
      </c>
      <c r="AX50" s="1331">
        <v>2</v>
      </c>
      <c r="AY50" s="1331">
        <v>2</v>
      </c>
      <c r="AZ50" s="1331">
        <v>2</v>
      </c>
      <c r="BA50" s="1331">
        <v>2</v>
      </c>
      <c r="BB50" s="1331">
        <v>2</v>
      </c>
      <c r="BC50" s="1331">
        <v>2</v>
      </c>
      <c r="BD50" s="1331">
        <v>2</v>
      </c>
      <c r="BE50" s="1331">
        <v>2</v>
      </c>
      <c r="BF50" s="1331">
        <v>2</v>
      </c>
      <c r="BG50" s="1331">
        <v>3</v>
      </c>
      <c r="BH50" s="1331">
        <v>3</v>
      </c>
      <c r="BI50" s="1331">
        <v>3</v>
      </c>
      <c r="BJ50" s="1331">
        <v>3</v>
      </c>
      <c r="BK50" s="1331">
        <v>3</v>
      </c>
      <c r="BL50" s="1331">
        <v>3</v>
      </c>
    </row>
    <row r="51" spans="1:64" ht="32.25" customHeight="1">
      <c r="A51" s="1190"/>
      <c r="B51" s="1208" t="s">
        <v>754</v>
      </c>
      <c r="C51" s="87" t="s">
        <v>435</v>
      </c>
      <c r="D51" s="1702">
        <v>1</v>
      </c>
      <c r="E51" s="1702">
        <v>1</v>
      </c>
      <c r="F51" s="1702">
        <v>1</v>
      </c>
      <c r="G51" s="1702">
        <v>1</v>
      </c>
      <c r="H51" s="1702">
        <f>[5]Sheet1!F52</f>
        <v>1</v>
      </c>
      <c r="I51" s="1702">
        <f>[5]Sheet1!G52</f>
        <v>1</v>
      </c>
      <c r="J51" s="1624">
        <f t="shared" si="3"/>
        <v>100</v>
      </c>
      <c r="K51" s="1624">
        <f t="shared" si="1"/>
        <v>100</v>
      </c>
      <c r="L51" s="1624">
        <f t="shared" si="2"/>
        <v>100</v>
      </c>
      <c r="M51" s="1571"/>
      <c r="N51" s="1331"/>
      <c r="O51" s="1331"/>
      <c r="P51" s="1331"/>
      <c r="Q51" s="1331"/>
      <c r="R51" s="1331"/>
      <c r="S51" s="1331"/>
      <c r="T51" s="1331"/>
      <c r="U51" s="1331"/>
      <c r="V51" s="1331"/>
      <c r="W51" s="1331"/>
      <c r="X51" s="1331"/>
      <c r="Y51" s="1331"/>
      <c r="Z51" s="1331"/>
      <c r="AA51" s="1331"/>
      <c r="AB51" s="1331"/>
      <c r="AC51" s="1331"/>
      <c r="AD51" s="1331"/>
      <c r="AE51" s="1331"/>
      <c r="AF51" s="1331"/>
      <c r="AG51" s="1331"/>
      <c r="AH51" s="1331"/>
      <c r="AI51" s="1331"/>
      <c r="AJ51" s="1331"/>
      <c r="AK51" s="1331"/>
      <c r="AL51" s="1331"/>
      <c r="AM51" s="1331"/>
      <c r="AN51" s="1331"/>
      <c r="AO51" s="1331"/>
      <c r="AP51" s="1331"/>
      <c r="AQ51" s="1331"/>
      <c r="AR51" s="1331"/>
      <c r="AS51" s="1331"/>
      <c r="AT51" s="1331"/>
      <c r="AU51" s="1331"/>
      <c r="AV51" s="1331"/>
      <c r="AW51" s="1331"/>
      <c r="AX51" s="1331"/>
      <c r="AY51" s="1331"/>
      <c r="AZ51" s="1331"/>
      <c r="BA51" s="1331"/>
      <c r="BB51" s="1331"/>
      <c r="BC51" s="1331"/>
      <c r="BD51" s="1331"/>
      <c r="BE51" s="1331"/>
      <c r="BF51" s="1331"/>
      <c r="BG51" s="1331"/>
      <c r="BH51" s="1331"/>
      <c r="BI51" s="1331"/>
      <c r="BJ51" s="1331"/>
      <c r="BK51" s="1331"/>
      <c r="BL51" s="1331"/>
    </row>
    <row r="52" spans="1:64" ht="26.25" customHeight="1">
      <c r="A52" s="87" t="s">
        <v>243</v>
      </c>
      <c r="B52" s="1208" t="s">
        <v>396</v>
      </c>
      <c r="C52" s="87" t="s">
        <v>435</v>
      </c>
      <c r="D52" s="1624">
        <v>17</v>
      </c>
      <c r="E52" s="1624">
        <v>17</v>
      </c>
      <c r="F52" s="1624">
        <v>17</v>
      </c>
      <c r="G52" s="1624">
        <v>17</v>
      </c>
      <c r="H52" s="1624">
        <f>[5]Sheet1!F53</f>
        <v>17</v>
      </c>
      <c r="I52" s="1624">
        <f>[5]Sheet1!G53</f>
        <v>17</v>
      </c>
      <c r="J52" s="1624">
        <f t="shared" si="3"/>
        <v>100</v>
      </c>
      <c r="K52" s="1624">
        <f t="shared" si="1"/>
        <v>100</v>
      </c>
      <c r="L52" s="1624">
        <f t="shared" si="2"/>
        <v>100</v>
      </c>
      <c r="M52" s="1571"/>
      <c r="N52" s="1316">
        <v>1</v>
      </c>
      <c r="O52" s="1316">
        <v>1</v>
      </c>
      <c r="P52" s="1316">
        <v>1</v>
      </c>
      <c r="Q52" s="1324">
        <v>1</v>
      </c>
      <c r="R52" s="1324">
        <v>1</v>
      </c>
      <c r="S52" s="1324">
        <v>1</v>
      </c>
      <c r="T52" s="1316">
        <v>1</v>
      </c>
      <c r="U52" s="1316">
        <v>1</v>
      </c>
      <c r="V52" s="1316">
        <v>1</v>
      </c>
      <c r="W52" s="1316">
        <v>1</v>
      </c>
      <c r="X52" s="1316">
        <v>1</v>
      </c>
      <c r="Y52" s="1316">
        <v>1</v>
      </c>
      <c r="Z52" s="1316">
        <v>1</v>
      </c>
      <c r="AA52" s="1316">
        <v>1</v>
      </c>
      <c r="AB52" s="1316">
        <v>1</v>
      </c>
      <c r="AC52" s="1316">
        <v>1</v>
      </c>
      <c r="AD52" s="1316">
        <v>1</v>
      </c>
      <c r="AE52" s="1316">
        <v>1</v>
      </c>
      <c r="AF52" s="1316">
        <v>1</v>
      </c>
      <c r="AG52" s="1316">
        <v>1</v>
      </c>
      <c r="AH52" s="1316">
        <v>1</v>
      </c>
      <c r="AI52" s="1316">
        <v>1</v>
      </c>
      <c r="AJ52" s="1316">
        <v>1</v>
      </c>
      <c r="AK52" s="1316">
        <v>1</v>
      </c>
      <c r="AL52" s="1316">
        <v>1</v>
      </c>
      <c r="AM52" s="1316">
        <v>1</v>
      </c>
      <c r="AN52" s="1316">
        <v>1</v>
      </c>
      <c r="AO52" s="1316">
        <v>1</v>
      </c>
      <c r="AP52" s="1316">
        <v>1</v>
      </c>
      <c r="AQ52" s="1316">
        <v>1</v>
      </c>
      <c r="AR52" s="1316">
        <v>1</v>
      </c>
      <c r="AS52" s="1316">
        <v>1</v>
      </c>
      <c r="AT52" s="1316">
        <v>1</v>
      </c>
      <c r="AU52" s="1316">
        <v>1</v>
      </c>
      <c r="AV52" s="1316">
        <v>1</v>
      </c>
      <c r="AW52" s="1316">
        <v>1</v>
      </c>
      <c r="AX52" s="1316">
        <v>1</v>
      </c>
      <c r="AY52" s="1316">
        <v>1</v>
      </c>
      <c r="AZ52" s="1316">
        <v>1</v>
      </c>
      <c r="BA52" s="1316">
        <v>1</v>
      </c>
      <c r="BB52" s="1316">
        <v>1</v>
      </c>
      <c r="BC52" s="1316">
        <v>1</v>
      </c>
      <c r="BD52" s="1316">
        <v>1</v>
      </c>
      <c r="BE52" s="1316">
        <v>1</v>
      </c>
      <c r="BF52" s="1316">
        <v>1</v>
      </c>
      <c r="BG52" s="1316">
        <v>1</v>
      </c>
      <c r="BH52" s="1316">
        <v>1</v>
      </c>
      <c r="BI52" s="1316">
        <v>1</v>
      </c>
      <c r="BJ52" s="1316">
        <v>1</v>
      </c>
      <c r="BK52" s="1316">
        <v>1</v>
      </c>
      <c r="BL52" s="1316">
        <v>1</v>
      </c>
    </row>
    <row r="53" spans="1:64" ht="26.25" customHeight="1">
      <c r="A53" s="87" t="s">
        <v>243</v>
      </c>
      <c r="B53" s="1208" t="s">
        <v>397</v>
      </c>
      <c r="C53" s="87" t="s">
        <v>435</v>
      </c>
      <c r="D53" s="1624">
        <v>13</v>
      </c>
      <c r="E53" s="1624">
        <v>13</v>
      </c>
      <c r="F53" s="1624">
        <v>13</v>
      </c>
      <c r="G53" s="1624">
        <v>13</v>
      </c>
      <c r="H53" s="1624">
        <f>[5]Sheet1!F54</f>
        <v>13</v>
      </c>
      <c r="I53" s="1624">
        <f>[5]Sheet1!G54</f>
        <v>13</v>
      </c>
      <c r="J53" s="1624">
        <f t="shared" si="3"/>
        <v>100</v>
      </c>
      <c r="K53" s="1624">
        <f t="shared" si="1"/>
        <v>100</v>
      </c>
      <c r="L53" s="1624">
        <f t="shared" si="2"/>
        <v>100</v>
      </c>
      <c r="M53" s="1571"/>
      <c r="N53" s="1316">
        <v>1</v>
      </c>
      <c r="O53" s="1316">
        <v>1</v>
      </c>
      <c r="P53" s="1316">
        <v>1</v>
      </c>
      <c r="Q53" s="1324">
        <v>1</v>
      </c>
      <c r="R53" s="1324">
        <v>1</v>
      </c>
      <c r="S53" s="1324">
        <v>1</v>
      </c>
      <c r="T53" s="1316">
        <v>1</v>
      </c>
      <c r="U53" s="1316">
        <v>1</v>
      </c>
      <c r="V53" s="1316">
        <v>1</v>
      </c>
      <c r="W53" s="1316">
        <v>1</v>
      </c>
      <c r="X53" s="1316">
        <v>1</v>
      </c>
      <c r="Y53" s="1316">
        <v>1</v>
      </c>
      <c r="Z53" s="1316">
        <v>1</v>
      </c>
      <c r="AA53" s="1316">
        <v>1</v>
      </c>
      <c r="AB53" s="1316">
        <v>1</v>
      </c>
      <c r="AC53" s="1316">
        <v>1</v>
      </c>
      <c r="AD53" s="1316">
        <v>1</v>
      </c>
      <c r="AE53" s="1316">
        <v>1</v>
      </c>
      <c r="AF53" s="1316">
        <v>1</v>
      </c>
      <c r="AG53" s="1316">
        <v>1</v>
      </c>
      <c r="AH53" s="1316">
        <v>1</v>
      </c>
      <c r="AI53" s="1316">
        <v>1</v>
      </c>
      <c r="AJ53" s="1316">
        <v>1</v>
      </c>
      <c r="AK53" s="1316">
        <v>1</v>
      </c>
      <c r="AL53" s="1316">
        <v>1</v>
      </c>
      <c r="AM53" s="1316">
        <v>1</v>
      </c>
      <c r="AN53" s="1316">
        <v>1</v>
      </c>
      <c r="AO53" s="1316"/>
      <c r="AP53" s="1316"/>
      <c r="AQ53" s="1316"/>
      <c r="AR53" s="1316">
        <v>1</v>
      </c>
      <c r="AS53" s="1316">
        <v>1</v>
      </c>
      <c r="AT53" s="1316">
        <v>1</v>
      </c>
      <c r="AU53" s="1316">
        <v>1</v>
      </c>
      <c r="AV53" s="1316">
        <v>1</v>
      </c>
      <c r="AW53" s="1316">
        <v>1</v>
      </c>
      <c r="AX53" s="1316"/>
      <c r="AY53" s="1316"/>
      <c r="AZ53" s="1316"/>
      <c r="BA53" s="1316"/>
      <c r="BB53" s="1316"/>
      <c r="BC53" s="1316"/>
      <c r="BD53" s="1316"/>
      <c r="BE53" s="1316"/>
      <c r="BF53" s="1316"/>
      <c r="BG53" s="1316">
        <v>1</v>
      </c>
      <c r="BH53" s="1316">
        <v>1</v>
      </c>
      <c r="BI53" s="1316">
        <v>1</v>
      </c>
      <c r="BJ53" s="1316">
        <v>1</v>
      </c>
      <c r="BK53" s="1316">
        <v>1</v>
      </c>
      <c r="BL53" s="1316">
        <v>1</v>
      </c>
    </row>
    <row r="54" spans="1:64" ht="26.25" customHeight="1">
      <c r="A54" s="87" t="s">
        <v>243</v>
      </c>
      <c r="B54" s="1208" t="s">
        <v>398</v>
      </c>
      <c r="C54" s="87" t="s">
        <v>435</v>
      </c>
      <c r="D54" s="1624">
        <v>5</v>
      </c>
      <c r="E54" s="1624">
        <v>5</v>
      </c>
      <c r="F54" s="1624">
        <v>5</v>
      </c>
      <c r="G54" s="1624">
        <v>5</v>
      </c>
      <c r="H54" s="1624">
        <f>[5]Sheet1!F55</f>
        <v>5</v>
      </c>
      <c r="I54" s="1624">
        <f>[5]Sheet1!G55</f>
        <v>5</v>
      </c>
      <c r="J54" s="1624">
        <f t="shared" si="3"/>
        <v>100</v>
      </c>
      <c r="K54" s="1624">
        <f t="shared" si="1"/>
        <v>100</v>
      </c>
      <c r="L54" s="1624">
        <f t="shared" si="2"/>
        <v>100</v>
      </c>
      <c r="M54" s="1571"/>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c r="AI54" s="1316"/>
      <c r="AJ54" s="1316"/>
      <c r="AK54" s="1316"/>
      <c r="AL54" s="1316"/>
      <c r="AM54" s="1316"/>
      <c r="AN54" s="1316"/>
      <c r="AO54" s="1316">
        <v>2</v>
      </c>
      <c r="AP54" s="1316">
        <v>2</v>
      </c>
      <c r="AQ54" s="1316">
        <v>2</v>
      </c>
      <c r="AR54" s="1316"/>
      <c r="AS54" s="1316"/>
      <c r="AT54" s="1316"/>
      <c r="AU54" s="1316"/>
      <c r="AV54" s="1316"/>
      <c r="AW54" s="1316"/>
      <c r="AX54" s="1316">
        <v>1</v>
      </c>
      <c r="AY54" s="1316">
        <v>1</v>
      </c>
      <c r="AZ54" s="1316">
        <v>1</v>
      </c>
      <c r="BA54" s="1316">
        <v>1</v>
      </c>
      <c r="BB54" s="1316">
        <v>1</v>
      </c>
      <c r="BC54" s="1316">
        <v>1</v>
      </c>
      <c r="BD54" s="1316">
        <v>1</v>
      </c>
      <c r="BE54" s="1316">
        <v>1</v>
      </c>
      <c r="BF54" s="1316">
        <v>1</v>
      </c>
      <c r="BG54" s="1316"/>
      <c r="BH54" s="1316"/>
      <c r="BI54" s="1316"/>
      <c r="BJ54" s="1316"/>
      <c r="BK54" s="1316"/>
      <c r="BL54" s="1316"/>
    </row>
    <row r="55" spans="1:64" ht="26.25" customHeight="1">
      <c r="A55" s="87" t="s">
        <v>243</v>
      </c>
      <c r="B55" s="1208" t="s">
        <v>399</v>
      </c>
      <c r="C55" s="87" t="s">
        <v>435</v>
      </c>
      <c r="D55" s="1624">
        <v>13</v>
      </c>
      <c r="E55" s="1624">
        <v>13</v>
      </c>
      <c r="F55" s="1624">
        <v>13</v>
      </c>
      <c r="G55" s="1624">
        <v>13</v>
      </c>
      <c r="H55" s="1624">
        <f>[5]Sheet1!F56</f>
        <v>13</v>
      </c>
      <c r="I55" s="1624">
        <f>[5]Sheet1!G56</f>
        <v>13</v>
      </c>
      <c r="J55" s="1624">
        <f t="shared" si="3"/>
        <v>100</v>
      </c>
      <c r="K55" s="1624">
        <f t="shared" si="1"/>
        <v>100</v>
      </c>
      <c r="L55" s="1624">
        <f t="shared" si="2"/>
        <v>100</v>
      </c>
      <c r="M55" s="1571"/>
      <c r="N55" s="1324">
        <v>1</v>
      </c>
      <c r="O55" s="1324">
        <v>1</v>
      </c>
      <c r="P55" s="1324">
        <v>1</v>
      </c>
      <c r="Q55" s="1324">
        <v>1</v>
      </c>
      <c r="R55" s="1324">
        <v>1</v>
      </c>
      <c r="S55" s="1324">
        <v>1</v>
      </c>
      <c r="T55" s="1324">
        <v>1</v>
      </c>
      <c r="U55" s="1324">
        <v>1</v>
      </c>
      <c r="V55" s="1324">
        <v>1</v>
      </c>
      <c r="W55" s="1324">
        <v>1</v>
      </c>
      <c r="X55" s="1324">
        <v>1</v>
      </c>
      <c r="Y55" s="1324">
        <v>1</v>
      </c>
      <c r="Z55" s="1324">
        <v>1</v>
      </c>
      <c r="AA55" s="1324">
        <v>1</v>
      </c>
      <c r="AB55" s="1324">
        <v>1</v>
      </c>
      <c r="AC55" s="1324">
        <v>1</v>
      </c>
      <c r="AD55" s="1324">
        <v>1</v>
      </c>
      <c r="AE55" s="1324">
        <v>1</v>
      </c>
      <c r="AF55" s="1324">
        <v>1</v>
      </c>
      <c r="AG55" s="1324">
        <v>1</v>
      </c>
      <c r="AH55" s="1324">
        <v>1</v>
      </c>
      <c r="AI55" s="1324">
        <v>1</v>
      </c>
      <c r="AJ55" s="1324">
        <v>1</v>
      </c>
      <c r="AK55" s="1324">
        <v>1</v>
      </c>
      <c r="AL55" s="1324">
        <v>1</v>
      </c>
      <c r="AM55" s="1324">
        <v>1</v>
      </c>
      <c r="AN55" s="1324">
        <v>1</v>
      </c>
      <c r="AO55" s="1324"/>
      <c r="AP55" s="1324"/>
      <c r="AQ55" s="1324"/>
      <c r="AR55" s="1324">
        <v>1</v>
      </c>
      <c r="AS55" s="1324">
        <v>1</v>
      </c>
      <c r="AT55" s="1324">
        <v>1</v>
      </c>
      <c r="AU55" s="1324">
        <v>1</v>
      </c>
      <c r="AV55" s="1324">
        <v>1</v>
      </c>
      <c r="AW55" s="1324">
        <v>1</v>
      </c>
      <c r="AX55" s="1324"/>
      <c r="AY55" s="1324"/>
      <c r="AZ55" s="1324"/>
      <c r="BA55" s="1324"/>
      <c r="BB55" s="1324"/>
      <c r="BC55" s="1324"/>
      <c r="BD55" s="1324"/>
      <c r="BE55" s="1324"/>
      <c r="BF55" s="1324"/>
      <c r="BG55" s="1324">
        <v>1</v>
      </c>
      <c r="BH55" s="1324">
        <v>1</v>
      </c>
      <c r="BI55" s="1324">
        <v>1</v>
      </c>
      <c r="BJ55" s="1324">
        <v>1</v>
      </c>
      <c r="BK55" s="1324">
        <v>1</v>
      </c>
      <c r="BL55" s="1324">
        <v>1</v>
      </c>
    </row>
    <row r="56" spans="1:64" ht="50.25" customHeight="1">
      <c r="A56" s="87" t="s">
        <v>243</v>
      </c>
      <c r="B56" s="1208" t="s">
        <v>438</v>
      </c>
      <c r="C56" s="87" t="s">
        <v>435</v>
      </c>
      <c r="D56" s="1624">
        <v>2</v>
      </c>
      <c r="E56" s="1624">
        <v>3</v>
      </c>
      <c r="F56" s="1624">
        <v>3</v>
      </c>
      <c r="G56" s="1624">
        <v>3</v>
      </c>
      <c r="H56" s="1624">
        <f>[5]Sheet1!F57</f>
        <v>3</v>
      </c>
      <c r="I56" s="1624">
        <f>[5]Sheet1!G57</f>
        <v>3</v>
      </c>
      <c r="J56" s="1624">
        <f t="shared" si="3"/>
        <v>150</v>
      </c>
      <c r="K56" s="1624">
        <f t="shared" si="1"/>
        <v>100</v>
      </c>
      <c r="L56" s="1624">
        <f t="shared" si="2"/>
        <v>100</v>
      </c>
      <c r="M56" s="1571"/>
      <c r="N56" s="1324">
        <v>2</v>
      </c>
      <c r="O56" s="1324">
        <v>2</v>
      </c>
      <c r="P56" s="1324">
        <v>2</v>
      </c>
      <c r="Q56" s="1324"/>
      <c r="R56" s="1324"/>
      <c r="S56" s="1324"/>
      <c r="T56" s="1324"/>
      <c r="U56" s="1324"/>
      <c r="V56" s="1324"/>
      <c r="W56" s="1324"/>
      <c r="X56" s="1324"/>
      <c r="Y56" s="1324"/>
      <c r="Z56" s="1324"/>
      <c r="AA56" s="1324"/>
      <c r="AB56" s="1324"/>
      <c r="AC56" s="1324"/>
      <c r="AD56" s="1324"/>
      <c r="AE56" s="1324"/>
      <c r="AF56" s="1324"/>
      <c r="AG56" s="1324"/>
      <c r="AH56" s="1324"/>
      <c r="AI56" s="1324"/>
      <c r="AJ56" s="1324"/>
      <c r="AK56" s="1324"/>
      <c r="AL56" s="1324"/>
      <c r="AM56" s="1324"/>
      <c r="AN56" s="1324"/>
      <c r="AO56" s="1324"/>
      <c r="AP56" s="1324"/>
      <c r="AQ56" s="1324"/>
      <c r="AR56" s="1324"/>
      <c r="AS56" s="1324"/>
      <c r="AT56" s="1324"/>
      <c r="AU56" s="1324">
        <v>1</v>
      </c>
      <c r="AV56" s="1324">
        <v>1</v>
      </c>
      <c r="AW56" s="1324">
        <v>1</v>
      </c>
      <c r="AX56" s="1324"/>
      <c r="AY56" s="1324"/>
      <c r="AZ56" s="1324"/>
      <c r="BA56" s="1324"/>
      <c r="BB56" s="1324"/>
      <c r="BC56" s="1324"/>
      <c r="BD56" s="1324"/>
      <c r="BE56" s="1324"/>
      <c r="BF56" s="1324"/>
      <c r="BG56" s="1324"/>
      <c r="BH56" s="1324"/>
      <c r="BI56" s="1324"/>
      <c r="BJ56" s="1324"/>
      <c r="BK56" s="1324"/>
      <c r="BL56" s="1324"/>
    </row>
    <row r="57" spans="1:64" ht="32.25" customHeight="1">
      <c r="A57" s="87" t="s">
        <v>243</v>
      </c>
      <c r="B57" s="1208" t="s">
        <v>400</v>
      </c>
      <c r="C57" s="87" t="s">
        <v>435</v>
      </c>
      <c r="D57" s="1624">
        <v>1</v>
      </c>
      <c r="E57" s="1624">
        <v>1</v>
      </c>
      <c r="F57" s="1624">
        <v>1</v>
      </c>
      <c r="G57" s="1624">
        <v>1</v>
      </c>
      <c r="H57" s="1624">
        <f>[5]Sheet1!F58</f>
        <v>1</v>
      </c>
      <c r="I57" s="1624">
        <f>[5]Sheet1!G58</f>
        <v>1</v>
      </c>
      <c r="J57" s="1624">
        <f t="shared" si="3"/>
        <v>100</v>
      </c>
      <c r="K57" s="1624">
        <f t="shared" si="1"/>
        <v>100</v>
      </c>
      <c r="L57" s="1624">
        <f t="shared" si="2"/>
        <v>100</v>
      </c>
      <c r="M57" s="1571"/>
      <c r="N57" s="1324">
        <v>1</v>
      </c>
      <c r="O57" s="1324">
        <v>1</v>
      </c>
      <c r="P57" s="1324">
        <v>1</v>
      </c>
      <c r="Q57" s="1324"/>
      <c r="R57" s="1324"/>
      <c r="S57" s="1324"/>
      <c r="T57" s="1324"/>
      <c r="U57" s="1324"/>
      <c r="V57" s="1324"/>
      <c r="W57" s="1324"/>
      <c r="X57" s="1324"/>
      <c r="Y57" s="1324"/>
      <c r="Z57" s="1324"/>
      <c r="AA57" s="1324"/>
      <c r="AB57" s="1324"/>
      <c r="AC57" s="1324"/>
      <c r="AD57" s="1324"/>
      <c r="AE57" s="1324"/>
      <c r="AF57" s="1324"/>
      <c r="AG57" s="1324"/>
      <c r="AH57" s="1324"/>
      <c r="AI57" s="1324"/>
      <c r="AJ57" s="1324"/>
      <c r="AK57" s="1324"/>
      <c r="AL57" s="1324"/>
      <c r="AM57" s="1324"/>
      <c r="AN57" s="1324"/>
      <c r="AO57" s="1324"/>
      <c r="AP57" s="1324"/>
      <c r="AQ57" s="1324"/>
      <c r="AR57" s="1324"/>
      <c r="AS57" s="1324"/>
      <c r="AT57" s="1324"/>
      <c r="AU57" s="1324"/>
      <c r="AV57" s="1324"/>
      <c r="AW57" s="1324"/>
      <c r="AX57" s="1324"/>
      <c r="AY57" s="1324"/>
      <c r="AZ57" s="1324"/>
      <c r="BA57" s="1324"/>
      <c r="BB57" s="1324"/>
      <c r="BC57" s="1324"/>
      <c r="BD57" s="1324"/>
      <c r="BE57" s="1324"/>
      <c r="BF57" s="1324"/>
      <c r="BG57" s="1324"/>
      <c r="BH57" s="1324"/>
      <c r="BI57" s="1324"/>
      <c r="BJ57" s="1324"/>
      <c r="BK57" s="1324"/>
      <c r="BL57" s="1324"/>
    </row>
    <row r="58" spans="1:64" ht="34.5" customHeight="1">
      <c r="A58" s="87" t="s">
        <v>243</v>
      </c>
      <c r="B58" s="1208" t="s">
        <v>261</v>
      </c>
      <c r="C58" s="87" t="s">
        <v>43</v>
      </c>
      <c r="D58" s="1624">
        <v>100</v>
      </c>
      <c r="E58" s="1624">
        <v>100</v>
      </c>
      <c r="F58" s="1624">
        <v>100</v>
      </c>
      <c r="G58" s="1624">
        <v>100</v>
      </c>
      <c r="H58" s="1624">
        <f>[5]Sheet1!F59</f>
        <v>100</v>
      </c>
      <c r="I58" s="1624">
        <f>[5]Sheet1!G59</f>
        <v>100</v>
      </c>
      <c r="J58" s="1624">
        <f t="shared" ref="J58" si="29">+H58-D58</f>
        <v>0</v>
      </c>
      <c r="K58" s="1624">
        <f t="shared" ref="K58" si="30">+H58-G58</f>
        <v>0</v>
      </c>
      <c r="L58" s="1624">
        <f t="shared" ref="L58" si="31">+I58-G58</f>
        <v>0</v>
      </c>
      <c r="M58" s="1571"/>
      <c r="N58" s="1324">
        <v>100</v>
      </c>
      <c r="O58" s="1324">
        <v>100</v>
      </c>
      <c r="P58" s="1324">
        <v>100</v>
      </c>
      <c r="Q58" s="1324">
        <v>100</v>
      </c>
      <c r="R58" s="1324">
        <v>100</v>
      </c>
      <c r="S58" s="1324">
        <v>100</v>
      </c>
      <c r="T58" s="1324">
        <v>100</v>
      </c>
      <c r="U58" s="1324">
        <v>100</v>
      </c>
      <c r="V58" s="1324">
        <v>100</v>
      </c>
      <c r="W58" s="1324">
        <v>100</v>
      </c>
      <c r="X58" s="1324">
        <v>100</v>
      </c>
      <c r="Y58" s="1324">
        <v>100</v>
      </c>
      <c r="Z58" s="1324">
        <v>100</v>
      </c>
      <c r="AA58" s="1324">
        <v>100</v>
      </c>
      <c r="AB58" s="1324">
        <v>100</v>
      </c>
      <c r="AC58" s="1324">
        <v>100</v>
      </c>
      <c r="AD58" s="1324">
        <v>100</v>
      </c>
      <c r="AE58" s="1324">
        <v>100</v>
      </c>
      <c r="AF58" s="1324">
        <v>100</v>
      </c>
      <c r="AG58" s="1324">
        <v>100</v>
      </c>
      <c r="AH58" s="1324">
        <v>100</v>
      </c>
      <c r="AI58" s="1324">
        <v>100</v>
      </c>
      <c r="AJ58" s="1324">
        <v>100</v>
      </c>
      <c r="AK58" s="1324">
        <v>100</v>
      </c>
      <c r="AL58" s="1324">
        <v>100</v>
      </c>
      <c r="AM58" s="1324">
        <v>100</v>
      </c>
      <c r="AN58" s="1324">
        <v>100</v>
      </c>
      <c r="AO58" s="1324">
        <v>100</v>
      </c>
      <c r="AP58" s="1324">
        <v>100</v>
      </c>
      <c r="AQ58" s="1324">
        <v>100</v>
      </c>
      <c r="AR58" s="1324">
        <v>100</v>
      </c>
      <c r="AS58" s="1324">
        <v>100</v>
      </c>
      <c r="AT58" s="1324">
        <v>100</v>
      </c>
      <c r="AU58" s="1324">
        <v>100</v>
      </c>
      <c r="AV58" s="1324">
        <v>100</v>
      </c>
      <c r="AW58" s="1324">
        <v>100</v>
      </c>
      <c r="AX58" s="1324">
        <v>100</v>
      </c>
      <c r="AY58" s="1324">
        <v>100</v>
      </c>
      <c r="AZ58" s="1324">
        <v>100</v>
      </c>
      <c r="BA58" s="1324">
        <v>100</v>
      </c>
      <c r="BB58" s="1324">
        <v>100</v>
      </c>
      <c r="BC58" s="1324">
        <v>100</v>
      </c>
      <c r="BD58" s="1324">
        <v>100</v>
      </c>
      <c r="BE58" s="1324">
        <v>100</v>
      </c>
      <c r="BF58" s="1324">
        <v>100</v>
      </c>
      <c r="BG58" s="1324">
        <v>100</v>
      </c>
      <c r="BH58" s="1324">
        <v>100</v>
      </c>
      <c r="BI58" s="1324">
        <v>100</v>
      </c>
      <c r="BJ58" s="1324">
        <v>100</v>
      </c>
      <c r="BK58" s="1324">
        <v>100</v>
      </c>
      <c r="BL58" s="1324">
        <v>100</v>
      </c>
    </row>
    <row r="59" spans="1:64" ht="35.25" customHeight="1">
      <c r="A59" s="1190" t="s">
        <v>35</v>
      </c>
      <c r="B59" s="1572" t="s">
        <v>228</v>
      </c>
      <c r="C59" s="1190" t="s">
        <v>61</v>
      </c>
      <c r="D59" s="1696">
        <v>22</v>
      </c>
      <c r="E59" s="1696">
        <v>25</v>
      </c>
      <c r="F59" s="1696">
        <v>25</v>
      </c>
      <c r="G59" s="1696">
        <v>27</v>
      </c>
      <c r="H59" s="1696">
        <f>[5]Sheet1!F60</f>
        <v>25</v>
      </c>
      <c r="I59" s="1696">
        <f>[5]Sheet1!G60</f>
        <v>28</v>
      </c>
      <c r="J59" s="1624">
        <f t="shared" si="3"/>
        <v>113.63636363636364</v>
      </c>
      <c r="K59" s="1624">
        <f t="shared" si="1"/>
        <v>92.592592592592595</v>
      </c>
      <c r="L59" s="1624">
        <f t="shared" si="2"/>
        <v>103.7037037037037</v>
      </c>
      <c r="M59" s="1571"/>
      <c r="N59" s="1318">
        <v>3</v>
      </c>
      <c r="O59" s="1318">
        <v>3</v>
      </c>
      <c r="P59" s="1318">
        <v>3</v>
      </c>
      <c r="Q59" s="1318">
        <v>3</v>
      </c>
      <c r="R59" s="1318">
        <v>3</v>
      </c>
      <c r="S59" s="1318">
        <v>3</v>
      </c>
      <c r="T59" s="1318">
        <v>2</v>
      </c>
      <c r="U59" s="1318">
        <v>2</v>
      </c>
      <c r="V59" s="1318">
        <v>2</v>
      </c>
      <c r="W59" s="1318">
        <v>2</v>
      </c>
      <c r="X59" s="1318">
        <v>2</v>
      </c>
      <c r="Y59" s="1318">
        <v>2</v>
      </c>
      <c r="Z59" s="1318">
        <v>2</v>
      </c>
      <c r="AA59" s="1318">
        <v>2</v>
      </c>
      <c r="AB59" s="1318">
        <v>2</v>
      </c>
      <c r="AC59" s="1318">
        <v>2</v>
      </c>
      <c r="AD59" s="1318">
        <v>2</v>
      </c>
      <c r="AE59" s="1318">
        <v>2</v>
      </c>
      <c r="AF59" s="1318">
        <v>0</v>
      </c>
      <c r="AG59" s="1318">
        <v>0</v>
      </c>
      <c r="AH59" s="1318">
        <v>0</v>
      </c>
      <c r="AI59" s="1318">
        <v>3</v>
      </c>
      <c r="AJ59" s="1318">
        <v>3</v>
      </c>
      <c r="AK59" s="1318">
        <v>3</v>
      </c>
      <c r="AL59" s="1318">
        <v>2</v>
      </c>
      <c r="AM59" s="1318">
        <v>2</v>
      </c>
      <c r="AN59" s="1318">
        <v>2</v>
      </c>
      <c r="AO59" s="1318">
        <v>2</v>
      </c>
      <c r="AP59" s="1318">
        <v>2</v>
      </c>
      <c r="AQ59" s="1318">
        <v>3</v>
      </c>
      <c r="AR59" s="1318">
        <v>0</v>
      </c>
      <c r="AS59" s="1318">
        <v>0</v>
      </c>
      <c r="AT59" s="1318">
        <v>0</v>
      </c>
      <c r="AU59" s="1318">
        <v>2</v>
      </c>
      <c r="AV59" s="1318">
        <v>2</v>
      </c>
      <c r="AW59" s="1318">
        <v>3</v>
      </c>
      <c r="AX59" s="1318">
        <v>0</v>
      </c>
      <c r="AY59" s="1318">
        <v>0</v>
      </c>
      <c r="AZ59" s="1318">
        <v>0</v>
      </c>
      <c r="BA59" s="1318">
        <v>0</v>
      </c>
      <c r="BB59" s="1318">
        <v>0</v>
      </c>
      <c r="BC59" s="1318">
        <v>0</v>
      </c>
      <c r="BD59" s="1318">
        <v>0</v>
      </c>
      <c r="BE59" s="1318">
        <v>0</v>
      </c>
      <c r="BF59" s="1318">
        <v>0</v>
      </c>
      <c r="BG59" s="1318">
        <v>0</v>
      </c>
      <c r="BH59" s="1318">
        <v>0</v>
      </c>
      <c r="BI59" s="1318">
        <v>0</v>
      </c>
      <c r="BJ59" s="1318">
        <v>0</v>
      </c>
      <c r="BK59" s="1318">
        <v>0</v>
      </c>
      <c r="BL59" s="1318">
        <v>0</v>
      </c>
    </row>
    <row r="60" spans="1:64" s="348" customFormat="1" ht="25.5" customHeight="1">
      <c r="A60" s="1579" t="s">
        <v>243</v>
      </c>
      <c r="B60" s="1580" t="s">
        <v>76</v>
      </c>
      <c r="C60" s="1203" t="s">
        <v>43</v>
      </c>
      <c r="D60" s="1703">
        <v>49.02</v>
      </c>
      <c r="E60" s="1707">
        <v>49.019607843137251</v>
      </c>
      <c r="F60" s="1707">
        <v>49.019607843137251</v>
      </c>
      <c r="G60" s="1703">
        <v>52.9</v>
      </c>
      <c r="H60" s="1703">
        <f>+H59/51*100</f>
        <v>49.019607843137251</v>
      </c>
      <c r="I60" s="1703">
        <f>+I59/51*100</f>
        <v>54.901960784313729</v>
      </c>
      <c r="J60" s="1624">
        <f t="shared" ref="J60" si="32">+H60-D60</f>
        <v>-3.921568627518468E-4</v>
      </c>
      <c r="K60" s="1624">
        <f t="shared" ref="K60" si="33">+H60-G60</f>
        <v>-3.8803921568627473</v>
      </c>
      <c r="L60" s="1624">
        <f t="shared" ref="L60" si="34">+I60-G60</f>
        <v>2.0019607843137308</v>
      </c>
      <c r="M60" s="1571"/>
      <c r="N60" s="1333"/>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3"/>
    </row>
    <row r="61" spans="1:64" s="81" customFormat="1" ht="26.25" customHeight="1">
      <c r="A61" s="1196"/>
      <c r="B61" s="1208" t="s">
        <v>401</v>
      </c>
      <c r="C61" s="87" t="s">
        <v>43</v>
      </c>
      <c r="D61" s="1382">
        <v>35.29</v>
      </c>
      <c r="E61" s="1382">
        <v>35.294117647058826</v>
      </c>
      <c r="F61" s="1382">
        <v>35.294117647058826</v>
      </c>
      <c r="G61" s="1382">
        <v>47.1</v>
      </c>
      <c r="H61" s="1382">
        <f>[5]Sheet1!F62</f>
        <v>35.294117647058826</v>
      </c>
      <c r="I61" s="1382">
        <f>[5]Sheet1!G62</f>
        <v>52.941176470588239</v>
      </c>
      <c r="J61" s="1624">
        <f t="shared" ref="J61:J65" si="35">+H61-D61</f>
        <v>4.1176470588268899E-3</v>
      </c>
      <c r="K61" s="1624">
        <f t="shared" ref="K61:K65" si="36">+H61-G61</f>
        <v>-11.805882352941175</v>
      </c>
      <c r="L61" s="1624">
        <f t="shared" ref="L61:L65" si="37">+I61-G61</f>
        <v>5.8411764705882376</v>
      </c>
      <c r="M61" s="1571"/>
      <c r="N61" s="1316">
        <v>1</v>
      </c>
      <c r="O61" s="1316">
        <v>1</v>
      </c>
      <c r="P61" s="1316">
        <v>1</v>
      </c>
      <c r="Q61" s="1324">
        <v>1</v>
      </c>
      <c r="R61" s="1324">
        <v>1</v>
      </c>
      <c r="S61" s="1324">
        <v>1</v>
      </c>
      <c r="T61" s="1334"/>
      <c r="U61" s="1334"/>
      <c r="V61" s="1334"/>
      <c r="W61" s="1324">
        <v>1</v>
      </c>
      <c r="X61" s="1324">
        <v>1</v>
      </c>
      <c r="Y61" s="1324">
        <v>1</v>
      </c>
      <c r="Z61" s="1324">
        <v>1</v>
      </c>
      <c r="AA61" s="1324">
        <v>1</v>
      </c>
      <c r="AB61" s="1324">
        <v>1</v>
      </c>
      <c r="AC61" s="1334">
        <v>1</v>
      </c>
      <c r="AD61" s="1334">
        <v>1</v>
      </c>
      <c r="AE61" s="1334"/>
      <c r="AF61" s="1334"/>
      <c r="AG61" s="1334"/>
      <c r="AH61" s="1334"/>
      <c r="AI61" s="1314">
        <v>1</v>
      </c>
      <c r="AJ61" s="1314">
        <v>1</v>
      </c>
      <c r="AK61" s="1314">
        <v>1</v>
      </c>
      <c r="AL61" s="1334"/>
      <c r="AM61" s="1334"/>
      <c r="AN61" s="1334"/>
      <c r="AO61" s="1334"/>
      <c r="AP61" s="1334"/>
      <c r="AQ61" s="1334">
        <v>1</v>
      </c>
      <c r="AR61" s="1334"/>
      <c r="AS61" s="1334"/>
      <c r="AT61" s="1334"/>
      <c r="AU61" s="1334"/>
      <c r="AV61" s="1334"/>
      <c r="AW61" s="1334">
        <v>1</v>
      </c>
      <c r="AX61" s="1334"/>
      <c r="AY61" s="1334"/>
      <c r="AZ61" s="1334"/>
      <c r="BA61" s="1334"/>
      <c r="BB61" s="1334"/>
      <c r="BC61" s="1334"/>
      <c r="BD61" s="1334"/>
      <c r="BE61" s="1334"/>
      <c r="BF61" s="1334"/>
      <c r="BG61" s="1334"/>
      <c r="BH61" s="1334"/>
      <c r="BI61" s="1334"/>
      <c r="BJ61" s="1334"/>
      <c r="BK61" s="1334"/>
      <c r="BL61" s="1334"/>
    </row>
    <row r="62" spans="1:64" s="81" customFormat="1" ht="30" customHeight="1">
      <c r="A62" s="1196"/>
      <c r="B62" s="1208" t="s">
        <v>402</v>
      </c>
      <c r="C62" s="87" t="s">
        <v>43</v>
      </c>
      <c r="D62" s="1704">
        <v>53.85</v>
      </c>
      <c r="E62" s="1704">
        <v>53.846153846153847</v>
      </c>
      <c r="F62" s="1704">
        <v>53.846153846153847</v>
      </c>
      <c r="G62" s="1704">
        <v>53.8</v>
      </c>
      <c r="H62" s="1704">
        <f>[5]Sheet1!F63</f>
        <v>53.8</v>
      </c>
      <c r="I62" s="1704">
        <f>[5]Sheet1!G63</f>
        <v>53.8</v>
      </c>
      <c r="J62" s="1624">
        <f t="shared" si="35"/>
        <v>-5.0000000000004263E-2</v>
      </c>
      <c r="K62" s="1624">
        <f t="shared" si="36"/>
        <v>0</v>
      </c>
      <c r="L62" s="1624">
        <f t="shared" si="37"/>
        <v>0</v>
      </c>
      <c r="M62" s="1571"/>
      <c r="N62" s="1316">
        <v>1</v>
      </c>
      <c r="O62" s="1316">
        <v>1</v>
      </c>
      <c r="P62" s="1316">
        <v>1</v>
      </c>
      <c r="Q62" s="1324">
        <v>1</v>
      </c>
      <c r="R62" s="1324">
        <v>1</v>
      </c>
      <c r="S62" s="1324">
        <v>1</v>
      </c>
      <c r="T62" s="1324">
        <v>1</v>
      </c>
      <c r="U62" s="1324">
        <v>1</v>
      </c>
      <c r="V62" s="1324">
        <v>1</v>
      </c>
      <c r="W62" s="1324">
        <v>1</v>
      </c>
      <c r="X62" s="1324">
        <v>1</v>
      </c>
      <c r="Y62" s="1324">
        <v>1</v>
      </c>
      <c r="Z62" s="1334"/>
      <c r="AA62" s="1334"/>
      <c r="AB62" s="1334"/>
      <c r="AC62" s="1334"/>
      <c r="AD62" s="1334"/>
      <c r="AE62" s="1334"/>
      <c r="AF62" s="1334"/>
      <c r="AG62" s="1334"/>
      <c r="AH62" s="1334"/>
      <c r="AI62" s="1314">
        <v>1</v>
      </c>
      <c r="AJ62" s="1314">
        <v>1</v>
      </c>
      <c r="AK62" s="1314">
        <v>1</v>
      </c>
      <c r="AL62" s="1324">
        <v>1</v>
      </c>
      <c r="AM62" s="1324">
        <v>1</v>
      </c>
      <c r="AN62" s="1324">
        <v>1</v>
      </c>
      <c r="AO62" s="1334"/>
      <c r="AP62" s="1334"/>
      <c r="AQ62" s="1334"/>
      <c r="AR62" s="1334"/>
      <c r="AS62" s="1334"/>
      <c r="AT62" s="1334"/>
      <c r="AU62" s="1324">
        <v>1</v>
      </c>
      <c r="AV62" s="1324">
        <v>1</v>
      </c>
      <c r="AW62" s="1324"/>
      <c r="AX62" s="1334"/>
      <c r="AY62" s="1334"/>
      <c r="AZ62" s="1334"/>
      <c r="BA62" s="1334"/>
      <c r="BB62" s="1334"/>
      <c r="BC62" s="1334"/>
      <c r="BD62" s="1334"/>
      <c r="BE62" s="1334"/>
      <c r="BF62" s="1334"/>
      <c r="BG62" s="1334"/>
      <c r="BH62" s="1334"/>
      <c r="BI62" s="1334"/>
      <c r="BJ62" s="1334"/>
      <c r="BK62" s="1334"/>
      <c r="BL62" s="1334"/>
    </row>
    <row r="63" spans="1:64" s="81" customFormat="1" ht="24.75" customHeight="1">
      <c r="A63" s="1196"/>
      <c r="B63" s="1208" t="s">
        <v>403</v>
      </c>
      <c r="C63" s="87" t="s">
        <v>43</v>
      </c>
      <c r="D63" s="1382">
        <v>55.6</v>
      </c>
      <c r="E63" s="1382">
        <v>55.555555555555557</v>
      </c>
      <c r="F63" s="1382">
        <v>55.555555555555557</v>
      </c>
      <c r="G63" s="1382">
        <v>55.6</v>
      </c>
      <c r="H63" s="1382">
        <f>[5]Sheet1!F64</f>
        <v>55.6</v>
      </c>
      <c r="I63" s="1382">
        <f>[5]Sheet1!G64</f>
        <v>55.6</v>
      </c>
      <c r="J63" s="1624">
        <f t="shared" si="35"/>
        <v>0</v>
      </c>
      <c r="K63" s="1624">
        <f t="shared" si="36"/>
        <v>0</v>
      </c>
      <c r="L63" s="1624">
        <f t="shared" si="37"/>
        <v>0</v>
      </c>
      <c r="M63" s="1571"/>
      <c r="N63" s="1316">
        <v>1</v>
      </c>
      <c r="O63" s="1316">
        <v>1</v>
      </c>
      <c r="P63" s="1316">
        <v>1</v>
      </c>
      <c r="Q63" s="1324">
        <v>1</v>
      </c>
      <c r="R63" s="1324">
        <v>1</v>
      </c>
      <c r="S63" s="1324">
        <v>1</v>
      </c>
      <c r="T63" s="1324">
        <v>1</v>
      </c>
      <c r="U63" s="1324">
        <v>1</v>
      </c>
      <c r="V63" s="1324">
        <v>1</v>
      </c>
      <c r="W63" s="1324"/>
      <c r="X63" s="1324"/>
      <c r="Y63" s="1324"/>
      <c r="Z63" s="1324">
        <v>1</v>
      </c>
      <c r="AA63" s="1324">
        <v>1</v>
      </c>
      <c r="AB63" s="1324">
        <v>1</v>
      </c>
      <c r="AC63" s="1334">
        <v>1</v>
      </c>
      <c r="AD63" s="1334">
        <v>1</v>
      </c>
      <c r="AE63" s="1334"/>
      <c r="AF63" s="1324"/>
      <c r="AG63" s="1324"/>
      <c r="AH63" s="1324"/>
      <c r="AI63" s="1314">
        <v>1</v>
      </c>
      <c r="AJ63" s="1314">
        <v>1</v>
      </c>
      <c r="AK63" s="1314">
        <v>1</v>
      </c>
      <c r="AL63" s="1324">
        <v>1</v>
      </c>
      <c r="AM63" s="1324">
        <v>1</v>
      </c>
      <c r="AN63" s="1324">
        <v>1</v>
      </c>
      <c r="AO63" s="1316">
        <v>2</v>
      </c>
      <c r="AP63" s="1316">
        <v>2</v>
      </c>
      <c r="AQ63" s="1316">
        <v>2</v>
      </c>
      <c r="AR63" s="1324"/>
      <c r="AS63" s="1324"/>
      <c r="AT63" s="1324"/>
      <c r="AU63" s="1324">
        <v>1</v>
      </c>
      <c r="AV63" s="1324">
        <v>1</v>
      </c>
      <c r="AW63" s="1324"/>
      <c r="AX63" s="1324"/>
      <c r="AY63" s="1324"/>
      <c r="AZ63" s="1324"/>
      <c r="BA63" s="1324"/>
      <c r="BB63" s="1324"/>
      <c r="BC63" s="1324"/>
      <c r="BD63" s="1324"/>
      <c r="BE63" s="1324"/>
      <c r="BF63" s="1324"/>
      <c r="BG63" s="1324"/>
      <c r="BH63" s="1324"/>
      <c r="BI63" s="1324"/>
      <c r="BJ63" s="1324"/>
      <c r="BK63" s="1324"/>
      <c r="BL63" s="1324"/>
    </row>
    <row r="64" spans="1:64" s="81" customFormat="1" ht="30" customHeight="1">
      <c r="A64" s="1196"/>
      <c r="B64" s="1208" t="s">
        <v>404</v>
      </c>
      <c r="C64" s="87" t="s">
        <v>43</v>
      </c>
      <c r="D64" s="1382">
        <v>66.67</v>
      </c>
      <c r="E64" s="1382">
        <v>66.666666666666657</v>
      </c>
      <c r="F64" s="1382">
        <v>66.666666666666657</v>
      </c>
      <c r="G64" s="1382">
        <v>66.7</v>
      </c>
      <c r="H64" s="1382">
        <f>[5]Sheet1!F65</f>
        <v>66.7</v>
      </c>
      <c r="I64" s="1382">
        <f>[5]Sheet1!G65</f>
        <v>66.7</v>
      </c>
      <c r="J64" s="1624">
        <f t="shared" si="35"/>
        <v>3.0000000000001137E-2</v>
      </c>
      <c r="K64" s="1624">
        <f t="shared" si="36"/>
        <v>0</v>
      </c>
      <c r="L64" s="1624">
        <f t="shared" si="37"/>
        <v>0</v>
      </c>
      <c r="M64" s="1571"/>
      <c r="N64" s="1316">
        <v>1</v>
      </c>
      <c r="O64" s="1316">
        <v>1</v>
      </c>
      <c r="P64" s="1316">
        <v>1</v>
      </c>
      <c r="Q64" s="1324"/>
      <c r="R64" s="1324"/>
      <c r="S64" s="1324"/>
      <c r="T64" s="1324"/>
      <c r="U64" s="1324"/>
      <c r="V64" s="1324"/>
      <c r="W64" s="1324"/>
      <c r="X64" s="1324"/>
      <c r="Y64" s="1324"/>
      <c r="Z64" s="1324"/>
      <c r="AA64" s="1324"/>
      <c r="AB64" s="1324"/>
      <c r="AC64" s="1334"/>
      <c r="AD64" s="1334"/>
      <c r="AE64" s="1334"/>
      <c r="AF64" s="1324"/>
      <c r="AG64" s="1324"/>
      <c r="AH64" s="1324"/>
      <c r="AI64" s="1314"/>
      <c r="AJ64" s="1314"/>
      <c r="AK64" s="1314"/>
      <c r="AL64" s="1324"/>
      <c r="AM64" s="1324"/>
      <c r="AN64" s="1324"/>
      <c r="AO64" s="1316"/>
      <c r="AP64" s="1316"/>
      <c r="AQ64" s="1316"/>
      <c r="AR64" s="1324"/>
      <c r="AS64" s="1324"/>
      <c r="AT64" s="1324"/>
      <c r="AU64" s="1324"/>
      <c r="AV64" s="1324"/>
      <c r="AW64" s="1324"/>
      <c r="AX64" s="1324"/>
      <c r="AY64" s="1324"/>
      <c r="AZ64" s="1324"/>
      <c r="BA64" s="1324"/>
      <c r="BB64" s="1324"/>
      <c r="BC64" s="1324"/>
      <c r="BD64" s="1324"/>
      <c r="BE64" s="1324"/>
      <c r="BF64" s="1324"/>
      <c r="BG64" s="1324"/>
      <c r="BH64" s="1324"/>
      <c r="BI64" s="1324"/>
      <c r="BJ64" s="1324"/>
      <c r="BK64" s="1324"/>
      <c r="BL64" s="1324"/>
    </row>
    <row r="65" spans="1:64" s="349" customFormat="1" ht="30" customHeight="1">
      <c r="A65" s="1579" t="s">
        <v>243</v>
      </c>
      <c r="B65" s="1580" t="s">
        <v>70</v>
      </c>
      <c r="C65" s="1203" t="s">
        <v>61</v>
      </c>
      <c r="D65" s="1705">
        <v>3</v>
      </c>
      <c r="E65" s="1705">
        <v>3</v>
      </c>
      <c r="F65" s="1705">
        <v>3</v>
      </c>
      <c r="G65" s="1705">
        <v>2</v>
      </c>
      <c r="H65" s="1705">
        <f>[5]Sheet1!F66</f>
        <v>0</v>
      </c>
      <c r="I65" s="1705">
        <f>+I66</f>
        <v>3</v>
      </c>
      <c r="J65" s="1624">
        <f t="shared" si="35"/>
        <v>-3</v>
      </c>
      <c r="K65" s="1624">
        <f t="shared" si="36"/>
        <v>-2</v>
      </c>
      <c r="L65" s="1624">
        <f t="shared" si="37"/>
        <v>1</v>
      </c>
      <c r="M65" s="1571"/>
      <c r="N65" s="1324"/>
      <c r="O65" s="1324"/>
      <c r="P65" s="1324"/>
      <c r="Q65" s="1324"/>
      <c r="R65" s="1324"/>
      <c r="S65" s="1324"/>
      <c r="T65" s="1324"/>
      <c r="U65" s="1324"/>
      <c r="V65" s="1324"/>
      <c r="W65" s="1324"/>
      <c r="X65" s="1324"/>
      <c r="Y65" s="1324"/>
      <c r="Z65" s="1324"/>
      <c r="AA65" s="1324"/>
      <c r="AB65" s="1324"/>
      <c r="AC65" s="1324"/>
      <c r="AD65" s="1324"/>
      <c r="AE65" s="1324"/>
      <c r="AF65" s="1324"/>
      <c r="AG65" s="1324"/>
      <c r="AH65" s="1324"/>
      <c r="AI65" s="1334"/>
      <c r="AJ65" s="1334"/>
      <c r="AK65" s="1334"/>
      <c r="AL65" s="1324"/>
      <c r="AM65" s="1324"/>
      <c r="AN65" s="1324"/>
      <c r="AO65" s="1324"/>
      <c r="AP65" s="1324"/>
      <c r="AQ65" s="1324">
        <v>1</v>
      </c>
      <c r="AR65" s="1324"/>
      <c r="AS65" s="1324"/>
      <c r="AT65" s="1324"/>
      <c r="AU65" s="1324"/>
      <c r="AV65" s="1324"/>
      <c r="AW65" s="1324">
        <v>1</v>
      </c>
      <c r="AX65" s="1324"/>
      <c r="AY65" s="1324"/>
      <c r="AZ65" s="1324"/>
      <c r="BA65" s="1324"/>
      <c r="BB65" s="1324"/>
      <c r="BC65" s="1324"/>
      <c r="BD65" s="1324"/>
      <c r="BE65" s="1324"/>
      <c r="BF65" s="1324"/>
      <c r="BG65" s="1324"/>
      <c r="BH65" s="1324"/>
      <c r="BI65" s="1324"/>
      <c r="BJ65" s="1324"/>
      <c r="BK65" s="1324"/>
      <c r="BL65" s="1324"/>
    </row>
    <row r="66" spans="1:64" s="81" customFormat="1" ht="30" customHeight="1">
      <c r="A66" s="87"/>
      <c r="B66" s="1208" t="s">
        <v>401</v>
      </c>
      <c r="C66" s="87" t="s">
        <v>61</v>
      </c>
      <c r="D66" s="1705" t="s">
        <v>834</v>
      </c>
      <c r="E66" s="1705">
        <v>2</v>
      </c>
      <c r="F66" s="1705">
        <v>2</v>
      </c>
      <c r="G66" s="1705">
        <v>2</v>
      </c>
      <c r="H66" s="1705" t="str">
        <f>[5]Sheet1!F67</f>
        <v xml:space="preserve"> -</v>
      </c>
      <c r="I66" s="1705">
        <v>3</v>
      </c>
      <c r="J66" s="1624"/>
      <c r="K66" s="1624"/>
      <c r="L66" s="1624">
        <f t="shared" si="2"/>
        <v>150</v>
      </c>
      <c r="M66" s="1571"/>
      <c r="N66" s="1324"/>
      <c r="O66" s="1324"/>
      <c r="P66" s="1324"/>
      <c r="Q66" s="1324">
        <v>1</v>
      </c>
      <c r="R66" s="1324">
        <v>1</v>
      </c>
      <c r="S66" s="1324"/>
      <c r="T66" s="1324"/>
      <c r="U66" s="1324"/>
      <c r="V66" s="1324"/>
      <c r="W66" s="1324"/>
      <c r="X66" s="1324"/>
      <c r="Y66" s="1324"/>
      <c r="Z66" s="1324"/>
      <c r="AA66" s="1324"/>
      <c r="AB66" s="1324"/>
      <c r="AC66" s="1324"/>
      <c r="AD66" s="1324"/>
      <c r="AE66" s="1324"/>
      <c r="AF66" s="1324"/>
      <c r="AG66" s="1324"/>
      <c r="AH66" s="1324"/>
      <c r="AI66" s="1314">
        <v>1</v>
      </c>
      <c r="AJ66" s="1314">
        <v>1</v>
      </c>
      <c r="AK66" s="1314"/>
      <c r="AL66" s="1324"/>
      <c r="AM66" s="1324"/>
      <c r="AN66" s="1324"/>
      <c r="AO66" s="1324"/>
      <c r="AP66" s="1324"/>
      <c r="AQ66" s="1324">
        <v>1</v>
      </c>
      <c r="AR66" s="1324"/>
      <c r="AS66" s="1324"/>
      <c r="AT66" s="1324"/>
      <c r="AU66" s="1324"/>
      <c r="AV66" s="1324"/>
      <c r="AW66" s="1324">
        <v>1</v>
      </c>
      <c r="AX66" s="1324"/>
      <c r="AY66" s="1324"/>
      <c r="AZ66" s="1324"/>
      <c r="BA66" s="1324"/>
      <c r="BB66" s="1324"/>
      <c r="BC66" s="1324"/>
      <c r="BD66" s="1324"/>
      <c r="BE66" s="1324"/>
      <c r="BF66" s="1324"/>
      <c r="BG66" s="1324"/>
      <c r="BH66" s="1324"/>
      <c r="BI66" s="1324"/>
      <c r="BJ66" s="1324"/>
      <c r="BK66" s="1324"/>
      <c r="BL66" s="1324"/>
    </row>
    <row r="67" spans="1:64" s="81" customFormat="1" ht="30" customHeight="1">
      <c r="A67" s="87"/>
      <c r="B67" s="1208" t="s">
        <v>402</v>
      </c>
      <c r="C67" s="87" t="s">
        <v>61</v>
      </c>
      <c r="D67" s="1499"/>
      <c r="E67" s="1499" t="s">
        <v>286</v>
      </c>
      <c r="F67" s="1499" t="s">
        <v>286</v>
      </c>
      <c r="G67" s="1499" t="s">
        <v>286</v>
      </c>
      <c r="H67" s="1499" t="str">
        <f>[5]Sheet1!F68</f>
        <v xml:space="preserve"> -</v>
      </c>
      <c r="I67" s="1499" t="str">
        <f>[5]Sheet1!G68</f>
        <v xml:space="preserve"> -</v>
      </c>
      <c r="J67" s="1624"/>
      <c r="K67" s="1624"/>
      <c r="L67" s="1624"/>
      <c r="M67" s="1239"/>
      <c r="N67" s="1324"/>
      <c r="O67" s="1324"/>
      <c r="P67" s="1324"/>
      <c r="Q67" s="1324"/>
      <c r="R67" s="1324"/>
      <c r="S67" s="1324"/>
      <c r="T67" s="1324"/>
      <c r="U67" s="1324"/>
      <c r="V67" s="1324"/>
      <c r="W67" s="1324"/>
      <c r="X67" s="1324"/>
      <c r="Y67" s="1324"/>
      <c r="Z67" s="1324"/>
      <c r="AA67" s="1324"/>
      <c r="AB67" s="1324"/>
      <c r="AC67" s="1324"/>
      <c r="AD67" s="1324"/>
      <c r="AE67" s="1324"/>
      <c r="AF67" s="1324"/>
      <c r="AG67" s="1324"/>
      <c r="AH67" s="1324"/>
      <c r="AI67" s="1334"/>
      <c r="AJ67" s="1334"/>
      <c r="AK67" s="1334"/>
      <c r="AL67" s="1324"/>
      <c r="AM67" s="1324"/>
      <c r="AN67" s="1324"/>
      <c r="AO67" s="1324"/>
      <c r="AP67" s="1324"/>
      <c r="AQ67" s="1324"/>
      <c r="AR67" s="1324"/>
      <c r="AS67" s="1324"/>
      <c r="AT67" s="1324"/>
      <c r="AU67" s="1324"/>
      <c r="AV67" s="1324"/>
      <c r="AW67" s="1324"/>
      <c r="AX67" s="1324"/>
      <c r="AY67" s="1324"/>
      <c r="AZ67" s="1324"/>
      <c r="BA67" s="1324"/>
      <c r="BB67" s="1324"/>
      <c r="BC67" s="1324"/>
      <c r="BD67" s="1324"/>
      <c r="BE67" s="1324"/>
      <c r="BF67" s="1324"/>
      <c r="BG67" s="1324"/>
      <c r="BH67" s="1324"/>
      <c r="BI67" s="1324"/>
      <c r="BJ67" s="1324"/>
      <c r="BK67" s="1324"/>
      <c r="BL67" s="1324"/>
    </row>
    <row r="68" spans="1:64" s="81" customFormat="1" ht="25.5" customHeight="1">
      <c r="A68" s="87"/>
      <c r="B68" s="1208" t="s">
        <v>403</v>
      </c>
      <c r="C68" s="87" t="s">
        <v>61</v>
      </c>
      <c r="D68" s="1499"/>
      <c r="E68" s="1499">
        <v>1</v>
      </c>
      <c r="F68" s="1499">
        <v>1</v>
      </c>
      <c r="G68" s="1499" t="s">
        <v>286</v>
      </c>
      <c r="H68" s="1499" t="str">
        <f>[5]Sheet1!F69</f>
        <v xml:space="preserve"> -</v>
      </c>
      <c r="I68" s="1499" t="str">
        <f>[5]Sheet1!G69</f>
        <v xml:space="preserve"> -</v>
      </c>
      <c r="J68" s="1624"/>
      <c r="K68" s="1624"/>
      <c r="L68" s="1624"/>
      <c r="M68" s="1571"/>
      <c r="N68" s="1324"/>
      <c r="O68" s="1324"/>
      <c r="P68" s="1324"/>
      <c r="Q68" s="1324"/>
      <c r="R68" s="1324"/>
      <c r="S68" s="1324"/>
      <c r="T68" s="1324"/>
      <c r="U68" s="1324"/>
      <c r="V68" s="1324"/>
      <c r="W68" s="1324"/>
      <c r="X68" s="1324"/>
      <c r="Y68" s="1324"/>
      <c r="Z68" s="1324"/>
      <c r="AA68" s="1324"/>
      <c r="AB68" s="1324"/>
      <c r="AC68" s="1324"/>
      <c r="AD68" s="1324"/>
      <c r="AE68" s="1324"/>
      <c r="AF68" s="1324"/>
      <c r="AG68" s="1324"/>
      <c r="AH68" s="1324"/>
      <c r="AI68" s="1324"/>
      <c r="AJ68" s="1324"/>
      <c r="AK68" s="1324"/>
      <c r="AL68" s="1324"/>
      <c r="AM68" s="1324"/>
      <c r="AN68" s="1324"/>
      <c r="AO68" s="1324">
        <v>1</v>
      </c>
      <c r="AP68" s="1324">
        <v>1</v>
      </c>
      <c r="AQ68" s="1324"/>
      <c r="AR68" s="1324"/>
      <c r="AS68" s="1324"/>
      <c r="AT68" s="1324"/>
      <c r="AU68" s="1324"/>
      <c r="AV68" s="1324"/>
      <c r="AW68" s="1324"/>
      <c r="AX68" s="1324"/>
      <c r="AY68" s="1324"/>
      <c r="AZ68" s="1324"/>
      <c r="BA68" s="1324"/>
      <c r="BB68" s="1324"/>
      <c r="BC68" s="1324"/>
      <c r="BD68" s="1324"/>
      <c r="BE68" s="1324"/>
      <c r="BF68" s="1324"/>
      <c r="BG68" s="1324"/>
      <c r="BH68" s="1324"/>
      <c r="BI68" s="1324"/>
      <c r="BJ68" s="1324"/>
      <c r="BK68" s="1324"/>
      <c r="BL68" s="1324"/>
    </row>
    <row r="69" spans="1:64" s="81" customFormat="1" ht="25.5" customHeight="1">
      <c r="A69" s="87"/>
      <c r="B69" s="1208" t="s">
        <v>404</v>
      </c>
      <c r="C69" s="87" t="s">
        <v>61</v>
      </c>
      <c r="D69" s="1499"/>
      <c r="E69" s="1499" t="s">
        <v>286</v>
      </c>
      <c r="F69" s="1499" t="s">
        <v>286</v>
      </c>
      <c r="G69" s="1499" t="s">
        <v>286</v>
      </c>
      <c r="H69" s="1499" t="str">
        <f>[5]Sheet1!F70</f>
        <v xml:space="preserve"> -</v>
      </c>
      <c r="I69" s="1499" t="str">
        <f>[5]Sheet1!G70</f>
        <v xml:space="preserve"> -</v>
      </c>
      <c r="J69" s="1624"/>
      <c r="K69" s="1624"/>
      <c r="L69" s="1624"/>
      <c r="M69" s="1239"/>
      <c r="N69" s="1324"/>
      <c r="O69" s="1324"/>
      <c r="P69" s="1324"/>
      <c r="Q69" s="1324"/>
      <c r="R69" s="1324"/>
      <c r="S69" s="1324"/>
      <c r="T69" s="1324"/>
      <c r="U69" s="1324"/>
      <c r="V69" s="1324"/>
      <c r="W69" s="1324"/>
      <c r="X69" s="1324"/>
      <c r="Y69" s="1324"/>
      <c r="Z69" s="1324"/>
      <c r="AA69" s="1324"/>
      <c r="AB69" s="1324"/>
      <c r="AC69" s="1324"/>
      <c r="AD69" s="1324"/>
      <c r="AE69" s="1324"/>
      <c r="AF69" s="1324"/>
      <c r="AG69" s="1324"/>
      <c r="AH69" s="1324"/>
      <c r="AI69" s="1324"/>
      <c r="AJ69" s="1324"/>
      <c r="AK69" s="1324"/>
      <c r="AL69" s="1324"/>
      <c r="AM69" s="1324"/>
      <c r="AN69" s="1324"/>
      <c r="AO69" s="1324"/>
      <c r="AP69" s="1324"/>
      <c r="AQ69" s="1324"/>
      <c r="AR69" s="1324"/>
      <c r="AS69" s="1324"/>
      <c r="AT69" s="1324"/>
      <c r="AU69" s="1324"/>
      <c r="AV69" s="1324"/>
      <c r="AW69" s="1324"/>
      <c r="AX69" s="1324"/>
      <c r="AY69" s="1324"/>
      <c r="AZ69" s="1324"/>
      <c r="BA69" s="1324"/>
      <c r="BB69" s="1324"/>
      <c r="BC69" s="1324"/>
      <c r="BD69" s="1324"/>
      <c r="BE69" s="1324"/>
      <c r="BF69" s="1324"/>
      <c r="BG69" s="1324"/>
      <c r="BH69" s="1324"/>
      <c r="BI69" s="1324"/>
      <c r="BJ69" s="1324"/>
      <c r="BK69" s="1324"/>
      <c r="BL69" s="1324"/>
    </row>
    <row r="70" spans="1:64" s="81" customFormat="1" ht="35.25" customHeight="1">
      <c r="A70" s="1190" t="s">
        <v>327</v>
      </c>
      <c r="B70" s="1572" t="s">
        <v>159</v>
      </c>
      <c r="C70" s="1581" t="s">
        <v>11</v>
      </c>
      <c r="D70" s="1695">
        <v>1335</v>
      </c>
      <c r="E70" s="1697">
        <v>1335</v>
      </c>
      <c r="F70" s="1697">
        <v>1288</v>
      </c>
      <c r="G70" s="1697">
        <f>+G72+G74+G76+G78+G80</f>
        <v>1315</v>
      </c>
      <c r="H70" s="1697">
        <f t="shared" ref="H70:I70" si="38">+H72+H74+H76+H78+H80</f>
        <v>1294</v>
      </c>
      <c r="I70" s="1697">
        <f t="shared" si="38"/>
        <v>1315</v>
      </c>
      <c r="J70" s="1624">
        <f t="shared" si="3"/>
        <v>96.928838951310865</v>
      </c>
      <c r="K70" s="1624">
        <f t="shared" si="1"/>
        <v>98.403041825095059</v>
      </c>
      <c r="L70" s="1624">
        <f t="shared" si="2"/>
        <v>100</v>
      </c>
      <c r="M70" s="1573"/>
      <c r="N70" s="1336">
        <v>80</v>
      </c>
      <c r="O70" s="1336">
        <v>80</v>
      </c>
      <c r="P70" s="1336">
        <v>138</v>
      </c>
      <c r="Q70" s="1336">
        <v>66</v>
      </c>
      <c r="R70" s="1336">
        <v>66</v>
      </c>
      <c r="S70" s="1336">
        <v>70</v>
      </c>
      <c r="T70" s="1336">
        <v>59</v>
      </c>
      <c r="U70" s="1336">
        <v>58</v>
      </c>
      <c r="V70" s="1336">
        <v>56</v>
      </c>
      <c r="W70" s="1336">
        <v>66</v>
      </c>
      <c r="X70" s="1336">
        <v>66</v>
      </c>
      <c r="Y70" s="1336">
        <v>62</v>
      </c>
      <c r="Z70" s="1336">
        <v>117</v>
      </c>
      <c r="AA70" s="1336">
        <v>118</v>
      </c>
      <c r="AB70" s="1336">
        <v>117</v>
      </c>
      <c r="AC70" s="1336">
        <v>61</v>
      </c>
      <c r="AD70" s="1336">
        <v>62</v>
      </c>
      <c r="AE70" s="1336">
        <v>58</v>
      </c>
      <c r="AF70" s="1336">
        <v>85</v>
      </c>
      <c r="AG70" s="1336">
        <v>65</v>
      </c>
      <c r="AH70" s="1336">
        <v>84</v>
      </c>
      <c r="AI70" s="1336">
        <v>70</v>
      </c>
      <c r="AJ70" s="1336">
        <v>71</v>
      </c>
      <c r="AK70" s="1336">
        <v>68</v>
      </c>
      <c r="AL70" s="1336">
        <v>103</v>
      </c>
      <c r="AM70" s="1336">
        <v>105</v>
      </c>
      <c r="AN70" s="1336">
        <v>104</v>
      </c>
      <c r="AO70" s="1336">
        <v>114</v>
      </c>
      <c r="AP70" s="1336">
        <v>111</v>
      </c>
      <c r="AQ70" s="1336">
        <v>123</v>
      </c>
      <c r="AR70" s="1336">
        <v>58</v>
      </c>
      <c r="AS70" s="1336">
        <v>48</v>
      </c>
      <c r="AT70" s="1336">
        <v>51</v>
      </c>
      <c r="AU70" s="1336">
        <v>125</v>
      </c>
      <c r="AV70" s="1336">
        <v>126</v>
      </c>
      <c r="AW70" s="1336">
        <v>125</v>
      </c>
      <c r="AX70" s="1336">
        <v>33</v>
      </c>
      <c r="AY70" s="1336">
        <v>34</v>
      </c>
      <c r="AZ70" s="1336">
        <v>33</v>
      </c>
      <c r="BA70" s="1336">
        <v>55</v>
      </c>
      <c r="BB70" s="1336">
        <v>53</v>
      </c>
      <c r="BC70" s="1336">
        <v>55</v>
      </c>
      <c r="BD70" s="1336">
        <v>34</v>
      </c>
      <c r="BE70" s="1336">
        <v>33</v>
      </c>
      <c r="BF70" s="1336">
        <v>33</v>
      </c>
      <c r="BG70" s="1336">
        <v>61</v>
      </c>
      <c r="BH70" s="1336">
        <v>60</v>
      </c>
      <c r="BI70" s="1336">
        <v>59</v>
      </c>
      <c r="BJ70" s="1336">
        <v>77</v>
      </c>
      <c r="BK70" s="1336">
        <v>74</v>
      </c>
      <c r="BL70" s="1336">
        <v>71</v>
      </c>
    </row>
    <row r="71" spans="1:64" s="46" customFormat="1" ht="29.25" customHeight="1">
      <c r="A71" s="1582"/>
      <c r="B71" s="1583" t="s">
        <v>434</v>
      </c>
      <c r="C71" s="1584" t="s">
        <v>43</v>
      </c>
      <c r="D71" s="1624">
        <v>96.5</v>
      </c>
      <c r="E71" s="1624">
        <v>96.519887955182071</v>
      </c>
      <c r="F71" s="1624">
        <v>97.061039939713652</v>
      </c>
      <c r="G71" s="1624">
        <v>98.9</v>
      </c>
      <c r="H71" s="1624">
        <f>[5]Sheet1!F72</f>
        <v>95.4</v>
      </c>
      <c r="I71" s="1624">
        <f>[5]Sheet1!G72</f>
        <v>98.9</v>
      </c>
      <c r="J71" s="1624">
        <f t="shared" ref="J71" si="39">+H71-D71</f>
        <v>-1.0999999999999943</v>
      </c>
      <c r="K71" s="1624">
        <f t="shared" ref="K71" si="40">+H71-G71</f>
        <v>-3.5</v>
      </c>
      <c r="L71" s="1624">
        <f t="shared" ref="L71" si="41">+I71-G71</f>
        <v>0</v>
      </c>
      <c r="M71" s="1571"/>
      <c r="N71" s="1330">
        <v>100</v>
      </c>
      <c r="O71" s="1330">
        <v>100.66666666666667</v>
      </c>
      <c r="P71" s="1330">
        <v>101.33333333333333</v>
      </c>
      <c r="Q71" s="1330">
        <v>100</v>
      </c>
      <c r="R71" s="1330">
        <v>101</v>
      </c>
      <c r="S71" s="1330">
        <v>102</v>
      </c>
      <c r="T71" s="1330">
        <v>100</v>
      </c>
      <c r="U71" s="1330">
        <v>100</v>
      </c>
      <c r="V71" s="1330">
        <v>100</v>
      </c>
      <c r="W71" s="1330">
        <v>100</v>
      </c>
      <c r="X71" s="1330">
        <v>100.33333333333333</v>
      </c>
      <c r="Y71" s="1330">
        <v>100</v>
      </c>
      <c r="Z71" s="1330">
        <v>93.333333333333329</v>
      </c>
      <c r="AA71" s="1330">
        <v>93.333333333333329</v>
      </c>
      <c r="AB71" s="1330">
        <v>93.333333333333329</v>
      </c>
      <c r="AC71" s="1330">
        <v>100</v>
      </c>
      <c r="AD71" s="1330">
        <v>100.66666666666667</v>
      </c>
      <c r="AE71" s="1330">
        <v>101.33333333333333</v>
      </c>
      <c r="AF71" s="1330">
        <v>100</v>
      </c>
      <c r="AG71" s="1330">
        <v>100.66666666666667</v>
      </c>
      <c r="AH71" s="1330">
        <v>100</v>
      </c>
      <c r="AI71" s="1330">
        <v>100</v>
      </c>
      <c r="AJ71" s="1330">
        <v>100.33333333333333</v>
      </c>
      <c r="AK71" s="1330">
        <v>100</v>
      </c>
      <c r="AL71" s="1330">
        <v>100</v>
      </c>
      <c r="AM71" s="1330">
        <v>100</v>
      </c>
      <c r="AN71" s="1330">
        <v>100</v>
      </c>
      <c r="AO71" s="1330">
        <v>100</v>
      </c>
      <c r="AP71" s="1330">
        <v>100.33333333333333</v>
      </c>
      <c r="AQ71" s="1330">
        <v>100</v>
      </c>
      <c r="AR71" s="1330">
        <v>88.100000000000009</v>
      </c>
      <c r="AS71" s="1330">
        <v>88.766666666666666</v>
      </c>
      <c r="AT71" s="1330">
        <v>98.566666666666663</v>
      </c>
      <c r="AU71" s="1330">
        <v>100</v>
      </c>
      <c r="AV71" s="1330">
        <v>100.66666666666667</v>
      </c>
      <c r="AW71" s="1330">
        <v>100</v>
      </c>
      <c r="AX71" s="1330">
        <v>95.238095238095241</v>
      </c>
      <c r="AY71" s="1330">
        <v>95.571428571428569</v>
      </c>
      <c r="AZ71" s="1330">
        <v>95.238095238095241</v>
      </c>
      <c r="BA71" s="1330">
        <v>100</v>
      </c>
      <c r="BB71" s="1330">
        <v>100</v>
      </c>
      <c r="BC71" s="1330">
        <v>100</v>
      </c>
      <c r="BD71" s="1330">
        <v>87.5</v>
      </c>
      <c r="BE71" s="1330">
        <v>87.833333333333329</v>
      </c>
      <c r="BF71" s="1330">
        <v>87.5</v>
      </c>
      <c r="BG71" s="1330">
        <v>76.666666666666671</v>
      </c>
      <c r="BH71" s="1330">
        <v>77.333333333333329</v>
      </c>
      <c r="BI71" s="1330">
        <v>76.666666666666671</v>
      </c>
      <c r="BJ71" s="1330">
        <v>100</v>
      </c>
      <c r="BK71" s="1330">
        <v>100.66666666666667</v>
      </c>
      <c r="BL71" s="1330">
        <v>100</v>
      </c>
    </row>
    <row r="72" spans="1:64" s="81" customFormat="1" ht="27.75" customHeight="1">
      <c r="A72" s="87"/>
      <c r="B72" s="1208" t="s">
        <v>12</v>
      </c>
      <c r="C72" s="87" t="s">
        <v>11</v>
      </c>
      <c r="D72" s="1624">
        <v>364</v>
      </c>
      <c r="E72" s="1624">
        <v>364</v>
      </c>
      <c r="F72" s="1624">
        <v>363</v>
      </c>
      <c r="G72" s="1624">
        <v>364</v>
      </c>
      <c r="H72" s="1624">
        <f>[5]Sheet1!F73</f>
        <v>362</v>
      </c>
      <c r="I72" s="1624">
        <f>[5]Sheet1!G73</f>
        <v>364</v>
      </c>
      <c r="J72" s="1624">
        <f t="shared" si="3"/>
        <v>99.45054945054946</v>
      </c>
      <c r="K72" s="1624">
        <f t="shared" si="1"/>
        <v>99.45054945054946</v>
      </c>
      <c r="L72" s="1624">
        <f t="shared" si="2"/>
        <v>100</v>
      </c>
      <c r="M72" s="1571"/>
      <c r="N72" s="1337">
        <v>20</v>
      </c>
      <c r="O72" s="1337">
        <v>20</v>
      </c>
      <c r="P72" s="1337">
        <v>20</v>
      </c>
      <c r="Q72" s="1337">
        <v>19</v>
      </c>
      <c r="R72" s="1337">
        <v>19</v>
      </c>
      <c r="S72" s="1337">
        <v>19</v>
      </c>
      <c r="T72" s="1337">
        <v>15</v>
      </c>
      <c r="U72" s="1337">
        <v>15</v>
      </c>
      <c r="V72" s="1337">
        <v>15</v>
      </c>
      <c r="W72" s="1337">
        <v>24</v>
      </c>
      <c r="X72" s="1337">
        <v>24</v>
      </c>
      <c r="Y72" s="1337">
        <v>24</v>
      </c>
      <c r="Z72" s="1330">
        <v>34</v>
      </c>
      <c r="AA72" s="1330">
        <v>34</v>
      </c>
      <c r="AB72" s="1330">
        <v>34</v>
      </c>
      <c r="AC72" s="1337">
        <v>18</v>
      </c>
      <c r="AD72" s="1337">
        <v>18</v>
      </c>
      <c r="AE72" s="1337">
        <v>18</v>
      </c>
      <c r="AF72" s="1337">
        <v>23</v>
      </c>
      <c r="AG72" s="1337">
        <v>23</v>
      </c>
      <c r="AH72" s="1337">
        <v>23</v>
      </c>
      <c r="AI72" s="1337">
        <v>16</v>
      </c>
      <c r="AJ72" s="1337">
        <v>16</v>
      </c>
      <c r="AK72" s="1337">
        <v>16</v>
      </c>
      <c r="AL72" s="1337">
        <v>33</v>
      </c>
      <c r="AM72" s="1337">
        <v>33</v>
      </c>
      <c r="AN72" s="1337">
        <v>33</v>
      </c>
      <c r="AO72" s="1337">
        <v>30</v>
      </c>
      <c r="AP72" s="1337">
        <v>30</v>
      </c>
      <c r="AQ72" s="1337">
        <v>30</v>
      </c>
      <c r="AR72" s="1337">
        <v>16</v>
      </c>
      <c r="AS72" s="1337">
        <v>15</v>
      </c>
      <c r="AT72" s="1337">
        <v>16</v>
      </c>
      <c r="AU72" s="1337">
        <v>45</v>
      </c>
      <c r="AV72" s="1337">
        <v>45</v>
      </c>
      <c r="AW72" s="1337">
        <v>45</v>
      </c>
      <c r="AX72" s="1337">
        <v>11</v>
      </c>
      <c r="AY72" s="1337">
        <v>11</v>
      </c>
      <c r="AZ72" s="1337">
        <v>11</v>
      </c>
      <c r="BA72" s="1337">
        <v>11</v>
      </c>
      <c r="BB72" s="1337">
        <v>11</v>
      </c>
      <c r="BC72" s="1337">
        <v>11</v>
      </c>
      <c r="BD72" s="1337">
        <v>11</v>
      </c>
      <c r="BE72" s="1337">
        <v>11</v>
      </c>
      <c r="BF72" s="1337">
        <v>11</v>
      </c>
      <c r="BG72" s="1337">
        <v>19</v>
      </c>
      <c r="BH72" s="1337">
        <v>19</v>
      </c>
      <c r="BI72" s="1337">
        <v>19</v>
      </c>
      <c r="BJ72" s="1337">
        <v>19</v>
      </c>
      <c r="BK72" s="1337">
        <v>19</v>
      </c>
      <c r="BL72" s="1337">
        <v>19</v>
      </c>
    </row>
    <row r="73" spans="1:64" s="46" customFormat="1" ht="34.5" customHeight="1">
      <c r="A73" s="1582"/>
      <c r="B73" s="1583" t="s">
        <v>77</v>
      </c>
      <c r="C73" s="1584" t="s">
        <v>43</v>
      </c>
      <c r="D73" s="1624">
        <v>99.7</v>
      </c>
      <c r="E73" s="1624">
        <v>99.72527472527473</v>
      </c>
      <c r="F73" s="1624">
        <v>100</v>
      </c>
      <c r="G73" s="1624">
        <v>100</v>
      </c>
      <c r="H73" s="1624">
        <f>[5]Sheet1!F74</f>
        <v>100</v>
      </c>
      <c r="I73" s="1624">
        <f>[5]Sheet1!G74</f>
        <v>100</v>
      </c>
      <c r="J73" s="1624">
        <f t="shared" ref="J73" si="42">+H73-D73</f>
        <v>0.29999999999999716</v>
      </c>
      <c r="K73" s="1624">
        <f t="shared" ref="K73" si="43">+H73-G73</f>
        <v>0</v>
      </c>
      <c r="L73" s="1624">
        <f t="shared" ref="L73" si="44">+I73-G73</f>
        <v>0</v>
      </c>
      <c r="M73" s="1571"/>
      <c r="N73" s="1338">
        <v>100</v>
      </c>
      <c r="O73" s="1338">
        <v>101</v>
      </c>
      <c r="P73" s="1338">
        <v>102</v>
      </c>
      <c r="Q73" s="1338">
        <v>100</v>
      </c>
      <c r="R73" s="1338">
        <v>101</v>
      </c>
      <c r="S73" s="1338">
        <v>102</v>
      </c>
      <c r="T73" s="1339">
        <v>100</v>
      </c>
      <c r="U73" s="1339">
        <v>100</v>
      </c>
      <c r="V73" s="1339">
        <v>100</v>
      </c>
      <c r="W73" s="1337">
        <v>100</v>
      </c>
      <c r="X73" s="1337">
        <v>100</v>
      </c>
      <c r="Y73" s="1337">
        <v>100</v>
      </c>
      <c r="Z73" s="1339">
        <v>100</v>
      </c>
      <c r="AA73" s="1339">
        <v>100</v>
      </c>
      <c r="AB73" s="1339">
        <v>100</v>
      </c>
      <c r="AC73" s="1338">
        <v>100</v>
      </c>
      <c r="AD73" s="1338">
        <v>101</v>
      </c>
      <c r="AE73" s="1338">
        <v>102</v>
      </c>
      <c r="AF73" s="1338">
        <v>100</v>
      </c>
      <c r="AG73" s="1338">
        <v>101</v>
      </c>
      <c r="AH73" s="1338">
        <v>100</v>
      </c>
      <c r="AI73" s="1339">
        <v>100</v>
      </c>
      <c r="AJ73" s="1339">
        <v>100</v>
      </c>
      <c r="AK73" s="1339">
        <v>100</v>
      </c>
      <c r="AL73" s="1338">
        <v>100</v>
      </c>
      <c r="AM73" s="1338">
        <v>100</v>
      </c>
      <c r="AN73" s="1338">
        <v>100</v>
      </c>
      <c r="AO73" s="1339">
        <v>100</v>
      </c>
      <c r="AP73" s="1339">
        <v>100</v>
      </c>
      <c r="AQ73" s="1339">
        <v>100</v>
      </c>
      <c r="AR73" s="1338">
        <v>93.7</v>
      </c>
      <c r="AS73" s="1338">
        <v>94.7</v>
      </c>
      <c r="AT73" s="1338">
        <v>95.7</v>
      </c>
      <c r="AU73" s="1338">
        <v>100</v>
      </c>
      <c r="AV73" s="1338">
        <v>101</v>
      </c>
      <c r="AW73" s="1338">
        <v>100</v>
      </c>
      <c r="AX73" s="1338">
        <v>100</v>
      </c>
      <c r="AY73" s="1338">
        <v>101</v>
      </c>
      <c r="AZ73" s="1338">
        <v>100</v>
      </c>
      <c r="BA73" s="1339">
        <v>100</v>
      </c>
      <c r="BB73" s="1339">
        <v>100</v>
      </c>
      <c r="BC73" s="1339">
        <v>100</v>
      </c>
      <c r="BD73" s="1338">
        <v>100</v>
      </c>
      <c r="BE73" s="1338">
        <v>100</v>
      </c>
      <c r="BF73" s="1338">
        <v>100</v>
      </c>
      <c r="BG73" s="1338">
        <v>100</v>
      </c>
      <c r="BH73" s="1338">
        <v>101</v>
      </c>
      <c r="BI73" s="1338">
        <v>100</v>
      </c>
      <c r="BJ73" s="1338">
        <v>100</v>
      </c>
      <c r="BK73" s="1338">
        <v>101</v>
      </c>
      <c r="BL73" s="1338">
        <v>100</v>
      </c>
    </row>
    <row r="74" spans="1:64" s="81" customFormat="1" ht="27" customHeight="1">
      <c r="A74" s="1585"/>
      <c r="B74" s="1208" t="s">
        <v>13</v>
      </c>
      <c r="C74" s="87" t="s">
        <v>11</v>
      </c>
      <c r="D74" s="1624">
        <v>638</v>
      </c>
      <c r="E74" s="1624">
        <v>638</v>
      </c>
      <c r="F74" s="1624">
        <v>605</v>
      </c>
      <c r="G74" s="1624">
        <v>628</v>
      </c>
      <c r="H74" s="1624">
        <f>[5]Sheet1!F75</f>
        <v>611</v>
      </c>
      <c r="I74" s="1624">
        <f>[5]Sheet1!G75</f>
        <v>628</v>
      </c>
      <c r="J74" s="1624">
        <f t="shared" ref="J74:J80" si="45">+H74/D74*100</f>
        <v>95.768025078369902</v>
      </c>
      <c r="K74" s="1624">
        <f t="shared" ref="K74:K80" si="46">+H74/G74*100</f>
        <v>97.29299363057325</v>
      </c>
      <c r="L74" s="1624">
        <f t="shared" ref="L74:L80" si="47">+I74/G74*100</f>
        <v>100</v>
      </c>
      <c r="M74" s="1571"/>
      <c r="N74" s="1337">
        <v>38</v>
      </c>
      <c r="O74" s="1337">
        <v>38</v>
      </c>
      <c r="P74" s="1337">
        <v>38</v>
      </c>
      <c r="Q74" s="1337">
        <v>28</v>
      </c>
      <c r="R74" s="1337">
        <v>28</v>
      </c>
      <c r="S74" s="1337">
        <v>28</v>
      </c>
      <c r="T74" s="1337">
        <v>27</v>
      </c>
      <c r="U74" s="1337">
        <v>26</v>
      </c>
      <c r="V74" s="1337">
        <v>24</v>
      </c>
      <c r="W74" s="1337">
        <v>34</v>
      </c>
      <c r="X74" s="1337">
        <v>34</v>
      </c>
      <c r="Y74" s="1337">
        <v>30</v>
      </c>
      <c r="Z74" s="1337">
        <v>63</v>
      </c>
      <c r="AA74" s="1337">
        <v>64</v>
      </c>
      <c r="AB74" s="1337">
        <v>63</v>
      </c>
      <c r="AC74" s="1337">
        <v>29</v>
      </c>
      <c r="AD74" s="1337">
        <v>30</v>
      </c>
      <c r="AE74" s="1337">
        <v>29</v>
      </c>
      <c r="AF74" s="1337">
        <v>49</v>
      </c>
      <c r="AG74" s="1337">
        <v>29</v>
      </c>
      <c r="AH74" s="1337">
        <v>49</v>
      </c>
      <c r="AI74" s="1337">
        <v>43</v>
      </c>
      <c r="AJ74" s="1337">
        <v>44</v>
      </c>
      <c r="AK74" s="1337">
        <v>41</v>
      </c>
      <c r="AL74" s="1337">
        <v>50</v>
      </c>
      <c r="AM74" s="1337">
        <v>52</v>
      </c>
      <c r="AN74" s="1337">
        <v>51</v>
      </c>
      <c r="AO74" s="1337">
        <v>56</v>
      </c>
      <c r="AP74" s="1337">
        <v>53</v>
      </c>
      <c r="AQ74" s="1337">
        <v>65</v>
      </c>
      <c r="AR74" s="1337">
        <v>34</v>
      </c>
      <c r="AS74" s="1337">
        <v>25</v>
      </c>
      <c r="AT74" s="1337">
        <v>27</v>
      </c>
      <c r="AU74" s="1337">
        <v>55</v>
      </c>
      <c r="AV74" s="1337">
        <v>56</v>
      </c>
      <c r="AW74" s="1337">
        <v>55</v>
      </c>
      <c r="AX74" s="1337">
        <v>15</v>
      </c>
      <c r="AY74" s="1337">
        <v>16</v>
      </c>
      <c r="AZ74" s="1337">
        <v>15</v>
      </c>
      <c r="BA74" s="1337">
        <v>27</v>
      </c>
      <c r="BB74" s="1337">
        <v>25</v>
      </c>
      <c r="BC74" s="1337">
        <v>27</v>
      </c>
      <c r="BD74" s="1337">
        <v>15</v>
      </c>
      <c r="BE74" s="1337">
        <v>15</v>
      </c>
      <c r="BF74" s="1337">
        <v>15</v>
      </c>
      <c r="BG74" s="1337">
        <v>30</v>
      </c>
      <c r="BH74" s="1337">
        <v>29</v>
      </c>
      <c r="BI74" s="1337">
        <v>30</v>
      </c>
      <c r="BJ74" s="1337">
        <v>44</v>
      </c>
      <c r="BK74" s="1337">
        <v>41</v>
      </c>
      <c r="BL74" s="1337">
        <v>41</v>
      </c>
    </row>
    <row r="75" spans="1:64" s="46" customFormat="1" ht="27.75" customHeight="1">
      <c r="A75" s="1582"/>
      <c r="B75" s="1583" t="s">
        <v>77</v>
      </c>
      <c r="C75" s="1584" t="s">
        <v>43</v>
      </c>
      <c r="D75" s="1624">
        <v>96.6</v>
      </c>
      <c r="E75" s="1624">
        <v>96.551724137931032</v>
      </c>
      <c r="F75" s="1624">
        <v>96.36363636363636</v>
      </c>
      <c r="G75" s="1624">
        <v>97</v>
      </c>
      <c r="H75" s="1624">
        <f>[5]Sheet1!F76</f>
        <v>91.816693944353517</v>
      </c>
      <c r="I75" s="1624">
        <f>[5]Sheet1!G76</f>
        <v>97</v>
      </c>
      <c r="J75" s="1624">
        <f t="shared" ref="J75" si="48">+H75-D75</f>
        <v>-4.7833060556464773</v>
      </c>
      <c r="K75" s="1624">
        <f t="shared" ref="K75" si="49">+H75-G75</f>
        <v>-5.1833060556464829</v>
      </c>
      <c r="L75" s="1624">
        <f t="shared" ref="L75" si="50">+I75-G75</f>
        <v>0</v>
      </c>
      <c r="M75" s="1571"/>
      <c r="N75" s="1340">
        <v>100</v>
      </c>
      <c r="O75" s="1340">
        <v>100</v>
      </c>
      <c r="P75" s="1340">
        <v>100</v>
      </c>
      <c r="Q75" s="1338">
        <v>100</v>
      </c>
      <c r="R75" s="1338">
        <v>101</v>
      </c>
      <c r="S75" s="1338">
        <v>102</v>
      </c>
      <c r="T75" s="1339">
        <v>100</v>
      </c>
      <c r="U75" s="1339">
        <v>100</v>
      </c>
      <c r="V75" s="1339">
        <v>100</v>
      </c>
      <c r="W75" s="1337">
        <v>100</v>
      </c>
      <c r="X75" s="1337">
        <v>100</v>
      </c>
      <c r="Y75" s="1337">
        <v>100</v>
      </c>
      <c r="Z75" s="1340">
        <v>80</v>
      </c>
      <c r="AA75" s="1340">
        <v>80</v>
      </c>
      <c r="AB75" s="1340">
        <v>80</v>
      </c>
      <c r="AC75" s="1339">
        <v>100</v>
      </c>
      <c r="AD75" s="1339">
        <v>100</v>
      </c>
      <c r="AE75" s="1339">
        <v>100</v>
      </c>
      <c r="AF75" s="1339">
        <v>100</v>
      </c>
      <c r="AG75" s="1339">
        <v>100</v>
      </c>
      <c r="AH75" s="1339">
        <v>100</v>
      </c>
      <c r="AI75" s="1340">
        <v>100</v>
      </c>
      <c r="AJ75" s="1340">
        <v>100</v>
      </c>
      <c r="AK75" s="1340">
        <v>100</v>
      </c>
      <c r="AL75" s="1340">
        <v>100</v>
      </c>
      <c r="AM75" s="1340">
        <v>100</v>
      </c>
      <c r="AN75" s="1340">
        <v>100</v>
      </c>
      <c r="AO75" s="1339">
        <v>100</v>
      </c>
      <c r="AP75" s="1339">
        <v>100</v>
      </c>
      <c r="AQ75" s="1339">
        <v>100</v>
      </c>
      <c r="AR75" s="1340">
        <v>70.599999999999994</v>
      </c>
      <c r="AS75" s="1340">
        <v>70.599999999999994</v>
      </c>
      <c r="AT75" s="1340">
        <v>100</v>
      </c>
      <c r="AU75" s="1339">
        <v>100</v>
      </c>
      <c r="AV75" s="1339">
        <v>100</v>
      </c>
      <c r="AW75" s="1339">
        <v>100</v>
      </c>
      <c r="AX75" s="1339">
        <v>100</v>
      </c>
      <c r="AY75" s="1339">
        <v>100</v>
      </c>
      <c r="AZ75" s="1339">
        <v>100</v>
      </c>
      <c r="BA75" s="1339">
        <v>100</v>
      </c>
      <c r="BB75" s="1339">
        <v>100</v>
      </c>
      <c r="BC75" s="1339">
        <v>100</v>
      </c>
      <c r="BD75" s="1340">
        <v>100</v>
      </c>
      <c r="BE75" s="1340">
        <v>100</v>
      </c>
      <c r="BF75" s="1340">
        <v>100</v>
      </c>
      <c r="BG75" s="1340">
        <v>30</v>
      </c>
      <c r="BH75" s="1340">
        <v>30</v>
      </c>
      <c r="BI75" s="1340">
        <v>30</v>
      </c>
      <c r="BJ75" s="1339">
        <v>100</v>
      </c>
      <c r="BK75" s="1339">
        <v>100</v>
      </c>
      <c r="BL75" s="1339">
        <v>100</v>
      </c>
    </row>
    <row r="76" spans="1:64" s="81" customFormat="1" ht="25.5" customHeight="1">
      <c r="A76" s="87"/>
      <c r="B76" s="1208" t="s">
        <v>163</v>
      </c>
      <c r="C76" s="87" t="s">
        <v>11</v>
      </c>
      <c r="D76" s="1624">
        <v>263</v>
      </c>
      <c r="E76" s="1624">
        <v>263</v>
      </c>
      <c r="F76" s="1624">
        <v>262</v>
      </c>
      <c r="G76" s="1624">
        <v>265</v>
      </c>
      <c r="H76" s="1624">
        <f>[5]Sheet1!F77</f>
        <v>254</v>
      </c>
      <c r="I76" s="1624">
        <f>[5]Sheet1!G77</f>
        <v>265</v>
      </c>
      <c r="J76" s="1624">
        <f t="shared" si="45"/>
        <v>96.577946768060841</v>
      </c>
      <c r="K76" s="1624">
        <f t="shared" si="46"/>
        <v>95.84905660377359</v>
      </c>
      <c r="L76" s="1624">
        <f t="shared" si="47"/>
        <v>100</v>
      </c>
      <c r="M76" s="1571"/>
      <c r="N76" s="1337">
        <v>22</v>
      </c>
      <c r="O76" s="1337">
        <v>22</v>
      </c>
      <c r="P76" s="1337">
        <v>22</v>
      </c>
      <c r="Q76" s="1337">
        <v>19</v>
      </c>
      <c r="R76" s="1337">
        <v>19</v>
      </c>
      <c r="S76" s="1337">
        <v>23</v>
      </c>
      <c r="T76" s="1337">
        <v>17</v>
      </c>
      <c r="U76" s="1337">
        <v>17</v>
      </c>
      <c r="V76" s="1337">
        <v>17</v>
      </c>
      <c r="W76" s="1337">
        <v>8</v>
      </c>
      <c r="X76" s="1337">
        <v>8</v>
      </c>
      <c r="Y76" s="1337">
        <v>8</v>
      </c>
      <c r="Z76" s="1337">
        <v>20</v>
      </c>
      <c r="AA76" s="1337">
        <v>20</v>
      </c>
      <c r="AB76" s="1337">
        <v>20</v>
      </c>
      <c r="AC76" s="1337">
        <v>14</v>
      </c>
      <c r="AD76" s="1337">
        <v>14</v>
      </c>
      <c r="AE76" s="1337">
        <v>11</v>
      </c>
      <c r="AF76" s="1337">
        <v>13</v>
      </c>
      <c r="AG76" s="1337">
        <v>13</v>
      </c>
      <c r="AH76" s="1337">
        <v>12</v>
      </c>
      <c r="AI76" s="1337">
        <v>11</v>
      </c>
      <c r="AJ76" s="1337">
        <v>11</v>
      </c>
      <c r="AK76" s="1337">
        <v>11</v>
      </c>
      <c r="AL76" s="1337">
        <v>20</v>
      </c>
      <c r="AM76" s="1337">
        <v>20</v>
      </c>
      <c r="AN76" s="1337">
        <v>20</v>
      </c>
      <c r="AO76" s="1337">
        <v>28</v>
      </c>
      <c r="AP76" s="1337">
        <v>28</v>
      </c>
      <c r="AQ76" s="1337">
        <v>28</v>
      </c>
      <c r="AR76" s="1337">
        <v>8</v>
      </c>
      <c r="AS76" s="1337">
        <v>8</v>
      </c>
      <c r="AT76" s="1337">
        <v>8</v>
      </c>
      <c r="AU76" s="1337">
        <v>25</v>
      </c>
      <c r="AV76" s="1337">
        <v>25</v>
      </c>
      <c r="AW76" s="1337">
        <v>25</v>
      </c>
      <c r="AX76" s="1337">
        <v>7</v>
      </c>
      <c r="AY76" s="1337">
        <v>7</v>
      </c>
      <c r="AZ76" s="1337">
        <v>7</v>
      </c>
      <c r="BA76" s="1337">
        <v>17</v>
      </c>
      <c r="BB76" s="1337">
        <v>17</v>
      </c>
      <c r="BC76" s="1337">
        <v>17</v>
      </c>
      <c r="BD76" s="1337">
        <v>8</v>
      </c>
      <c r="BE76" s="1337">
        <v>7</v>
      </c>
      <c r="BF76" s="1337">
        <v>7</v>
      </c>
      <c r="BG76" s="1337">
        <v>12</v>
      </c>
      <c r="BH76" s="1337">
        <v>12</v>
      </c>
      <c r="BI76" s="1337">
        <v>10</v>
      </c>
      <c r="BJ76" s="1337">
        <v>14</v>
      </c>
      <c r="BK76" s="1337">
        <v>14</v>
      </c>
      <c r="BL76" s="1337">
        <v>11</v>
      </c>
    </row>
    <row r="77" spans="1:64" s="46" customFormat="1" ht="25.5" customHeight="1">
      <c r="A77" s="1582"/>
      <c r="B77" s="1583" t="s">
        <v>434</v>
      </c>
      <c r="C77" s="1584" t="s">
        <v>43</v>
      </c>
      <c r="D77" s="1624">
        <v>99.6</v>
      </c>
      <c r="E77" s="1624">
        <v>99.619771863117862</v>
      </c>
      <c r="F77" s="1624">
        <v>98.854961832061079</v>
      </c>
      <c r="G77" s="1624">
        <v>100</v>
      </c>
      <c r="H77" s="1624">
        <f>[5]Sheet1!F78</f>
        <v>96.456692913385822</v>
      </c>
      <c r="I77" s="1624">
        <f>[5]Sheet1!G78</f>
        <v>100</v>
      </c>
      <c r="J77" s="1624">
        <f t="shared" ref="J77" si="51">+H77-D77</f>
        <v>-3.1433070866141719</v>
      </c>
      <c r="K77" s="1624">
        <f t="shared" ref="K77" si="52">+H77-G77</f>
        <v>-3.5433070866141776</v>
      </c>
      <c r="L77" s="1624">
        <f t="shared" ref="L77" si="53">+I77-G77</f>
        <v>0</v>
      </c>
      <c r="M77" s="1571"/>
      <c r="N77" s="1338">
        <v>100</v>
      </c>
      <c r="O77" s="1338">
        <v>101</v>
      </c>
      <c r="P77" s="1338">
        <v>102</v>
      </c>
      <c r="Q77" s="1338">
        <v>100</v>
      </c>
      <c r="R77" s="1338">
        <v>101</v>
      </c>
      <c r="S77" s="1338">
        <v>102</v>
      </c>
      <c r="T77" s="1339">
        <v>100</v>
      </c>
      <c r="U77" s="1339">
        <v>100</v>
      </c>
      <c r="V77" s="1339">
        <v>100</v>
      </c>
      <c r="W77" s="1338">
        <v>100</v>
      </c>
      <c r="X77" s="1338">
        <v>101</v>
      </c>
      <c r="Y77" s="1338">
        <v>100</v>
      </c>
      <c r="Z77" s="1339">
        <v>100</v>
      </c>
      <c r="AA77" s="1339">
        <v>100</v>
      </c>
      <c r="AB77" s="1339">
        <v>100</v>
      </c>
      <c r="AC77" s="1338">
        <v>100</v>
      </c>
      <c r="AD77" s="1338">
        <v>101</v>
      </c>
      <c r="AE77" s="1338">
        <v>102</v>
      </c>
      <c r="AF77" s="1338">
        <v>100</v>
      </c>
      <c r="AG77" s="1338">
        <v>101</v>
      </c>
      <c r="AH77" s="1338">
        <v>100</v>
      </c>
      <c r="AI77" s="1338">
        <v>100</v>
      </c>
      <c r="AJ77" s="1338">
        <v>101</v>
      </c>
      <c r="AK77" s="1338">
        <v>100</v>
      </c>
      <c r="AL77" s="1338">
        <v>100</v>
      </c>
      <c r="AM77" s="1338">
        <v>100</v>
      </c>
      <c r="AN77" s="1338">
        <v>100</v>
      </c>
      <c r="AO77" s="1338">
        <v>100</v>
      </c>
      <c r="AP77" s="1338">
        <v>101</v>
      </c>
      <c r="AQ77" s="1338">
        <v>100</v>
      </c>
      <c r="AR77" s="1338">
        <v>100</v>
      </c>
      <c r="AS77" s="1338">
        <v>101</v>
      </c>
      <c r="AT77" s="1338">
        <v>100</v>
      </c>
      <c r="AU77" s="1338">
        <v>100</v>
      </c>
      <c r="AV77" s="1338">
        <v>101</v>
      </c>
      <c r="AW77" s="1338">
        <v>100</v>
      </c>
      <c r="AX77" s="1339">
        <v>85.714285714285708</v>
      </c>
      <c r="AY77" s="1339">
        <v>85.714285714285708</v>
      </c>
      <c r="AZ77" s="1339">
        <v>85.714285714285708</v>
      </c>
      <c r="BA77" s="1339">
        <v>100</v>
      </c>
      <c r="BB77" s="1339">
        <v>100</v>
      </c>
      <c r="BC77" s="1339">
        <v>100</v>
      </c>
      <c r="BD77" s="1338">
        <v>62.5</v>
      </c>
      <c r="BE77" s="1338">
        <v>63.5</v>
      </c>
      <c r="BF77" s="1338">
        <v>62.5</v>
      </c>
      <c r="BG77" s="1338">
        <v>100</v>
      </c>
      <c r="BH77" s="1338">
        <v>101</v>
      </c>
      <c r="BI77" s="1338">
        <v>100</v>
      </c>
      <c r="BJ77" s="1338">
        <v>100</v>
      </c>
      <c r="BK77" s="1338">
        <v>101</v>
      </c>
      <c r="BL77" s="1338">
        <v>100</v>
      </c>
    </row>
    <row r="78" spans="1:64" ht="25.5" customHeight="1">
      <c r="A78" s="87"/>
      <c r="B78" s="1208" t="s">
        <v>164</v>
      </c>
      <c r="C78" s="87" t="s">
        <v>11</v>
      </c>
      <c r="D78" s="1624">
        <v>59</v>
      </c>
      <c r="E78" s="1700">
        <v>59</v>
      </c>
      <c r="F78" s="1700">
        <v>47</v>
      </c>
      <c r="G78" s="1700">
        <v>47</v>
      </c>
      <c r="H78" s="1700">
        <f>[5]Sheet1!F79</f>
        <v>62</v>
      </c>
      <c r="I78" s="1700">
        <f>[5]Sheet1!G79</f>
        <v>47</v>
      </c>
      <c r="J78" s="1624">
        <f t="shared" si="45"/>
        <v>105.08474576271188</v>
      </c>
      <c r="K78" s="1624">
        <f t="shared" si="46"/>
        <v>131.91489361702128</v>
      </c>
      <c r="L78" s="1624">
        <f t="shared" si="47"/>
        <v>100</v>
      </c>
      <c r="M78" s="1571"/>
      <c r="N78" s="1314">
        <v>59</v>
      </c>
      <c r="O78" s="1314">
        <v>47</v>
      </c>
      <c r="P78" s="1314">
        <v>47</v>
      </c>
      <c r="Q78" s="1314"/>
      <c r="R78" s="1314"/>
      <c r="S78" s="1314"/>
      <c r="T78" s="1314"/>
      <c r="U78" s="1314"/>
      <c r="V78" s="1314"/>
      <c r="W78" s="1314"/>
      <c r="X78" s="1314"/>
      <c r="Y78" s="1314"/>
      <c r="Z78" s="1314"/>
      <c r="AA78" s="1314"/>
      <c r="AB78" s="1314"/>
      <c r="AC78" s="1314"/>
      <c r="AD78" s="1314"/>
      <c r="AE78" s="1314"/>
      <c r="AF78" s="1314"/>
      <c r="AG78" s="1314"/>
      <c r="AH78" s="1314"/>
      <c r="AI78" s="1314"/>
      <c r="AJ78" s="1314"/>
      <c r="AK78" s="1314"/>
      <c r="AL78" s="1314"/>
      <c r="AM78" s="1314"/>
      <c r="AN78" s="1314"/>
      <c r="AO78" s="1314"/>
      <c r="AP78" s="1314"/>
      <c r="AQ78" s="1314"/>
      <c r="AR78" s="1314"/>
      <c r="AS78" s="1314"/>
      <c r="AT78" s="1314"/>
      <c r="AU78" s="1314"/>
      <c r="AV78" s="1314"/>
      <c r="AW78" s="1314"/>
      <c r="AX78" s="1314"/>
      <c r="AY78" s="1314"/>
      <c r="AZ78" s="1314"/>
      <c r="BA78" s="1314"/>
      <c r="BB78" s="1314"/>
      <c r="BC78" s="1314"/>
      <c r="BD78" s="1314"/>
      <c r="BE78" s="1314"/>
      <c r="BF78" s="1314"/>
      <c r="BG78" s="1314"/>
      <c r="BH78" s="1314"/>
      <c r="BI78" s="1314"/>
      <c r="BJ78" s="1314"/>
      <c r="BK78" s="1314"/>
      <c r="BL78" s="1341"/>
    </row>
    <row r="79" spans="1:64" s="46" customFormat="1" ht="29.25" customHeight="1">
      <c r="A79" s="1582"/>
      <c r="B79" s="1583" t="s">
        <v>77</v>
      </c>
      <c r="C79" s="1584" t="s">
        <v>43</v>
      </c>
      <c r="D79" s="1624">
        <v>100</v>
      </c>
      <c r="E79" s="1624">
        <v>100</v>
      </c>
      <c r="F79" s="1624">
        <v>100</v>
      </c>
      <c r="G79" s="1624">
        <v>100</v>
      </c>
      <c r="H79" s="1624">
        <f>[5]Sheet1!F80</f>
        <v>100</v>
      </c>
      <c r="I79" s="1624">
        <f>[5]Sheet1!G80</f>
        <v>100</v>
      </c>
      <c r="J79" s="1624">
        <f t="shared" ref="J79" si="54">+H79-D79</f>
        <v>0</v>
      </c>
      <c r="K79" s="1624">
        <f t="shared" ref="K79" si="55">+H79-G79</f>
        <v>0</v>
      </c>
      <c r="L79" s="1624">
        <f t="shared" ref="L79" si="56">+I79-G79</f>
        <v>0</v>
      </c>
      <c r="M79" s="1571"/>
      <c r="N79" s="1330">
        <v>100</v>
      </c>
      <c r="O79" s="1330">
        <v>100</v>
      </c>
      <c r="P79" s="1330">
        <v>100</v>
      </c>
      <c r="Q79" s="1330"/>
      <c r="R79" s="1330"/>
      <c r="S79" s="1330"/>
      <c r="T79" s="1330"/>
      <c r="U79" s="1330"/>
      <c r="V79" s="1330"/>
      <c r="W79" s="1330"/>
      <c r="X79" s="1330"/>
      <c r="Y79" s="1330"/>
      <c r="Z79" s="1330"/>
      <c r="AA79" s="1330"/>
      <c r="AB79" s="1330"/>
      <c r="AC79" s="1330"/>
      <c r="AD79" s="1330"/>
      <c r="AE79" s="1330"/>
      <c r="AF79" s="1330"/>
      <c r="AG79" s="1330"/>
      <c r="AH79" s="1330"/>
      <c r="AI79" s="1330"/>
      <c r="AJ79" s="1330"/>
      <c r="AK79" s="1330"/>
      <c r="AL79" s="1330"/>
      <c r="AM79" s="1330"/>
      <c r="AN79" s="1330"/>
      <c r="AO79" s="1330"/>
      <c r="AP79" s="1330"/>
      <c r="AQ79" s="1330"/>
      <c r="AR79" s="1330"/>
      <c r="AS79" s="1330"/>
      <c r="AT79" s="1330"/>
      <c r="AU79" s="1330"/>
      <c r="AV79" s="1330"/>
      <c r="AW79" s="1330"/>
      <c r="AX79" s="1330"/>
      <c r="AY79" s="1330"/>
      <c r="AZ79" s="1330"/>
      <c r="BA79" s="1330"/>
      <c r="BB79" s="1330"/>
      <c r="BC79" s="1330"/>
      <c r="BD79" s="1330"/>
      <c r="BE79" s="1330"/>
      <c r="BF79" s="1330"/>
      <c r="BG79" s="1330"/>
      <c r="BH79" s="1330"/>
      <c r="BI79" s="1330"/>
      <c r="BJ79" s="1330"/>
      <c r="BK79" s="1330"/>
      <c r="BL79" s="1341"/>
    </row>
    <row r="80" spans="1:64" s="81" customFormat="1" ht="36.75" customHeight="1">
      <c r="A80" s="87"/>
      <c r="B80" s="1208" t="s">
        <v>328</v>
      </c>
      <c r="C80" s="87" t="s">
        <v>11</v>
      </c>
      <c r="D80" s="1624">
        <v>11</v>
      </c>
      <c r="E80" s="1624">
        <v>11</v>
      </c>
      <c r="F80" s="1624">
        <v>11</v>
      </c>
      <c r="G80" s="1624">
        <v>11</v>
      </c>
      <c r="H80" s="1624">
        <f>[5]Sheet1!F81</f>
        <v>5</v>
      </c>
      <c r="I80" s="1624">
        <f>[5]Sheet1!G81</f>
        <v>11</v>
      </c>
      <c r="J80" s="1624">
        <f t="shared" si="45"/>
        <v>45.454545454545453</v>
      </c>
      <c r="K80" s="1624">
        <f t="shared" si="46"/>
        <v>45.454545454545453</v>
      </c>
      <c r="L80" s="1624">
        <f t="shared" si="47"/>
        <v>100</v>
      </c>
      <c r="M80" s="1571"/>
      <c r="N80" s="1313">
        <v>11</v>
      </c>
      <c r="O80" s="1313">
        <v>11</v>
      </c>
      <c r="P80" s="1313">
        <v>11</v>
      </c>
      <c r="Q80" s="1313"/>
      <c r="R80" s="1313"/>
      <c r="S80" s="1313"/>
      <c r="T80" s="1313"/>
      <c r="U80" s="1313"/>
      <c r="V80" s="1313"/>
      <c r="W80" s="1313"/>
      <c r="X80" s="1313"/>
      <c r="Y80" s="1313"/>
      <c r="Z80" s="1313"/>
      <c r="AA80" s="1313"/>
      <c r="AB80" s="1313"/>
      <c r="AC80" s="1313"/>
      <c r="AD80" s="1313"/>
      <c r="AE80" s="1313"/>
      <c r="AF80" s="1313"/>
      <c r="AG80" s="1313"/>
      <c r="AH80" s="1313"/>
      <c r="AI80" s="1313"/>
      <c r="AJ80" s="1313"/>
      <c r="AK80" s="1313"/>
      <c r="AL80" s="1313"/>
      <c r="AM80" s="1313"/>
      <c r="AN80" s="1313"/>
      <c r="AO80" s="1313"/>
      <c r="AP80" s="1313"/>
      <c r="AQ80" s="1313"/>
      <c r="AR80" s="1313"/>
      <c r="AS80" s="1313"/>
      <c r="AT80" s="1313"/>
      <c r="AU80" s="1313"/>
      <c r="AV80" s="1313"/>
      <c r="AW80" s="1313"/>
      <c r="AX80" s="1313"/>
      <c r="AY80" s="1313"/>
      <c r="AZ80" s="1313"/>
      <c r="BA80" s="1313"/>
      <c r="BB80" s="1313"/>
      <c r="BC80" s="1313"/>
      <c r="BD80" s="1313"/>
      <c r="BE80" s="1313"/>
      <c r="BF80" s="1313"/>
      <c r="BG80" s="1313"/>
      <c r="BH80" s="1313"/>
      <c r="BI80" s="1313"/>
      <c r="BJ80" s="1313"/>
      <c r="BK80" s="1313"/>
      <c r="BL80" s="1341"/>
    </row>
    <row r="81" spans="1:64" s="46" customFormat="1" ht="26.25" customHeight="1">
      <c r="A81" s="1586"/>
      <c r="B81" s="1587" t="s">
        <v>434</v>
      </c>
      <c r="C81" s="1588" t="s">
        <v>43</v>
      </c>
      <c r="D81" s="1625">
        <v>100</v>
      </c>
      <c r="E81" s="1625">
        <v>100</v>
      </c>
      <c r="F81" s="1625">
        <v>100</v>
      </c>
      <c r="G81" s="1625">
        <v>100</v>
      </c>
      <c r="H81" s="1625">
        <f>[5]Sheet1!F82</f>
        <v>100</v>
      </c>
      <c r="I81" s="1625">
        <f>[5]Sheet1!G82</f>
        <v>100</v>
      </c>
      <c r="J81" s="1625">
        <f t="shared" ref="J81" si="57">+H81-D81</f>
        <v>0</v>
      </c>
      <c r="K81" s="1625">
        <f t="shared" ref="K81" si="58">+H81-G81</f>
        <v>0</v>
      </c>
      <c r="L81" s="1625">
        <f t="shared" ref="L81" si="59">+I81-G81</f>
        <v>0</v>
      </c>
      <c r="M81" s="1589"/>
      <c r="N81" s="1342">
        <v>100</v>
      </c>
      <c r="O81" s="1342">
        <v>100</v>
      </c>
      <c r="P81" s="1342">
        <v>100</v>
      </c>
      <c r="Q81" s="1342"/>
      <c r="R81" s="1342"/>
      <c r="S81" s="1342"/>
      <c r="T81" s="1342"/>
      <c r="U81" s="1342"/>
      <c r="V81" s="1342"/>
      <c r="W81" s="1342"/>
      <c r="X81" s="1342"/>
      <c r="Y81" s="1342"/>
      <c r="Z81" s="1342"/>
      <c r="AA81" s="1342"/>
      <c r="AB81" s="1342"/>
      <c r="AC81" s="1342"/>
      <c r="AD81" s="1342"/>
      <c r="AE81" s="1342"/>
      <c r="AF81" s="1342"/>
      <c r="AG81" s="1342"/>
      <c r="AH81" s="1342"/>
      <c r="AI81" s="1342"/>
      <c r="AJ81" s="1342"/>
      <c r="AK81" s="1342"/>
      <c r="AL81" s="1342"/>
      <c r="AM81" s="1342"/>
      <c r="AN81" s="1342"/>
      <c r="AO81" s="1342"/>
      <c r="AP81" s="1342"/>
      <c r="AQ81" s="1342"/>
      <c r="AR81" s="1342"/>
      <c r="AS81" s="1342"/>
      <c r="AT81" s="1342"/>
      <c r="AU81" s="1342"/>
      <c r="AV81" s="1342"/>
      <c r="AW81" s="1342"/>
      <c r="AX81" s="1342"/>
      <c r="AY81" s="1342"/>
      <c r="AZ81" s="1342"/>
      <c r="BA81" s="1342"/>
      <c r="BB81" s="1342"/>
      <c r="BC81" s="1342"/>
      <c r="BD81" s="1342"/>
      <c r="BE81" s="1342"/>
      <c r="BF81" s="1342"/>
      <c r="BG81" s="1342"/>
      <c r="BH81" s="1342"/>
      <c r="BI81" s="1342"/>
      <c r="BJ81" s="1342"/>
      <c r="BK81" s="1342"/>
      <c r="BL81" s="1343"/>
    </row>
    <row r="82" spans="1:64">
      <c r="A82" s="82"/>
      <c r="B82" s="104"/>
      <c r="C82" s="82"/>
      <c r="D82" s="80"/>
      <c r="E82" s="80"/>
      <c r="F82" s="80"/>
      <c r="G82" s="80"/>
      <c r="H82" s="80"/>
      <c r="I82" s="80"/>
      <c r="J82" s="80"/>
      <c r="K82" s="102"/>
      <c r="L82" s="102"/>
      <c r="M82" s="102"/>
      <c r="N82" s="102"/>
      <c r="O82" s="102"/>
      <c r="P82" s="102"/>
      <c r="Q82" s="102"/>
      <c r="R82" s="102"/>
      <c r="S82" s="102"/>
      <c r="T82" s="102"/>
      <c r="U82" s="102"/>
      <c r="V82" s="102"/>
      <c r="W82" s="102"/>
      <c r="X82" s="102"/>
      <c r="Y82" s="102"/>
      <c r="Z82" s="102"/>
    </row>
    <row r="83" spans="1:64" ht="31.5" customHeight="1">
      <c r="A83" s="82"/>
      <c r="B83" s="1909"/>
      <c r="C83" s="1910"/>
      <c r="D83" s="1910"/>
      <c r="E83" s="1910"/>
      <c r="F83" s="1910"/>
      <c r="G83" s="1910"/>
      <c r="H83" s="1910"/>
      <c r="I83" s="1910"/>
      <c r="J83" s="1910"/>
      <c r="K83" s="1910"/>
      <c r="L83" s="1910"/>
      <c r="M83" s="1533"/>
      <c r="N83" s="102"/>
      <c r="O83" s="102"/>
      <c r="P83" s="102"/>
      <c r="Q83" s="102"/>
      <c r="R83" s="102"/>
      <c r="S83" s="102"/>
      <c r="T83" s="102"/>
      <c r="U83" s="102"/>
      <c r="V83" s="102"/>
      <c r="W83" s="102"/>
      <c r="X83" s="102"/>
      <c r="Y83" s="102"/>
      <c r="Z83" s="102"/>
    </row>
    <row r="84" spans="1:64">
      <c r="A84" s="82"/>
      <c r="B84" s="105"/>
      <c r="C84" s="105"/>
      <c r="D84" s="105"/>
      <c r="E84" s="105"/>
      <c r="F84" s="105"/>
      <c r="G84" s="105"/>
      <c r="H84" s="105"/>
      <c r="I84" s="105"/>
      <c r="J84" s="105"/>
      <c r="K84" s="105"/>
      <c r="L84" s="105"/>
      <c r="M84" s="105"/>
      <c r="N84" s="102"/>
      <c r="O84" s="102"/>
      <c r="P84" s="102"/>
      <c r="Q84" s="102"/>
      <c r="R84" s="102"/>
      <c r="S84" s="102"/>
      <c r="T84" s="102"/>
      <c r="U84" s="102"/>
      <c r="V84" s="102"/>
      <c r="W84" s="102"/>
      <c r="X84" s="102"/>
      <c r="Y84" s="102"/>
      <c r="Z84" s="102"/>
    </row>
    <row r="85" spans="1:64">
      <c r="A85" s="82"/>
      <c r="B85" s="106"/>
      <c r="C85" s="82"/>
      <c r="D85" s="80"/>
      <c r="E85" s="80"/>
      <c r="F85" s="80"/>
      <c r="G85" s="80"/>
      <c r="H85" s="80"/>
      <c r="I85" s="80"/>
      <c r="J85" s="80"/>
      <c r="K85" s="102"/>
      <c r="L85" s="102"/>
      <c r="M85" s="102"/>
      <c r="N85" s="102"/>
      <c r="O85" s="102"/>
      <c r="P85" s="102"/>
      <c r="Q85" s="102"/>
      <c r="R85" s="102"/>
      <c r="S85" s="102"/>
      <c r="T85" s="102"/>
      <c r="U85" s="102"/>
      <c r="V85" s="102"/>
      <c r="W85" s="102"/>
      <c r="X85" s="102"/>
      <c r="Y85" s="102"/>
      <c r="Z85" s="102"/>
    </row>
    <row r="86" spans="1:64">
      <c r="A86" s="82"/>
      <c r="B86" s="106"/>
      <c r="C86" s="82"/>
      <c r="D86" s="80"/>
      <c r="E86" s="80"/>
      <c r="F86" s="80"/>
      <c r="G86" s="80"/>
      <c r="H86" s="80"/>
      <c r="I86" s="80"/>
      <c r="J86" s="80"/>
      <c r="K86" s="102"/>
      <c r="L86" s="102"/>
      <c r="M86" s="102"/>
      <c r="N86" s="102"/>
      <c r="O86" s="102"/>
      <c r="P86" s="102"/>
      <c r="Q86" s="102"/>
      <c r="R86" s="102"/>
      <c r="S86" s="102"/>
      <c r="T86" s="102"/>
      <c r="U86" s="102"/>
      <c r="V86" s="102"/>
      <c r="W86" s="102"/>
      <c r="X86" s="102"/>
      <c r="Y86" s="102"/>
      <c r="Z86" s="102"/>
    </row>
    <row r="87" spans="1:64" ht="16.5" customHeight="1">
      <c r="A87" s="82"/>
      <c r="B87" s="105"/>
      <c r="C87" s="105"/>
      <c r="D87" s="105"/>
      <c r="E87" s="105"/>
      <c r="F87" s="105"/>
      <c r="G87" s="105"/>
      <c r="H87" s="105"/>
      <c r="I87" s="105"/>
      <c r="J87" s="105"/>
      <c r="K87" s="105"/>
      <c r="L87" s="105"/>
      <c r="M87" s="105"/>
      <c r="N87" s="102"/>
      <c r="O87" s="102"/>
      <c r="P87" s="102"/>
      <c r="Q87" s="102"/>
      <c r="R87" s="102"/>
      <c r="S87" s="102"/>
      <c r="T87" s="102"/>
      <c r="U87" s="102"/>
      <c r="V87" s="102"/>
      <c r="W87" s="102"/>
      <c r="X87" s="102"/>
      <c r="Y87" s="102"/>
      <c r="Z87" s="102"/>
    </row>
    <row r="88" spans="1:64">
      <c r="A88" s="82"/>
      <c r="B88" s="105"/>
      <c r="C88" s="105"/>
      <c r="D88" s="105"/>
      <c r="E88" s="105"/>
      <c r="F88" s="105"/>
      <c r="G88" s="105"/>
      <c r="H88" s="105"/>
      <c r="I88" s="105"/>
      <c r="J88" s="102"/>
      <c r="K88" s="102"/>
      <c r="L88" s="102"/>
      <c r="M88" s="102"/>
      <c r="N88" s="102"/>
      <c r="O88" s="102"/>
      <c r="P88" s="102"/>
      <c r="Q88" s="102"/>
      <c r="R88" s="102"/>
      <c r="S88" s="102"/>
      <c r="T88" s="102"/>
      <c r="U88" s="102"/>
      <c r="V88" s="102"/>
      <c r="W88" s="102"/>
      <c r="X88" s="102"/>
      <c r="Y88" s="102"/>
      <c r="Z88" s="102"/>
    </row>
    <row r="89" spans="1:64">
      <c r="A89" s="82"/>
      <c r="B89" s="212"/>
      <c r="C89" s="82"/>
      <c r="D89" s="315"/>
      <c r="E89" s="315"/>
      <c r="F89" s="315"/>
      <c r="G89" s="315"/>
      <c r="H89" s="315"/>
      <c r="I89" s="315"/>
      <c r="J89" s="102"/>
      <c r="K89" s="102"/>
      <c r="L89" s="102"/>
      <c r="M89" s="102"/>
      <c r="N89" s="102"/>
      <c r="O89" s="102"/>
      <c r="P89" s="102"/>
      <c r="Q89" s="102"/>
      <c r="R89" s="102"/>
      <c r="S89" s="102"/>
      <c r="T89" s="102"/>
      <c r="U89" s="102"/>
      <c r="V89" s="102"/>
      <c r="W89" s="102"/>
      <c r="X89" s="102"/>
      <c r="Y89" s="102"/>
      <c r="Z89" s="102"/>
    </row>
    <row r="90" spans="1:64">
      <c r="A90" s="102"/>
      <c r="B90" s="212"/>
      <c r="C90" s="82"/>
      <c r="D90" s="315"/>
      <c r="E90" s="315"/>
      <c r="F90" s="315"/>
      <c r="G90" s="315"/>
      <c r="H90" s="315"/>
      <c r="I90" s="315"/>
      <c r="J90" s="102"/>
      <c r="K90" s="102"/>
      <c r="L90" s="102"/>
      <c r="M90" s="102"/>
      <c r="N90" s="102"/>
      <c r="O90" s="102"/>
      <c r="P90" s="102"/>
      <c r="Q90" s="102"/>
      <c r="R90" s="102"/>
      <c r="S90" s="102"/>
      <c r="T90" s="102"/>
      <c r="U90" s="102"/>
      <c r="V90" s="102"/>
      <c r="W90" s="102"/>
      <c r="X90" s="102"/>
      <c r="Y90" s="102"/>
      <c r="Z90" s="102"/>
    </row>
    <row r="91" spans="1:64">
      <c r="A91" s="102"/>
      <c r="B91" s="212"/>
      <c r="C91" s="82"/>
      <c r="D91" s="315"/>
      <c r="E91" s="315"/>
      <c r="F91" s="315"/>
      <c r="G91" s="315"/>
      <c r="H91" s="315"/>
      <c r="I91" s="315"/>
      <c r="J91" s="102"/>
      <c r="K91" s="102"/>
      <c r="L91" s="102"/>
      <c r="M91" s="102"/>
      <c r="N91" s="102"/>
      <c r="O91" s="102"/>
      <c r="P91" s="102"/>
      <c r="Q91" s="102"/>
      <c r="R91" s="102"/>
      <c r="S91" s="102"/>
      <c r="T91" s="102"/>
      <c r="U91" s="102"/>
      <c r="V91" s="102"/>
      <c r="W91" s="102"/>
      <c r="X91" s="102"/>
      <c r="Y91" s="102"/>
      <c r="Z91" s="102"/>
    </row>
    <row r="92" spans="1:64">
      <c r="A92" s="102"/>
      <c r="B92" s="102"/>
      <c r="C92" s="82"/>
      <c r="D92" s="315"/>
      <c r="E92" s="315"/>
      <c r="F92" s="315"/>
      <c r="G92" s="315"/>
      <c r="H92" s="315"/>
      <c r="I92" s="315"/>
      <c r="J92" s="102"/>
      <c r="K92" s="102"/>
      <c r="L92" s="102"/>
      <c r="M92" s="102"/>
      <c r="N92" s="102"/>
      <c r="O92" s="102"/>
      <c r="P92" s="102"/>
      <c r="Q92" s="102"/>
      <c r="R92" s="102"/>
      <c r="S92" s="102"/>
      <c r="T92" s="102"/>
      <c r="U92" s="102"/>
      <c r="V92" s="102"/>
      <c r="W92" s="102"/>
      <c r="X92" s="102"/>
      <c r="Y92" s="102"/>
      <c r="Z92" s="102"/>
    </row>
    <row r="93" spans="1:64">
      <c r="A93" s="102"/>
      <c r="B93" s="212"/>
      <c r="C93" s="82"/>
      <c r="D93" s="80"/>
      <c r="E93" s="80"/>
      <c r="F93" s="80"/>
      <c r="G93" s="80"/>
      <c r="H93" s="80"/>
      <c r="I93" s="80"/>
      <c r="J93" s="80"/>
      <c r="K93" s="102"/>
      <c r="L93" s="102"/>
      <c r="M93" s="102"/>
      <c r="N93" s="102"/>
      <c r="O93" s="102"/>
      <c r="P93" s="102"/>
      <c r="Q93" s="102"/>
      <c r="R93" s="102"/>
      <c r="S93" s="102"/>
      <c r="T93" s="102"/>
      <c r="U93" s="102"/>
      <c r="V93" s="102"/>
      <c r="W93" s="102"/>
      <c r="X93" s="102"/>
      <c r="Y93" s="102"/>
      <c r="Z93" s="102"/>
    </row>
    <row r="94" spans="1:64">
      <c r="A94" s="102"/>
      <c r="B94" s="212"/>
      <c r="C94" s="82"/>
      <c r="D94" s="80"/>
      <c r="E94" s="80"/>
      <c r="F94" s="80"/>
      <c r="G94" s="80"/>
      <c r="H94" s="80"/>
      <c r="I94" s="80"/>
      <c r="J94" s="80"/>
      <c r="K94" s="102"/>
      <c r="L94" s="102"/>
      <c r="M94" s="102"/>
      <c r="N94" s="102"/>
      <c r="O94" s="102"/>
      <c r="P94" s="102"/>
      <c r="Q94" s="102"/>
      <c r="R94" s="102"/>
      <c r="S94" s="102"/>
      <c r="T94" s="102"/>
      <c r="U94" s="102"/>
      <c r="V94" s="102"/>
      <c r="W94" s="102"/>
      <c r="X94" s="102"/>
      <c r="Y94" s="102"/>
      <c r="Z94" s="102"/>
    </row>
    <row r="95" spans="1:64">
      <c r="A95" s="102"/>
      <c r="B95" s="212"/>
      <c r="C95" s="82"/>
      <c r="D95" s="80"/>
      <c r="E95" s="80"/>
      <c r="F95" s="80"/>
      <c r="G95" s="80"/>
      <c r="H95" s="80"/>
      <c r="I95" s="80"/>
      <c r="J95" s="80"/>
      <c r="K95" s="102"/>
      <c r="L95" s="102"/>
      <c r="M95" s="102"/>
      <c r="N95" s="102"/>
      <c r="O95" s="102"/>
      <c r="P95" s="102"/>
      <c r="Q95" s="102"/>
      <c r="R95" s="102"/>
      <c r="S95" s="102"/>
      <c r="T95" s="102"/>
      <c r="U95" s="102"/>
      <c r="V95" s="102"/>
      <c r="W95" s="102"/>
      <c r="X95" s="102"/>
      <c r="Y95" s="102"/>
      <c r="Z95" s="102"/>
    </row>
    <row r="96" spans="1:64">
      <c r="A96" s="102"/>
      <c r="B96" s="212"/>
      <c r="C96" s="82"/>
      <c r="D96" s="80"/>
      <c r="E96" s="80"/>
      <c r="F96" s="80"/>
      <c r="G96" s="80"/>
      <c r="H96" s="80"/>
      <c r="I96" s="80"/>
      <c r="J96" s="80"/>
      <c r="K96" s="102"/>
      <c r="L96" s="102"/>
      <c r="M96" s="102"/>
      <c r="N96" s="102"/>
      <c r="O96" s="102"/>
      <c r="P96" s="102"/>
      <c r="Q96" s="102"/>
      <c r="R96" s="102"/>
      <c r="S96" s="102"/>
      <c r="T96" s="102"/>
      <c r="U96" s="102"/>
      <c r="V96" s="102"/>
      <c r="W96" s="102"/>
      <c r="X96" s="102"/>
      <c r="Y96" s="102"/>
      <c r="Z96" s="102"/>
    </row>
    <row r="97" spans="1:26">
      <c r="A97" s="102"/>
      <c r="B97" s="212"/>
      <c r="C97" s="82"/>
      <c r="D97" s="80"/>
      <c r="E97" s="80"/>
      <c r="F97" s="80"/>
      <c r="G97" s="80"/>
      <c r="H97" s="80"/>
      <c r="I97" s="80"/>
      <c r="J97" s="80"/>
      <c r="K97" s="102"/>
      <c r="L97" s="102"/>
      <c r="M97" s="102"/>
      <c r="N97" s="102"/>
      <c r="O97" s="102"/>
      <c r="P97" s="102"/>
      <c r="Q97" s="102"/>
      <c r="R97" s="102"/>
      <c r="S97" s="102"/>
      <c r="T97" s="102"/>
      <c r="U97" s="102"/>
      <c r="V97" s="102"/>
      <c r="W97" s="102"/>
      <c r="X97" s="102"/>
      <c r="Y97" s="102"/>
      <c r="Z97" s="102"/>
    </row>
    <row r="98" spans="1:26">
      <c r="B98" s="212"/>
      <c r="C98" s="82"/>
      <c r="D98" s="80"/>
      <c r="E98" s="80"/>
      <c r="F98" s="80"/>
      <c r="G98" s="80"/>
      <c r="H98" s="80"/>
      <c r="I98" s="80"/>
      <c r="J98" s="80"/>
      <c r="K98" s="102"/>
      <c r="L98" s="102"/>
      <c r="M98" s="102"/>
      <c r="N98" s="102"/>
      <c r="O98" s="102"/>
      <c r="P98" s="102"/>
      <c r="Q98" s="102"/>
      <c r="R98" s="102"/>
      <c r="S98" s="102"/>
      <c r="T98" s="102"/>
      <c r="U98" s="102"/>
      <c r="V98" s="102"/>
      <c r="W98" s="102"/>
      <c r="X98" s="102"/>
      <c r="Y98" s="102"/>
      <c r="Z98" s="102"/>
    </row>
    <row r="99" spans="1:26">
      <c r="B99" s="212"/>
      <c r="C99" s="82"/>
      <c r="D99" s="80"/>
      <c r="E99" s="80"/>
      <c r="F99" s="80"/>
      <c r="G99" s="80"/>
      <c r="H99" s="80"/>
      <c r="I99" s="80"/>
      <c r="J99" s="80"/>
      <c r="K99" s="102"/>
      <c r="L99" s="102"/>
      <c r="M99" s="102"/>
      <c r="N99" s="102"/>
      <c r="O99" s="102"/>
      <c r="P99" s="102"/>
      <c r="Q99" s="102"/>
      <c r="R99" s="102"/>
      <c r="S99" s="102"/>
      <c r="T99" s="102"/>
      <c r="U99" s="102"/>
      <c r="V99" s="102"/>
      <c r="W99" s="102"/>
      <c r="X99" s="102"/>
      <c r="Y99" s="102"/>
      <c r="Z99" s="102"/>
    </row>
    <row r="100" spans="1:26">
      <c r="B100" s="212"/>
      <c r="C100" s="82"/>
      <c r="D100" s="80"/>
      <c r="E100" s="80"/>
      <c r="F100" s="80"/>
      <c r="G100" s="80"/>
      <c r="H100" s="80"/>
      <c r="I100" s="80"/>
      <c r="J100" s="80"/>
      <c r="K100" s="102"/>
      <c r="L100" s="102"/>
      <c r="M100" s="102"/>
      <c r="N100" s="102"/>
      <c r="O100" s="102"/>
      <c r="P100" s="102"/>
      <c r="Q100" s="102"/>
      <c r="R100" s="102"/>
      <c r="S100" s="102"/>
      <c r="T100" s="102"/>
      <c r="U100" s="102"/>
      <c r="V100" s="102"/>
      <c r="W100" s="102"/>
      <c r="X100" s="102"/>
      <c r="Y100" s="102"/>
      <c r="Z100" s="102"/>
    </row>
    <row r="101" spans="1:26">
      <c r="B101" s="212"/>
      <c r="C101" s="82"/>
      <c r="D101" s="80"/>
      <c r="E101" s="80"/>
      <c r="F101" s="80"/>
      <c r="G101" s="80"/>
      <c r="H101" s="80"/>
      <c r="I101" s="80"/>
      <c r="J101" s="80"/>
      <c r="K101" s="102"/>
      <c r="L101" s="102"/>
      <c r="M101" s="102"/>
      <c r="N101" s="102"/>
      <c r="O101" s="102"/>
      <c r="P101" s="102"/>
      <c r="Q101" s="102"/>
      <c r="R101" s="102"/>
      <c r="S101" s="102"/>
      <c r="T101" s="102"/>
      <c r="U101" s="102"/>
      <c r="V101" s="102"/>
      <c r="W101" s="102"/>
      <c r="X101" s="102"/>
      <c r="Y101" s="102"/>
      <c r="Z101" s="102"/>
    </row>
    <row r="102" spans="1:26">
      <c r="B102" s="212"/>
      <c r="C102" s="80"/>
      <c r="D102" s="80"/>
      <c r="E102" s="80"/>
      <c r="F102" s="80"/>
      <c r="G102" s="80"/>
      <c r="H102" s="80"/>
      <c r="I102" s="80"/>
      <c r="J102" s="80"/>
      <c r="K102" s="102"/>
      <c r="L102" s="102"/>
      <c r="M102" s="102"/>
      <c r="N102" s="102"/>
      <c r="O102" s="102"/>
      <c r="P102" s="102"/>
      <c r="Q102" s="102"/>
      <c r="R102" s="102"/>
      <c r="S102" s="102"/>
      <c r="T102" s="102"/>
      <c r="U102" s="102"/>
      <c r="V102" s="102"/>
      <c r="W102" s="102"/>
      <c r="X102" s="102"/>
      <c r="Y102" s="102"/>
      <c r="Z102" s="102"/>
    </row>
    <row r="103" spans="1:26">
      <c r="B103" s="102"/>
      <c r="C103" s="102"/>
      <c r="D103" s="315"/>
      <c r="E103" s="315"/>
      <c r="F103" s="315"/>
      <c r="G103" s="315"/>
      <c r="H103" s="315"/>
      <c r="I103" s="315"/>
      <c r="J103" s="102"/>
      <c r="K103" s="102"/>
      <c r="L103" s="102"/>
      <c r="M103" s="102"/>
      <c r="N103" s="102"/>
      <c r="O103" s="102"/>
      <c r="P103" s="102"/>
      <c r="Q103" s="102"/>
      <c r="R103" s="102"/>
      <c r="S103" s="102"/>
      <c r="T103" s="102"/>
      <c r="U103" s="102"/>
      <c r="V103" s="102"/>
      <c r="W103" s="102"/>
      <c r="X103" s="102"/>
      <c r="Y103" s="102"/>
      <c r="Z103" s="102"/>
    </row>
    <row r="104" spans="1:26">
      <c r="B104" s="102"/>
      <c r="C104" s="102"/>
      <c r="D104" s="315"/>
      <c r="E104" s="315"/>
      <c r="F104" s="315"/>
      <c r="G104" s="315"/>
      <c r="H104" s="315"/>
      <c r="I104" s="315"/>
      <c r="J104" s="102"/>
      <c r="K104" s="102"/>
      <c r="L104" s="102"/>
      <c r="M104" s="102"/>
      <c r="N104" s="102"/>
      <c r="O104" s="102"/>
      <c r="P104" s="102"/>
      <c r="Q104" s="102"/>
      <c r="R104" s="102"/>
      <c r="S104" s="102"/>
      <c r="T104" s="102"/>
      <c r="U104" s="102"/>
      <c r="V104" s="102"/>
      <c r="W104" s="102"/>
      <c r="X104" s="102"/>
      <c r="Y104" s="102"/>
      <c r="Z104" s="102"/>
    </row>
    <row r="105" spans="1:26">
      <c r="B105" s="102"/>
      <c r="C105" s="102"/>
      <c r="D105" s="315"/>
      <c r="E105" s="315"/>
      <c r="F105" s="315"/>
      <c r="G105" s="315"/>
      <c r="H105" s="315"/>
      <c r="I105" s="315"/>
      <c r="J105" s="102"/>
      <c r="K105" s="102"/>
      <c r="L105" s="102"/>
      <c r="M105" s="102"/>
      <c r="N105" s="102"/>
      <c r="O105" s="102"/>
      <c r="P105" s="102"/>
      <c r="Q105" s="102"/>
      <c r="R105" s="102"/>
      <c r="S105" s="102"/>
      <c r="T105" s="102"/>
      <c r="U105" s="102"/>
      <c r="V105" s="102"/>
      <c r="W105" s="102"/>
      <c r="X105" s="102"/>
      <c r="Y105" s="102"/>
      <c r="Z105" s="102"/>
    </row>
    <row r="106" spans="1:26">
      <c r="B106" s="102"/>
      <c r="C106" s="102"/>
      <c r="D106" s="315"/>
      <c r="E106" s="315"/>
      <c r="F106" s="315"/>
      <c r="G106" s="315"/>
      <c r="H106" s="315"/>
      <c r="I106" s="315"/>
      <c r="J106" s="102"/>
      <c r="K106" s="102"/>
      <c r="L106" s="102"/>
      <c r="M106" s="102"/>
      <c r="N106" s="102"/>
      <c r="O106" s="102"/>
      <c r="P106" s="102"/>
      <c r="Q106" s="102"/>
      <c r="R106" s="102"/>
      <c r="S106" s="102"/>
      <c r="T106" s="102"/>
      <c r="U106" s="102"/>
      <c r="V106" s="102"/>
      <c r="W106" s="102"/>
      <c r="X106" s="102"/>
      <c r="Y106" s="102"/>
      <c r="Z106" s="102"/>
    </row>
    <row r="107" spans="1:26">
      <c r="B107" s="102"/>
      <c r="C107" s="102"/>
      <c r="D107" s="315"/>
      <c r="E107" s="315"/>
      <c r="F107" s="315"/>
      <c r="G107" s="315"/>
      <c r="H107" s="315"/>
      <c r="I107" s="315"/>
      <c r="J107" s="102"/>
      <c r="K107" s="102"/>
      <c r="L107" s="102"/>
      <c r="M107" s="102"/>
      <c r="N107" s="102"/>
      <c r="O107" s="102"/>
      <c r="P107" s="102"/>
      <c r="Q107" s="102"/>
      <c r="R107" s="102"/>
      <c r="S107" s="102"/>
      <c r="T107" s="102"/>
      <c r="U107" s="102"/>
      <c r="V107" s="102"/>
      <c r="W107" s="102"/>
      <c r="X107" s="102"/>
      <c r="Y107" s="102"/>
      <c r="Z107" s="102"/>
    </row>
    <row r="108" spans="1:26">
      <c r="B108" s="102"/>
      <c r="C108" s="102"/>
      <c r="D108" s="315"/>
      <c r="E108" s="315"/>
      <c r="F108" s="315"/>
      <c r="G108" s="315"/>
      <c r="H108" s="315"/>
      <c r="I108" s="315"/>
      <c r="J108" s="102"/>
      <c r="K108" s="102"/>
      <c r="L108" s="102"/>
      <c r="M108" s="102"/>
      <c r="N108" s="102"/>
      <c r="O108" s="102"/>
      <c r="P108" s="102"/>
      <c r="Q108" s="102"/>
      <c r="R108" s="102"/>
      <c r="S108" s="102"/>
      <c r="T108" s="102"/>
      <c r="U108" s="102"/>
      <c r="V108" s="102"/>
      <c r="W108" s="102"/>
      <c r="X108" s="102"/>
      <c r="Y108" s="102"/>
      <c r="Z108" s="102"/>
    </row>
    <row r="109" spans="1:26">
      <c r="B109" s="102"/>
      <c r="C109" s="102"/>
      <c r="D109" s="315"/>
      <c r="E109" s="315"/>
      <c r="F109" s="315"/>
      <c r="G109" s="315"/>
      <c r="H109" s="315"/>
      <c r="I109" s="315"/>
      <c r="J109" s="102"/>
      <c r="K109" s="102"/>
      <c r="L109" s="102"/>
      <c r="M109" s="102"/>
      <c r="N109" s="102"/>
      <c r="O109" s="102"/>
      <c r="P109" s="102"/>
      <c r="Q109" s="102"/>
      <c r="R109" s="102"/>
      <c r="S109" s="102"/>
      <c r="T109" s="102"/>
      <c r="U109" s="102"/>
      <c r="V109" s="102"/>
      <c r="W109" s="102"/>
      <c r="X109" s="102"/>
      <c r="Y109" s="102"/>
      <c r="Z109" s="102"/>
    </row>
    <row r="110" spans="1:26">
      <c r="B110" s="102"/>
      <c r="C110" s="102"/>
      <c r="D110" s="315"/>
      <c r="E110" s="315"/>
      <c r="F110" s="315"/>
      <c r="G110" s="315"/>
      <c r="H110" s="315"/>
      <c r="I110" s="315"/>
      <c r="J110" s="102"/>
      <c r="K110" s="102"/>
      <c r="L110" s="102"/>
      <c r="M110" s="102"/>
      <c r="N110" s="102"/>
      <c r="O110" s="102"/>
      <c r="P110" s="102"/>
      <c r="Q110" s="102"/>
      <c r="R110" s="102"/>
      <c r="S110" s="102"/>
      <c r="T110" s="102"/>
      <c r="U110" s="102"/>
      <c r="V110" s="102"/>
      <c r="W110" s="102"/>
      <c r="X110" s="102"/>
      <c r="Y110" s="102"/>
      <c r="Z110" s="102"/>
    </row>
    <row r="111" spans="1:26">
      <c r="B111" s="102"/>
      <c r="C111" s="102"/>
      <c r="D111" s="315"/>
      <c r="E111" s="315"/>
      <c r="F111" s="315"/>
      <c r="G111" s="315"/>
      <c r="H111" s="315"/>
      <c r="I111" s="315"/>
      <c r="J111" s="102"/>
      <c r="K111" s="102"/>
      <c r="L111" s="102"/>
      <c r="M111" s="102"/>
      <c r="N111" s="102"/>
      <c r="O111" s="102"/>
      <c r="P111" s="102"/>
      <c r="Q111" s="102"/>
      <c r="R111" s="102"/>
      <c r="S111" s="102"/>
      <c r="T111" s="102"/>
      <c r="U111" s="102"/>
      <c r="V111" s="102"/>
      <c r="W111" s="102"/>
      <c r="X111" s="102"/>
      <c r="Y111" s="102"/>
      <c r="Z111" s="102"/>
    </row>
    <row r="112" spans="1:26">
      <c r="B112" s="102"/>
      <c r="C112" s="102"/>
      <c r="D112" s="315"/>
      <c r="E112" s="315"/>
      <c r="F112" s="315"/>
      <c r="G112" s="315"/>
      <c r="H112" s="315"/>
      <c r="I112" s="315"/>
      <c r="J112" s="102"/>
      <c r="K112" s="102"/>
      <c r="L112" s="102"/>
      <c r="M112" s="102"/>
      <c r="N112" s="102"/>
      <c r="O112" s="102"/>
      <c r="P112" s="102"/>
      <c r="Q112" s="102"/>
      <c r="R112" s="102"/>
      <c r="S112" s="102"/>
      <c r="T112" s="102"/>
      <c r="U112" s="102"/>
      <c r="V112" s="102"/>
      <c r="W112" s="102"/>
      <c r="X112" s="102"/>
      <c r="Y112" s="102"/>
      <c r="Z112" s="102"/>
    </row>
    <row r="113" spans="2:26">
      <c r="B113" s="102"/>
      <c r="C113" s="102"/>
      <c r="D113" s="315"/>
      <c r="E113" s="315"/>
      <c r="F113" s="315"/>
      <c r="G113" s="315"/>
      <c r="H113" s="315"/>
      <c r="I113" s="315"/>
      <c r="J113" s="102"/>
      <c r="K113" s="102"/>
      <c r="L113" s="102"/>
      <c r="M113" s="102"/>
      <c r="N113" s="102"/>
      <c r="O113" s="102"/>
      <c r="P113" s="102"/>
      <c r="Q113" s="102"/>
      <c r="R113" s="102"/>
      <c r="S113" s="102"/>
      <c r="T113" s="102"/>
      <c r="U113" s="102"/>
      <c r="V113" s="102"/>
      <c r="W113" s="102"/>
      <c r="X113" s="102"/>
      <c r="Y113" s="102"/>
      <c r="Z113" s="102"/>
    </row>
    <row r="114" spans="2:26">
      <c r="N114" s="102"/>
      <c r="O114" s="102"/>
      <c r="P114" s="102"/>
      <c r="Q114" s="102"/>
      <c r="R114" s="102"/>
      <c r="S114" s="102"/>
      <c r="T114" s="102"/>
      <c r="U114" s="102"/>
      <c r="V114" s="102"/>
      <c r="W114" s="102"/>
      <c r="X114" s="102"/>
      <c r="Y114" s="102"/>
      <c r="Z114" s="102"/>
    </row>
    <row r="115" spans="2:26">
      <c r="N115" s="102"/>
      <c r="O115" s="102"/>
      <c r="P115" s="102"/>
      <c r="Q115" s="102"/>
      <c r="R115" s="102"/>
      <c r="S115" s="102"/>
      <c r="T115" s="102"/>
      <c r="U115" s="102"/>
      <c r="V115" s="102"/>
      <c r="W115" s="102"/>
      <c r="X115" s="102"/>
      <c r="Y115" s="102"/>
      <c r="Z115" s="102"/>
    </row>
    <row r="116" spans="2:26">
      <c r="N116" s="102"/>
      <c r="O116" s="102"/>
      <c r="P116" s="102"/>
      <c r="Q116" s="102"/>
      <c r="R116" s="102"/>
      <c r="S116" s="102"/>
      <c r="T116" s="102"/>
      <c r="U116" s="102"/>
      <c r="V116" s="102"/>
      <c r="W116" s="102"/>
      <c r="X116" s="102"/>
      <c r="Y116" s="102"/>
      <c r="Z116" s="102"/>
    </row>
    <row r="117" spans="2:26">
      <c r="N117" s="102"/>
      <c r="O117" s="102"/>
      <c r="P117" s="102"/>
      <c r="Q117" s="102"/>
      <c r="R117" s="102"/>
      <c r="S117" s="102"/>
      <c r="T117" s="102"/>
      <c r="U117" s="102"/>
      <c r="V117" s="102"/>
      <c r="W117" s="102"/>
      <c r="X117" s="102"/>
      <c r="Y117" s="102"/>
      <c r="Z117" s="102"/>
    </row>
    <row r="118" spans="2:26">
      <c r="N118" s="102"/>
      <c r="O118" s="102"/>
      <c r="P118" s="102"/>
      <c r="Q118" s="102"/>
      <c r="R118" s="102"/>
      <c r="S118" s="102"/>
      <c r="T118" s="102"/>
      <c r="U118" s="102"/>
      <c r="V118" s="102"/>
      <c r="W118" s="102"/>
      <c r="X118" s="102"/>
      <c r="Y118" s="102"/>
      <c r="Z118" s="102"/>
    </row>
    <row r="119" spans="2:26">
      <c r="N119" s="102"/>
      <c r="O119" s="102"/>
      <c r="P119" s="102"/>
      <c r="Q119" s="102"/>
      <c r="R119" s="102"/>
      <c r="S119" s="102"/>
      <c r="T119" s="102"/>
      <c r="U119" s="102"/>
      <c r="V119" s="102"/>
      <c r="W119" s="102"/>
      <c r="X119" s="102"/>
      <c r="Y119" s="102"/>
      <c r="Z119" s="102"/>
    </row>
    <row r="120" spans="2:26">
      <c r="N120" s="102"/>
      <c r="O120" s="102"/>
      <c r="P120" s="102"/>
      <c r="Q120" s="102"/>
      <c r="R120" s="102"/>
      <c r="S120" s="102"/>
      <c r="T120" s="102"/>
      <c r="U120" s="102"/>
      <c r="V120" s="102"/>
      <c r="W120" s="102"/>
      <c r="X120" s="102"/>
      <c r="Y120" s="102"/>
      <c r="Z120" s="102"/>
    </row>
    <row r="121" spans="2:26">
      <c r="N121" s="102"/>
      <c r="O121" s="102"/>
      <c r="P121" s="102"/>
      <c r="Q121" s="102"/>
      <c r="R121" s="102"/>
      <c r="S121" s="102"/>
      <c r="T121" s="102"/>
      <c r="U121" s="102"/>
      <c r="V121" s="102"/>
      <c r="W121" s="102"/>
      <c r="X121" s="102"/>
      <c r="Y121" s="102"/>
      <c r="Z121" s="102"/>
    </row>
    <row r="122" spans="2:26">
      <c r="N122" s="102"/>
      <c r="O122" s="102"/>
      <c r="P122" s="102"/>
      <c r="Q122" s="102"/>
      <c r="R122" s="102"/>
      <c r="S122" s="102"/>
      <c r="T122" s="102"/>
      <c r="U122" s="102"/>
      <c r="V122" s="102"/>
      <c r="W122" s="102"/>
      <c r="X122" s="102"/>
      <c r="Y122" s="102"/>
      <c r="Z122" s="102"/>
    </row>
    <row r="123" spans="2:26">
      <c r="N123" s="102"/>
      <c r="O123" s="102"/>
      <c r="P123" s="102"/>
      <c r="Q123" s="102"/>
      <c r="R123" s="102"/>
      <c r="S123" s="102"/>
      <c r="T123" s="102"/>
      <c r="U123" s="102"/>
      <c r="V123" s="102"/>
      <c r="W123" s="102"/>
      <c r="X123" s="102"/>
      <c r="Y123" s="102"/>
      <c r="Z123" s="102"/>
    </row>
    <row r="124" spans="2:26">
      <c r="N124" s="102"/>
      <c r="O124" s="102"/>
      <c r="P124" s="102"/>
      <c r="Q124" s="102"/>
      <c r="R124" s="102"/>
      <c r="S124" s="102"/>
      <c r="T124" s="102"/>
      <c r="U124" s="102"/>
      <c r="V124" s="102"/>
      <c r="W124" s="102"/>
      <c r="X124" s="102"/>
      <c r="Y124" s="102"/>
      <c r="Z124" s="102"/>
    </row>
    <row r="125" spans="2:26">
      <c r="N125" s="102"/>
      <c r="O125" s="102"/>
      <c r="P125" s="102"/>
      <c r="Q125" s="102"/>
      <c r="R125" s="102"/>
      <c r="S125" s="102"/>
      <c r="T125" s="102"/>
      <c r="U125" s="102"/>
      <c r="V125" s="102"/>
      <c r="W125" s="102"/>
      <c r="X125" s="102"/>
      <c r="Y125" s="102"/>
      <c r="Z125" s="102"/>
    </row>
    <row r="126" spans="2:26">
      <c r="N126" s="102"/>
      <c r="O126" s="102"/>
      <c r="P126" s="102"/>
      <c r="Q126" s="102"/>
      <c r="R126" s="102"/>
      <c r="S126" s="102"/>
      <c r="T126" s="102"/>
      <c r="U126" s="102"/>
      <c r="V126" s="102"/>
      <c r="W126" s="102"/>
      <c r="X126" s="102"/>
      <c r="Y126" s="102"/>
      <c r="Z126" s="102"/>
    </row>
    <row r="127" spans="2:26">
      <c r="N127" s="102"/>
      <c r="O127" s="102"/>
      <c r="P127" s="102"/>
      <c r="Q127" s="102"/>
      <c r="R127" s="102"/>
      <c r="S127" s="102"/>
      <c r="T127" s="102"/>
      <c r="U127" s="102"/>
      <c r="V127" s="102"/>
      <c r="W127" s="102"/>
      <c r="X127" s="102"/>
      <c r="Y127" s="102"/>
      <c r="Z127" s="102"/>
    </row>
    <row r="128" spans="2:26">
      <c r="N128" s="102"/>
      <c r="O128" s="102"/>
      <c r="P128" s="102"/>
      <c r="Q128" s="102"/>
      <c r="R128" s="102"/>
      <c r="S128" s="102"/>
      <c r="T128" s="102"/>
      <c r="U128" s="102"/>
      <c r="V128" s="102"/>
      <c r="W128" s="102"/>
      <c r="X128" s="102"/>
      <c r="Y128" s="102"/>
      <c r="Z128" s="102"/>
    </row>
    <row r="129" spans="14:26">
      <c r="N129" s="102"/>
      <c r="O129" s="102"/>
      <c r="P129" s="102"/>
      <c r="Q129" s="102"/>
      <c r="R129" s="102"/>
      <c r="S129" s="102"/>
      <c r="T129" s="102"/>
      <c r="U129" s="102"/>
      <c r="V129" s="102"/>
      <c r="W129" s="102"/>
      <c r="X129" s="102"/>
      <c r="Y129" s="102"/>
      <c r="Z129" s="102"/>
    </row>
    <row r="130" spans="14:26">
      <c r="N130" s="102"/>
      <c r="O130" s="102"/>
      <c r="P130" s="102"/>
      <c r="Q130" s="102"/>
      <c r="R130" s="102"/>
      <c r="S130" s="102"/>
      <c r="T130" s="102"/>
      <c r="U130" s="102"/>
      <c r="V130" s="102"/>
      <c r="W130" s="102"/>
      <c r="X130" s="102"/>
      <c r="Y130" s="102"/>
      <c r="Z130" s="102"/>
    </row>
    <row r="131" spans="14:26">
      <c r="N131" s="102"/>
      <c r="O131" s="102"/>
      <c r="P131" s="102"/>
      <c r="Q131" s="102"/>
      <c r="R131" s="102"/>
      <c r="S131" s="102"/>
      <c r="T131" s="102"/>
      <c r="U131" s="102"/>
      <c r="V131" s="102"/>
      <c r="W131" s="102"/>
      <c r="X131" s="102"/>
      <c r="Y131" s="102"/>
      <c r="Z131" s="102"/>
    </row>
    <row r="132" spans="14:26">
      <c r="N132" s="102"/>
      <c r="O132" s="102"/>
      <c r="P132" s="102"/>
      <c r="Q132" s="102"/>
      <c r="R132" s="102"/>
      <c r="S132" s="102"/>
      <c r="T132" s="102"/>
      <c r="U132" s="102"/>
      <c r="V132" s="102"/>
      <c r="W132" s="102"/>
      <c r="X132" s="102"/>
      <c r="Y132" s="102"/>
      <c r="Z132" s="102"/>
    </row>
    <row r="133" spans="14:26">
      <c r="N133" s="102"/>
      <c r="O133" s="102"/>
      <c r="P133" s="102"/>
      <c r="Q133" s="102"/>
      <c r="R133" s="102"/>
      <c r="S133" s="102"/>
      <c r="T133" s="102"/>
      <c r="U133" s="102"/>
      <c r="V133" s="102"/>
      <c r="W133" s="102"/>
      <c r="X133" s="102"/>
      <c r="Y133" s="102"/>
      <c r="Z133" s="102"/>
    </row>
    <row r="134" spans="14:26">
      <c r="N134" s="102"/>
      <c r="O134" s="102"/>
      <c r="P134" s="102"/>
      <c r="Q134" s="102"/>
      <c r="R134" s="102"/>
      <c r="S134" s="102"/>
      <c r="T134" s="102"/>
      <c r="U134" s="102"/>
      <c r="V134" s="102"/>
      <c r="W134" s="102"/>
      <c r="X134" s="102"/>
      <c r="Y134" s="102"/>
      <c r="Z134" s="102"/>
    </row>
    <row r="135" spans="14:26">
      <c r="N135" s="102"/>
      <c r="O135" s="102"/>
      <c r="P135" s="102"/>
      <c r="Q135" s="102"/>
      <c r="R135" s="102"/>
      <c r="S135" s="102"/>
      <c r="T135" s="102"/>
      <c r="U135" s="102"/>
      <c r="V135" s="102"/>
      <c r="W135" s="102"/>
      <c r="X135" s="102"/>
      <c r="Y135" s="102"/>
      <c r="Z135" s="102"/>
    </row>
    <row r="136" spans="14:26">
      <c r="N136" s="102"/>
      <c r="O136" s="102"/>
      <c r="P136" s="102"/>
      <c r="Q136" s="102"/>
      <c r="R136" s="102"/>
      <c r="S136" s="102"/>
      <c r="T136" s="102"/>
      <c r="U136" s="102"/>
      <c r="V136" s="102"/>
      <c r="W136" s="102"/>
      <c r="X136" s="102"/>
      <c r="Y136" s="102"/>
      <c r="Z136" s="102"/>
    </row>
    <row r="137" spans="14:26">
      <c r="N137" s="102"/>
      <c r="O137" s="102"/>
      <c r="P137" s="102"/>
      <c r="Q137" s="102"/>
      <c r="R137" s="102"/>
      <c r="S137" s="102"/>
      <c r="T137" s="102"/>
      <c r="U137" s="102"/>
      <c r="V137" s="102"/>
      <c r="W137" s="102"/>
      <c r="X137" s="102"/>
      <c r="Y137" s="102"/>
      <c r="Z137" s="102"/>
    </row>
    <row r="138" spans="14:26">
      <c r="N138" s="102"/>
      <c r="O138" s="102"/>
      <c r="P138" s="102"/>
      <c r="Q138" s="102"/>
      <c r="R138" s="102"/>
      <c r="S138" s="102"/>
      <c r="T138" s="102"/>
      <c r="U138" s="102"/>
      <c r="V138" s="102"/>
      <c r="W138" s="102"/>
      <c r="X138" s="102"/>
      <c r="Y138" s="102"/>
      <c r="Z138" s="102"/>
    </row>
    <row r="139" spans="14:26">
      <c r="N139" s="102"/>
      <c r="O139" s="102"/>
      <c r="P139" s="102"/>
      <c r="Q139" s="102"/>
      <c r="R139" s="102"/>
      <c r="S139" s="102"/>
      <c r="T139" s="102"/>
      <c r="U139" s="102"/>
      <c r="V139" s="102"/>
      <c r="W139" s="102"/>
      <c r="X139" s="102"/>
      <c r="Y139" s="102"/>
      <c r="Z139" s="102"/>
    </row>
    <row r="140" spans="14:26">
      <c r="N140" s="102"/>
      <c r="O140" s="102"/>
      <c r="P140" s="102"/>
      <c r="Q140" s="102"/>
      <c r="R140" s="102"/>
      <c r="S140" s="102"/>
      <c r="T140" s="102"/>
      <c r="U140" s="102"/>
      <c r="V140" s="102"/>
      <c r="W140" s="102"/>
      <c r="X140" s="102"/>
      <c r="Y140" s="102"/>
      <c r="Z140" s="102"/>
    </row>
    <row r="141" spans="14:26">
      <c r="N141" s="102"/>
      <c r="O141" s="102"/>
      <c r="P141" s="102"/>
      <c r="Q141" s="102"/>
      <c r="R141" s="102"/>
      <c r="S141" s="102"/>
      <c r="T141" s="102"/>
      <c r="U141" s="102"/>
      <c r="V141" s="102"/>
      <c r="W141" s="102"/>
      <c r="X141" s="102"/>
      <c r="Y141" s="102"/>
      <c r="Z141" s="102"/>
    </row>
    <row r="142" spans="14:26">
      <c r="N142" s="102"/>
      <c r="O142" s="102"/>
      <c r="P142" s="102"/>
      <c r="Q142" s="102"/>
      <c r="R142" s="102"/>
      <c r="S142" s="102"/>
      <c r="T142" s="102"/>
      <c r="U142" s="102"/>
      <c r="V142" s="102"/>
      <c r="W142" s="102"/>
      <c r="X142" s="102"/>
      <c r="Y142" s="102"/>
      <c r="Z142" s="102"/>
    </row>
    <row r="143" spans="14:26">
      <c r="N143" s="102"/>
      <c r="O143" s="102"/>
      <c r="P143" s="102"/>
      <c r="Q143" s="102"/>
      <c r="R143" s="102"/>
      <c r="S143" s="102"/>
      <c r="T143" s="102"/>
      <c r="U143" s="102"/>
      <c r="V143" s="102"/>
      <c r="W143" s="102"/>
      <c r="X143" s="102"/>
      <c r="Y143" s="102"/>
      <c r="Z143" s="102"/>
    </row>
    <row r="144" spans="14:26">
      <c r="N144" s="102"/>
      <c r="O144" s="102"/>
      <c r="P144" s="102"/>
      <c r="Q144" s="102"/>
      <c r="R144" s="102"/>
      <c r="S144" s="102"/>
      <c r="T144" s="102"/>
      <c r="U144" s="102"/>
      <c r="V144" s="102"/>
      <c r="W144" s="102"/>
      <c r="X144" s="102"/>
      <c r="Y144" s="102"/>
      <c r="Z144" s="102"/>
    </row>
    <row r="145" spans="14:26">
      <c r="N145" s="102"/>
      <c r="O145" s="102"/>
      <c r="P145" s="102"/>
      <c r="Q145" s="102"/>
      <c r="R145" s="102"/>
      <c r="S145" s="102"/>
      <c r="T145" s="102"/>
      <c r="U145" s="102"/>
      <c r="V145" s="102"/>
      <c r="W145" s="102"/>
      <c r="X145" s="102"/>
      <c r="Y145" s="102"/>
      <c r="Z145" s="102"/>
    </row>
    <row r="146" spans="14:26">
      <c r="N146" s="102"/>
      <c r="O146" s="102"/>
      <c r="P146" s="102"/>
      <c r="Q146" s="102"/>
      <c r="R146" s="102"/>
      <c r="S146" s="102"/>
      <c r="T146" s="102"/>
      <c r="U146" s="102"/>
      <c r="V146" s="102"/>
      <c r="W146" s="102"/>
      <c r="X146" s="102"/>
      <c r="Y146" s="102"/>
      <c r="Z146" s="102"/>
    </row>
    <row r="147" spans="14:26">
      <c r="N147" s="102"/>
      <c r="O147" s="102"/>
      <c r="P147" s="102"/>
      <c r="Q147" s="102"/>
      <c r="R147" s="102"/>
      <c r="S147" s="102"/>
      <c r="T147" s="102"/>
      <c r="U147" s="102"/>
      <c r="V147" s="102"/>
      <c r="W147" s="102"/>
      <c r="X147" s="102"/>
      <c r="Y147" s="102"/>
      <c r="Z147" s="102"/>
    </row>
    <row r="148" spans="14:26">
      <c r="N148" s="102"/>
      <c r="O148" s="102"/>
      <c r="P148" s="102"/>
      <c r="Q148" s="102"/>
      <c r="R148" s="102"/>
      <c r="S148" s="102"/>
      <c r="T148" s="102"/>
      <c r="U148" s="102"/>
      <c r="V148" s="102"/>
      <c r="W148" s="102"/>
      <c r="X148" s="102"/>
      <c r="Y148" s="102"/>
      <c r="Z148" s="102"/>
    </row>
    <row r="149" spans="14:26">
      <c r="N149" s="102"/>
      <c r="O149" s="102"/>
      <c r="P149" s="102"/>
      <c r="Q149" s="102"/>
      <c r="R149" s="102"/>
      <c r="S149" s="102"/>
      <c r="T149" s="102"/>
      <c r="U149" s="102"/>
      <c r="V149" s="102"/>
      <c r="W149" s="102"/>
      <c r="X149" s="102"/>
      <c r="Y149" s="102"/>
      <c r="Z149" s="102"/>
    </row>
    <row r="150" spans="14:26">
      <c r="N150" s="102"/>
      <c r="O150" s="102"/>
      <c r="P150" s="102"/>
      <c r="Q150" s="102"/>
      <c r="R150" s="102"/>
      <c r="S150" s="102"/>
      <c r="T150" s="102"/>
      <c r="U150" s="102"/>
      <c r="V150" s="102"/>
      <c r="W150" s="102"/>
      <c r="X150" s="102"/>
      <c r="Y150" s="102"/>
      <c r="Z150" s="102"/>
    </row>
    <row r="151" spans="14:26">
      <c r="N151" s="102"/>
      <c r="O151" s="102"/>
      <c r="P151" s="102"/>
      <c r="Q151" s="102"/>
      <c r="R151" s="102"/>
      <c r="S151" s="102"/>
      <c r="T151" s="102"/>
      <c r="U151" s="102"/>
      <c r="V151" s="102"/>
      <c r="W151" s="102"/>
      <c r="X151" s="102"/>
      <c r="Y151" s="102"/>
      <c r="Z151" s="102"/>
    </row>
    <row r="152" spans="14:26">
      <c r="N152" s="102"/>
      <c r="O152" s="102"/>
      <c r="P152" s="102"/>
      <c r="Q152" s="102"/>
      <c r="R152" s="102"/>
      <c r="S152" s="102"/>
      <c r="T152" s="102"/>
      <c r="U152" s="102"/>
      <c r="V152" s="102"/>
      <c r="W152" s="102"/>
      <c r="X152" s="102"/>
      <c r="Y152" s="102"/>
      <c r="Z152" s="102"/>
    </row>
    <row r="153" spans="14:26">
      <c r="N153" s="102"/>
      <c r="O153" s="102"/>
      <c r="P153" s="102"/>
      <c r="Q153" s="102"/>
      <c r="R153" s="102"/>
      <c r="S153" s="102"/>
      <c r="T153" s="102"/>
      <c r="U153" s="102"/>
      <c r="V153" s="102"/>
      <c r="W153" s="102"/>
      <c r="X153" s="102"/>
      <c r="Y153" s="102"/>
      <c r="Z153" s="102"/>
    </row>
    <row r="154" spans="14:26">
      <c r="N154" s="102"/>
      <c r="O154" s="102"/>
      <c r="P154" s="102"/>
      <c r="Q154" s="102"/>
      <c r="R154" s="102"/>
      <c r="S154" s="102"/>
      <c r="T154" s="102"/>
      <c r="U154" s="102"/>
      <c r="V154" s="102"/>
      <c r="W154" s="102"/>
      <c r="X154" s="102"/>
      <c r="Y154" s="102"/>
      <c r="Z154" s="102"/>
    </row>
    <row r="155" spans="14:26">
      <c r="N155" s="102"/>
      <c r="O155" s="102"/>
      <c r="P155" s="102"/>
      <c r="Q155" s="102"/>
      <c r="R155" s="102"/>
      <c r="S155" s="102"/>
      <c r="T155" s="102"/>
      <c r="U155" s="102"/>
      <c r="V155" s="102"/>
      <c r="W155" s="102"/>
      <c r="X155" s="102"/>
      <c r="Y155" s="102"/>
      <c r="Z155" s="102"/>
    </row>
    <row r="156" spans="14:26">
      <c r="N156" s="102"/>
      <c r="O156" s="102"/>
      <c r="P156" s="102"/>
      <c r="Q156" s="102"/>
      <c r="R156" s="102"/>
      <c r="S156" s="102"/>
      <c r="T156" s="102"/>
      <c r="U156" s="102"/>
      <c r="V156" s="102"/>
      <c r="W156" s="102"/>
      <c r="X156" s="102"/>
      <c r="Y156" s="102"/>
      <c r="Z156" s="102"/>
    </row>
    <row r="157" spans="14:26">
      <c r="N157" s="102"/>
      <c r="O157" s="102"/>
      <c r="P157" s="102"/>
      <c r="Q157" s="102"/>
      <c r="R157" s="102"/>
      <c r="S157" s="102"/>
      <c r="T157" s="102"/>
      <c r="U157" s="102"/>
      <c r="V157" s="102"/>
      <c r="W157" s="102"/>
      <c r="X157" s="102"/>
      <c r="Y157" s="102"/>
      <c r="Z157" s="102"/>
    </row>
    <row r="158" spans="14:26">
      <c r="N158" s="102"/>
      <c r="O158" s="102"/>
      <c r="P158" s="102"/>
      <c r="Q158" s="102"/>
      <c r="R158" s="102"/>
      <c r="S158" s="102"/>
      <c r="T158" s="102"/>
      <c r="U158" s="102"/>
      <c r="V158" s="102"/>
      <c r="W158" s="102"/>
      <c r="X158" s="102"/>
      <c r="Y158" s="102"/>
      <c r="Z158" s="102"/>
    </row>
    <row r="159" spans="14:26">
      <c r="N159" s="102"/>
      <c r="O159" s="102"/>
      <c r="P159" s="102"/>
      <c r="Q159" s="102"/>
      <c r="R159" s="102"/>
      <c r="S159" s="102"/>
      <c r="T159" s="102"/>
      <c r="U159" s="102"/>
      <c r="V159" s="102"/>
      <c r="W159" s="102"/>
      <c r="X159" s="102"/>
      <c r="Y159" s="102"/>
      <c r="Z159" s="102"/>
    </row>
    <row r="160" spans="14:26">
      <c r="N160" s="102"/>
      <c r="O160" s="102"/>
      <c r="P160" s="102"/>
      <c r="Q160" s="102"/>
      <c r="R160" s="102"/>
      <c r="S160" s="102"/>
      <c r="T160" s="102"/>
      <c r="U160" s="102"/>
      <c r="V160" s="102"/>
      <c r="W160" s="102"/>
      <c r="X160" s="102"/>
      <c r="Y160" s="102"/>
      <c r="Z160" s="102"/>
    </row>
    <row r="161" spans="14:26">
      <c r="N161" s="102"/>
      <c r="O161" s="102"/>
      <c r="P161" s="102"/>
      <c r="Q161" s="102"/>
      <c r="R161" s="102"/>
      <c r="S161" s="102"/>
      <c r="T161" s="102"/>
      <c r="U161" s="102"/>
      <c r="V161" s="102"/>
      <c r="W161" s="102"/>
      <c r="X161" s="102"/>
      <c r="Y161" s="102"/>
      <c r="Z161" s="102"/>
    </row>
    <row r="162" spans="14:26">
      <c r="N162" s="102"/>
      <c r="O162" s="102"/>
      <c r="P162" s="102"/>
      <c r="Q162" s="102"/>
      <c r="R162" s="102"/>
      <c r="S162" s="102"/>
      <c r="T162" s="102"/>
      <c r="U162" s="102"/>
      <c r="V162" s="102"/>
      <c r="W162" s="102"/>
      <c r="X162" s="102"/>
      <c r="Y162" s="102"/>
      <c r="Z162" s="102"/>
    </row>
    <row r="163" spans="14:26">
      <c r="N163" s="102"/>
      <c r="O163" s="102"/>
      <c r="P163" s="102"/>
      <c r="Q163" s="102"/>
      <c r="R163" s="102"/>
      <c r="S163" s="102"/>
      <c r="T163" s="102"/>
      <c r="U163" s="102"/>
      <c r="V163" s="102"/>
      <c r="W163" s="102"/>
      <c r="X163" s="102"/>
      <c r="Y163" s="102"/>
      <c r="Z163" s="102"/>
    </row>
    <row r="164" spans="14:26">
      <c r="N164" s="102"/>
      <c r="O164" s="102"/>
      <c r="P164" s="102"/>
      <c r="Q164" s="102"/>
      <c r="R164" s="102"/>
      <c r="S164" s="102"/>
      <c r="T164" s="102"/>
      <c r="U164" s="102"/>
      <c r="V164" s="102"/>
      <c r="W164" s="102"/>
      <c r="X164" s="102"/>
      <c r="Y164" s="102"/>
      <c r="Z164" s="102"/>
    </row>
    <row r="165" spans="14:26">
      <c r="N165" s="102"/>
      <c r="O165" s="102"/>
      <c r="P165" s="102"/>
      <c r="Q165" s="102"/>
      <c r="R165" s="102"/>
      <c r="S165" s="102"/>
      <c r="T165" s="102"/>
      <c r="U165" s="102"/>
      <c r="V165" s="102"/>
      <c r="W165" s="102"/>
      <c r="X165" s="102"/>
      <c r="Y165" s="102"/>
      <c r="Z165" s="102"/>
    </row>
  </sheetData>
  <mergeCells count="29">
    <mergeCell ref="L1:M1"/>
    <mergeCell ref="A2:BL2"/>
    <mergeCell ref="A3:BL3"/>
    <mergeCell ref="AN5:AN6"/>
    <mergeCell ref="B83:L83"/>
    <mergeCell ref="D5:D6"/>
    <mergeCell ref="E5:F5"/>
    <mergeCell ref="B5:B6"/>
    <mergeCell ref="C5:C6"/>
    <mergeCell ref="J5:L5"/>
    <mergeCell ref="A5:A6"/>
    <mergeCell ref="P5:P6"/>
    <mergeCell ref="M5:M6"/>
    <mergeCell ref="G5:I5"/>
    <mergeCell ref="S5:S6"/>
    <mergeCell ref="BF5:BF6"/>
    <mergeCell ref="BI5:BI6"/>
    <mergeCell ref="BL5:BL6"/>
    <mergeCell ref="V5:V6"/>
    <mergeCell ref="Y5:Y6"/>
    <mergeCell ref="AB5:AB6"/>
    <mergeCell ref="AE5:AE6"/>
    <mergeCell ref="AH5:AH6"/>
    <mergeCell ref="AT5:AT6"/>
    <mergeCell ref="AW5:AW6"/>
    <mergeCell ref="AZ5:AZ6"/>
    <mergeCell ref="BC5:BC6"/>
    <mergeCell ref="AK5:AK6"/>
    <mergeCell ref="AQ5:AQ6"/>
  </mergeCells>
  <printOptions horizontalCentered="1"/>
  <pageMargins left="0.36" right="0.19685039370078741" top="0.83" bottom="0.19685039370078741" header="0.78" footer="0.23622047244094491"/>
  <pageSetup paperSize="9" scale="78" orientation="portrait" r:id="rId1"/>
  <drawing r:id="rId2"/>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M63"/>
  <sheetViews>
    <sheetView zoomScale="93" zoomScaleNormal="93" zoomScaleSheetLayoutView="87" workbookViewId="0">
      <pane xSplit="2" ySplit="6" topLeftCell="C7" activePane="bottomRight" state="frozen"/>
      <selection activeCell="J11" sqref="J11"/>
      <selection pane="topRight" activeCell="J11" sqref="J11"/>
      <selection pane="bottomLeft" activeCell="J11" sqref="J11"/>
      <selection pane="bottomRight" activeCell="H7" sqref="H7"/>
    </sheetView>
  </sheetViews>
  <sheetFormatPr defaultColWidth="9" defaultRowHeight="15.75"/>
  <cols>
    <col min="1" max="1" width="4.75" style="91" customWidth="1"/>
    <col min="2" max="2" width="21.625" style="1271" customWidth="1"/>
    <col min="3" max="3" width="7.625" style="67" customWidth="1"/>
    <col min="4" max="4" width="9" style="67" customWidth="1"/>
    <col min="5" max="5" width="8.125" style="67" hidden="1" customWidth="1"/>
    <col min="6" max="6" width="9" style="67" hidden="1" customWidth="1"/>
    <col min="7" max="9" width="9.25" style="67" customWidth="1"/>
    <col min="10" max="10" width="12.125" style="67" customWidth="1"/>
    <col min="11" max="11" width="10.875" style="67" customWidth="1"/>
    <col min="12" max="12" width="11.625" style="67" customWidth="1"/>
    <col min="13" max="13" width="6.875" style="67" customWidth="1"/>
    <col min="14" max="18" width="5.75" style="67" hidden="1" customWidth="1"/>
    <col min="19" max="19" width="6" style="67" hidden="1" customWidth="1"/>
    <col min="20" max="24" width="5.75" style="67" hidden="1" customWidth="1"/>
    <col min="25" max="25" width="5.5" style="67" hidden="1" customWidth="1"/>
    <col min="26" max="27" width="5.75" style="67" hidden="1" customWidth="1"/>
    <col min="28" max="28" width="5.625" style="67" hidden="1" customWidth="1"/>
    <col min="29" max="30" width="5.75" style="67" hidden="1" customWidth="1"/>
    <col min="31" max="31" width="5.25" style="67" hidden="1" customWidth="1"/>
    <col min="32" max="33" width="5.75" style="67" hidden="1" customWidth="1"/>
    <col min="34" max="34" width="5.125" style="67" hidden="1" customWidth="1"/>
    <col min="35" max="36" width="5.75" style="67" hidden="1" customWidth="1"/>
    <col min="37" max="37" width="5.125" style="67" hidden="1" customWidth="1"/>
    <col min="38" max="39" width="5.75" style="67" hidden="1" customWidth="1"/>
    <col min="40" max="40" width="5.25" style="67" hidden="1" customWidth="1"/>
    <col min="41" max="42" width="5.75" style="67" hidden="1" customWidth="1"/>
    <col min="43" max="43" width="5.5" style="67" hidden="1" customWidth="1"/>
    <col min="44" max="45" width="5.75" style="67" hidden="1" customWidth="1"/>
    <col min="46" max="46" width="5.25" style="67" hidden="1" customWidth="1"/>
    <col min="47" max="48" width="5.75" style="67" hidden="1" customWidth="1"/>
    <col min="49" max="49" width="5.625" style="67" hidden="1" customWidth="1"/>
    <col min="50" max="51" width="5.75" style="67" hidden="1" customWidth="1"/>
    <col min="52" max="52" width="5.375" style="67" hidden="1" customWidth="1"/>
    <col min="53" max="54" width="5.75" style="67" hidden="1" customWidth="1"/>
    <col min="55" max="55" width="4.5" style="67" hidden="1" customWidth="1"/>
    <col min="56" max="57" width="5.75" style="67" hidden="1" customWidth="1"/>
    <col min="58" max="58" width="4.75" style="67" hidden="1" customWidth="1"/>
    <col min="59" max="60" width="5.75" style="67" hidden="1" customWidth="1"/>
    <col min="61" max="61" width="5.125" style="67" hidden="1" customWidth="1"/>
    <col min="62" max="63" width="5.75" style="67" hidden="1" customWidth="1"/>
    <col min="64" max="64" width="4.625" style="67" hidden="1" customWidth="1"/>
    <col min="65" max="16384" width="9" style="67"/>
  </cols>
  <sheetData>
    <row r="1" spans="1:64">
      <c r="E1" s="90"/>
      <c r="F1" s="90"/>
      <c r="G1" s="90"/>
      <c r="H1" s="90"/>
      <c r="I1" s="90"/>
      <c r="J1" s="90"/>
      <c r="L1" s="1912" t="s">
        <v>157</v>
      </c>
      <c r="M1" s="1912"/>
    </row>
    <row r="2" spans="1:64" ht="24.75" customHeight="1">
      <c r="A2" s="1913" t="s">
        <v>826</v>
      </c>
      <c r="B2" s="1913"/>
      <c r="C2" s="1913"/>
      <c r="D2" s="1913"/>
      <c r="E2" s="1913"/>
      <c r="F2" s="1913"/>
      <c r="G2" s="1913"/>
      <c r="H2" s="1913"/>
      <c r="I2" s="1913"/>
      <c r="J2" s="1913"/>
      <c r="K2" s="1913"/>
      <c r="L2" s="1913"/>
      <c r="M2" s="1535"/>
    </row>
    <row r="3" spans="1:64" ht="24" customHeight="1">
      <c r="A3" s="1914" t="str">
        <f>'1. Chi tieu chinh'!A3:K3</f>
        <v>(Kèm theo Công văn số:        /UBND - TCKH ngày     tháng 5 năm 2024 của UBND huyện Phong Thổ)</v>
      </c>
      <c r="B3" s="1914"/>
      <c r="C3" s="1914"/>
      <c r="D3" s="1914"/>
      <c r="E3" s="1914"/>
      <c r="F3" s="1914"/>
      <c r="G3" s="1914"/>
      <c r="H3" s="1914"/>
      <c r="I3" s="1914"/>
      <c r="J3" s="1914"/>
      <c r="K3" s="1914"/>
      <c r="L3" s="1914"/>
      <c r="M3" s="1536"/>
    </row>
    <row r="4" spans="1:64" ht="18.75" customHeight="1">
      <c r="A4" s="1915"/>
      <c r="B4" s="1915"/>
      <c r="C4" s="1915"/>
      <c r="D4" s="1915"/>
      <c r="E4" s="1915"/>
      <c r="F4" s="1915"/>
      <c r="G4" s="1915"/>
      <c r="H4" s="1915"/>
      <c r="I4" s="1915"/>
      <c r="J4" s="1915"/>
      <c r="K4" s="1915"/>
      <c r="L4" s="1915"/>
      <c r="M4" s="1537"/>
    </row>
    <row r="5" spans="1:64" ht="29.25" customHeight="1">
      <c r="A5" s="1916" t="s">
        <v>40</v>
      </c>
      <c r="B5" s="1916" t="s">
        <v>59</v>
      </c>
      <c r="C5" s="1916" t="s">
        <v>20</v>
      </c>
      <c r="D5" s="1889" t="s">
        <v>828</v>
      </c>
      <c r="E5" s="1887" t="s">
        <v>703</v>
      </c>
      <c r="F5" s="1889"/>
      <c r="G5" s="1887" t="s">
        <v>805</v>
      </c>
      <c r="H5" s="1888"/>
      <c r="I5" s="1889"/>
      <c r="J5" s="1901" t="s">
        <v>60</v>
      </c>
      <c r="K5" s="1902"/>
      <c r="L5" s="1903"/>
      <c r="M5" s="1896" t="s">
        <v>73</v>
      </c>
      <c r="N5" s="1345" t="s">
        <v>547</v>
      </c>
      <c r="O5" s="1346"/>
      <c r="P5" s="1867" t="s">
        <v>547</v>
      </c>
      <c r="Q5" s="1347" t="s">
        <v>640</v>
      </c>
      <c r="R5" s="1347"/>
      <c r="S5" s="1867" t="s">
        <v>640</v>
      </c>
      <c r="T5" s="1347" t="s">
        <v>641</v>
      </c>
      <c r="U5" s="1347"/>
      <c r="V5" s="1867" t="s">
        <v>641</v>
      </c>
      <c r="W5" s="1347" t="s">
        <v>642</v>
      </c>
      <c r="X5" s="1347"/>
      <c r="Y5" s="1867" t="s">
        <v>642</v>
      </c>
      <c r="Z5" s="1347" t="s">
        <v>643</v>
      </c>
      <c r="AA5" s="1347"/>
      <c r="AB5" s="1867" t="s">
        <v>643</v>
      </c>
      <c r="AC5" s="1347" t="s">
        <v>644</v>
      </c>
      <c r="AD5" s="1347"/>
      <c r="AE5" s="1867" t="s">
        <v>644</v>
      </c>
      <c r="AF5" s="1347" t="s">
        <v>645</v>
      </c>
      <c r="AG5" s="1347"/>
      <c r="AH5" s="1867" t="s">
        <v>645</v>
      </c>
      <c r="AI5" s="1347" t="s">
        <v>646</v>
      </c>
      <c r="AJ5" s="1347"/>
      <c r="AK5" s="1867" t="s">
        <v>646</v>
      </c>
      <c r="AL5" s="1347" t="s">
        <v>647</v>
      </c>
      <c r="AM5" s="1347"/>
      <c r="AN5" s="1867" t="s">
        <v>647</v>
      </c>
      <c r="AO5" s="1347" t="s">
        <v>648</v>
      </c>
      <c r="AP5" s="1347"/>
      <c r="AQ5" s="1867" t="s">
        <v>648</v>
      </c>
      <c r="AR5" s="1347" t="s">
        <v>649</v>
      </c>
      <c r="AS5" s="1347"/>
      <c r="AT5" s="1867" t="s">
        <v>649</v>
      </c>
      <c r="AU5" s="1347" t="s">
        <v>650</v>
      </c>
      <c r="AV5" s="1347"/>
      <c r="AW5" s="1867" t="s">
        <v>650</v>
      </c>
      <c r="AX5" s="1347" t="s">
        <v>651</v>
      </c>
      <c r="AY5" s="1347"/>
      <c r="AZ5" s="1867" t="s">
        <v>651</v>
      </c>
      <c r="BA5" s="1347" t="s">
        <v>652</v>
      </c>
      <c r="BB5" s="1347"/>
      <c r="BC5" s="1867" t="s">
        <v>652</v>
      </c>
      <c r="BD5" s="1347" t="s">
        <v>653</v>
      </c>
      <c r="BE5" s="1347"/>
      <c r="BF5" s="1867" t="s">
        <v>653</v>
      </c>
      <c r="BG5" s="1347" t="s">
        <v>654</v>
      </c>
      <c r="BH5" s="1347"/>
      <c r="BI5" s="1867" t="s">
        <v>654</v>
      </c>
      <c r="BJ5" s="1347" t="s">
        <v>655</v>
      </c>
      <c r="BK5" s="1347"/>
      <c r="BL5" s="1867" t="s">
        <v>655</v>
      </c>
    </row>
    <row r="6" spans="1:64" ht="39.75" customHeight="1">
      <c r="A6" s="1917"/>
      <c r="B6" s="1917"/>
      <c r="C6" s="1917"/>
      <c r="D6" s="1911"/>
      <c r="E6" s="1737"/>
      <c r="F6" s="1737"/>
      <c r="G6" s="1731" t="s">
        <v>14</v>
      </c>
      <c r="H6" s="1731" t="str">
        <f>+'9.Giao duc'!H6</f>
        <v>ƯTH 6 tháng đầu năm</v>
      </c>
      <c r="I6" s="1731" t="s">
        <v>833</v>
      </c>
      <c r="J6" s="1016" t="s">
        <v>829</v>
      </c>
      <c r="K6" s="1016" t="s">
        <v>830</v>
      </c>
      <c r="L6" s="1016" t="s">
        <v>831</v>
      </c>
      <c r="M6" s="1897"/>
      <c r="N6" s="1736"/>
      <c r="O6" s="1736"/>
      <c r="P6" s="1867"/>
      <c r="Q6" s="1734"/>
      <c r="R6" s="1734"/>
      <c r="S6" s="1867"/>
      <c r="T6" s="1734"/>
      <c r="U6" s="1734"/>
      <c r="V6" s="1867"/>
      <c r="W6" s="1734"/>
      <c r="X6" s="1734"/>
      <c r="Y6" s="1867"/>
      <c r="Z6" s="1734"/>
      <c r="AA6" s="1734"/>
      <c r="AB6" s="1867"/>
      <c r="AC6" s="1734"/>
      <c r="AD6" s="1734"/>
      <c r="AE6" s="1867"/>
      <c r="AF6" s="1734"/>
      <c r="AG6" s="1734"/>
      <c r="AH6" s="1867"/>
      <c r="AI6" s="1734"/>
      <c r="AJ6" s="1734"/>
      <c r="AK6" s="1867"/>
      <c r="AL6" s="1734"/>
      <c r="AM6" s="1734"/>
      <c r="AN6" s="1867"/>
      <c r="AO6" s="1734"/>
      <c r="AP6" s="1734"/>
      <c r="AQ6" s="1867"/>
      <c r="AR6" s="1734"/>
      <c r="AS6" s="1734"/>
      <c r="AT6" s="1867"/>
      <c r="AU6" s="1734"/>
      <c r="AV6" s="1734"/>
      <c r="AW6" s="1867"/>
      <c r="AX6" s="1734"/>
      <c r="AY6" s="1734"/>
      <c r="AZ6" s="1867"/>
      <c r="BA6" s="1734"/>
      <c r="BB6" s="1734"/>
      <c r="BC6" s="1867"/>
      <c r="BD6" s="1734"/>
      <c r="BE6" s="1734"/>
      <c r="BF6" s="1867"/>
      <c r="BG6" s="1734"/>
      <c r="BH6" s="1734"/>
      <c r="BI6" s="1867"/>
      <c r="BJ6" s="1734"/>
      <c r="BK6" s="1734"/>
      <c r="BL6" s="1867"/>
    </row>
    <row r="7" spans="1:64" ht="24" customHeight="1">
      <c r="A7" s="1241" t="s">
        <v>41</v>
      </c>
      <c r="B7" s="1242" t="s">
        <v>101</v>
      </c>
      <c r="C7" s="1241"/>
      <c r="D7" s="1590"/>
      <c r="E7" s="1590"/>
      <c r="F7" s="1590"/>
      <c r="G7" s="1590"/>
      <c r="H7" s="1590"/>
      <c r="I7" s="1590"/>
      <c r="J7" s="1590"/>
      <c r="K7" s="1590"/>
      <c r="L7" s="1591"/>
      <c r="M7" s="1243"/>
      <c r="N7" s="1244"/>
      <c r="O7" s="1244"/>
      <c r="P7" s="1244"/>
      <c r="Q7" s="1244"/>
      <c r="R7" s="1244"/>
      <c r="S7" s="1244"/>
      <c r="T7" s="1244"/>
      <c r="U7" s="1244"/>
      <c r="V7" s="1244"/>
      <c r="W7" s="1244"/>
      <c r="X7" s="1244"/>
      <c r="Y7" s="1244"/>
      <c r="Z7" s="1244"/>
      <c r="AA7" s="1244"/>
      <c r="AB7" s="1244"/>
      <c r="AC7" s="1244"/>
      <c r="AD7" s="1244"/>
      <c r="AE7" s="1244"/>
      <c r="AF7" s="1244"/>
      <c r="AG7" s="1244"/>
      <c r="AH7" s="1244"/>
      <c r="AI7" s="1244"/>
      <c r="AJ7" s="1244"/>
      <c r="AK7" s="1244"/>
      <c r="AL7" s="1244"/>
      <c r="AM7" s="1244"/>
      <c r="AN7" s="1244"/>
      <c r="AO7" s="1244"/>
      <c r="AP7" s="1244"/>
      <c r="AQ7" s="1244"/>
      <c r="AR7" s="1244"/>
      <c r="AS7" s="1244"/>
      <c r="AT7" s="1244"/>
      <c r="AU7" s="1244"/>
      <c r="AV7" s="1244"/>
      <c r="AW7" s="1244"/>
      <c r="AX7" s="1244"/>
      <c r="AY7" s="1244"/>
      <c r="AZ7" s="1244"/>
      <c r="BA7" s="1244"/>
      <c r="BB7" s="1244"/>
      <c r="BC7" s="1244"/>
      <c r="BD7" s="1244"/>
      <c r="BE7" s="1244"/>
      <c r="BF7" s="1244"/>
      <c r="BG7" s="1244"/>
      <c r="BH7" s="1244"/>
      <c r="BI7" s="1244"/>
      <c r="BJ7" s="1244"/>
      <c r="BK7" s="1244"/>
      <c r="BL7" s="1244"/>
    </row>
    <row r="8" spans="1:64" ht="22.5" customHeight="1">
      <c r="A8" s="1245" t="s">
        <v>46</v>
      </c>
      <c r="B8" s="1266" t="s">
        <v>62</v>
      </c>
      <c r="C8" s="1246"/>
      <c r="D8" s="1592"/>
      <c r="E8" s="1592"/>
      <c r="F8" s="1592"/>
      <c r="G8" s="1592"/>
      <c r="H8" s="1592"/>
      <c r="I8" s="1592"/>
      <c r="J8" s="1592"/>
      <c r="K8" s="1592"/>
      <c r="L8" s="1593"/>
      <c r="M8" s="1247"/>
      <c r="N8" s="1248"/>
      <c r="O8" s="1248"/>
      <c r="P8" s="1248"/>
      <c r="Q8" s="1248"/>
      <c r="R8" s="1248"/>
      <c r="S8" s="1248"/>
      <c r="T8" s="1248"/>
      <c r="U8" s="1248"/>
      <c r="V8" s="1248"/>
      <c r="W8" s="1248"/>
      <c r="X8" s="1248"/>
      <c r="Y8" s="1248"/>
      <c r="Z8" s="1248"/>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c r="AX8" s="1248"/>
      <c r="AY8" s="1248"/>
      <c r="AZ8" s="1248"/>
      <c r="BA8" s="1248"/>
      <c r="BB8" s="1248"/>
      <c r="BC8" s="1248"/>
      <c r="BD8" s="1248"/>
      <c r="BE8" s="1248"/>
      <c r="BF8" s="1248"/>
      <c r="BG8" s="1248"/>
      <c r="BH8" s="1248"/>
      <c r="BI8" s="1248"/>
      <c r="BJ8" s="1248"/>
      <c r="BK8" s="1248"/>
      <c r="BL8" s="1248"/>
    </row>
    <row r="9" spans="1:64" s="89" customFormat="1" ht="21.75" customHeight="1">
      <c r="A9" s="1246">
        <v>1</v>
      </c>
      <c r="B9" s="1265" t="s">
        <v>63</v>
      </c>
      <c r="C9" s="1249"/>
      <c r="D9" s="1594"/>
      <c r="E9" s="1594"/>
      <c r="F9" s="1594"/>
      <c r="G9" s="1594"/>
      <c r="H9" s="1594"/>
      <c r="I9" s="1594"/>
      <c r="J9" s="1594"/>
      <c r="K9" s="1594"/>
      <c r="L9" s="1595"/>
      <c r="M9" s="1250"/>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row>
    <row r="10" spans="1:64" s="13" customFormat="1" ht="33" customHeight="1">
      <c r="A10" s="1252" t="s">
        <v>243</v>
      </c>
      <c r="B10" s="1265" t="s">
        <v>405</v>
      </c>
      <c r="C10" s="1254" t="s">
        <v>64</v>
      </c>
      <c r="D10" s="1273">
        <v>80</v>
      </c>
      <c r="E10" s="1596">
        <v>105</v>
      </c>
      <c r="F10" s="1596">
        <v>105</v>
      </c>
      <c r="G10" s="1596">
        <v>105</v>
      </c>
      <c r="H10" s="1596">
        <v>40</v>
      </c>
      <c r="I10" s="1596">
        <v>105</v>
      </c>
      <c r="J10" s="1272">
        <f>+H10/D10*100</f>
        <v>50</v>
      </c>
      <c r="K10" s="1273">
        <f>+H10/G10*100</f>
        <v>38.095238095238095</v>
      </c>
      <c r="L10" s="1273">
        <f>+I10/G10*100</f>
        <v>100</v>
      </c>
      <c r="M10" s="1255"/>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row>
    <row r="11" spans="1:64" s="13" customFormat="1" ht="27.75" customHeight="1">
      <c r="A11" s="1246"/>
      <c r="B11" s="1265" t="s">
        <v>102</v>
      </c>
      <c r="C11" s="1254" t="s">
        <v>64</v>
      </c>
      <c r="D11" s="1273">
        <v>80</v>
      </c>
      <c r="E11" s="1596">
        <v>105</v>
      </c>
      <c r="F11" s="1596">
        <v>105</v>
      </c>
      <c r="G11" s="1596">
        <v>105</v>
      </c>
      <c r="H11" s="1596">
        <v>40</v>
      </c>
      <c r="I11" s="1596">
        <v>105</v>
      </c>
      <c r="J11" s="1272">
        <f t="shared" ref="J11:J60" si="0">+H11/D11*100</f>
        <v>50</v>
      </c>
      <c r="K11" s="1273">
        <f t="shared" ref="K11:K60" si="1">+H11/G11*100</f>
        <v>38.095238095238095</v>
      </c>
      <c r="L11" s="1273">
        <f t="shared" ref="L11:L60" si="2">+I11/G11*100</f>
        <v>100</v>
      </c>
      <c r="M11" s="1255"/>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6"/>
      <c r="AR11" s="1256"/>
      <c r="AS11" s="1256"/>
      <c r="AT11" s="1256"/>
      <c r="AU11" s="1256"/>
      <c r="AV11" s="1256"/>
      <c r="AW11" s="1256"/>
      <c r="AX11" s="1256"/>
      <c r="AY11" s="1256"/>
      <c r="AZ11" s="1256"/>
      <c r="BA11" s="1256"/>
      <c r="BB11" s="1256"/>
      <c r="BC11" s="1256"/>
      <c r="BD11" s="1256"/>
      <c r="BE11" s="1256"/>
      <c r="BF11" s="1256"/>
      <c r="BG11" s="1256"/>
      <c r="BH11" s="1256"/>
      <c r="BI11" s="1256"/>
      <c r="BJ11" s="1256"/>
      <c r="BK11" s="1256"/>
      <c r="BL11" s="1256"/>
    </row>
    <row r="12" spans="1:64" s="13" customFormat="1" ht="26.25" customHeight="1">
      <c r="A12" s="1246"/>
      <c r="B12" s="1265" t="s">
        <v>775</v>
      </c>
      <c r="C12" s="1254" t="s">
        <v>64</v>
      </c>
      <c r="D12" s="1273"/>
      <c r="E12" s="1273"/>
      <c r="F12" s="1273"/>
      <c r="G12" s="1273"/>
      <c r="H12" s="1273"/>
      <c r="I12" s="1273"/>
      <c r="J12" s="1272"/>
      <c r="K12" s="1273"/>
      <c r="L12" s="1273"/>
      <c r="M12" s="1255"/>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row>
    <row r="13" spans="1:64" s="13" customFormat="1" ht="27.75" customHeight="1">
      <c r="A13" s="1246">
        <v>2</v>
      </c>
      <c r="B13" s="1265" t="s">
        <v>103</v>
      </c>
      <c r="C13" s="1254"/>
      <c r="D13" s="1592"/>
      <c r="E13" s="1592"/>
      <c r="F13" s="1592"/>
      <c r="G13" s="1592"/>
      <c r="H13" s="1592"/>
      <c r="I13" s="1592"/>
      <c r="J13" s="1272"/>
      <c r="K13" s="1273"/>
      <c r="L13" s="1273"/>
      <c r="M13" s="1255"/>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row>
    <row r="14" spans="1:64" s="13" customFormat="1" ht="27.75" customHeight="1">
      <c r="A14" s="1252" t="s">
        <v>243</v>
      </c>
      <c r="B14" s="1265" t="s">
        <v>406</v>
      </c>
      <c r="C14" s="1254" t="s">
        <v>64</v>
      </c>
      <c r="D14" s="1273">
        <v>11</v>
      </c>
      <c r="E14" s="1597">
        <v>10</v>
      </c>
      <c r="F14" s="1597">
        <v>13</v>
      </c>
      <c r="G14" s="1597">
        <v>8</v>
      </c>
      <c r="H14" s="1597">
        <v>2</v>
      </c>
      <c r="I14" s="1597">
        <v>8</v>
      </c>
      <c r="J14" s="1272">
        <f t="shared" si="0"/>
        <v>18.181818181818183</v>
      </c>
      <c r="K14" s="1273">
        <f t="shared" si="1"/>
        <v>25</v>
      </c>
      <c r="L14" s="1273">
        <f t="shared" si="2"/>
        <v>100</v>
      </c>
      <c r="M14" s="1255"/>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row>
    <row r="15" spans="1:64" s="13" customFormat="1" ht="27.75" customHeight="1">
      <c r="A15" s="1246"/>
      <c r="B15" s="1265" t="s">
        <v>104</v>
      </c>
      <c r="C15" s="1254" t="s">
        <v>64</v>
      </c>
      <c r="D15" s="1273">
        <v>2</v>
      </c>
      <c r="E15" s="1597">
        <v>8</v>
      </c>
      <c r="F15" s="1597">
        <v>8</v>
      </c>
      <c r="G15" s="1597">
        <v>8</v>
      </c>
      <c r="H15" s="1597">
        <v>2</v>
      </c>
      <c r="I15" s="1597">
        <v>8</v>
      </c>
      <c r="J15" s="1272">
        <f t="shared" si="0"/>
        <v>100</v>
      </c>
      <c r="K15" s="1273">
        <f t="shared" si="1"/>
        <v>25</v>
      </c>
      <c r="L15" s="1273">
        <f t="shared" si="2"/>
        <v>100</v>
      </c>
      <c r="M15" s="1255"/>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row>
    <row r="16" spans="1:64" s="13" customFormat="1" ht="23.25" customHeight="1">
      <c r="A16" s="1246">
        <v>3</v>
      </c>
      <c r="B16" s="1265" t="s">
        <v>755</v>
      </c>
      <c r="C16" s="1254"/>
      <c r="D16" s="1273"/>
      <c r="E16" s="1597"/>
      <c r="F16" s="1597"/>
      <c r="G16" s="1597"/>
      <c r="H16" s="1597"/>
      <c r="I16" s="1597"/>
      <c r="J16" s="1272"/>
      <c r="K16" s="1273"/>
      <c r="L16" s="1273"/>
      <c r="M16" s="1255"/>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row>
    <row r="17" spans="1:65" s="13" customFormat="1" ht="30" customHeight="1">
      <c r="A17" s="1246"/>
      <c r="B17" s="1265" t="s">
        <v>756</v>
      </c>
      <c r="C17" s="1254" t="s">
        <v>64</v>
      </c>
      <c r="D17" s="1273"/>
      <c r="E17" s="1597"/>
      <c r="F17" s="1597"/>
      <c r="G17" s="1597">
        <v>30</v>
      </c>
      <c r="H17" s="1597">
        <v>10</v>
      </c>
      <c r="I17" s="1597">
        <v>30</v>
      </c>
      <c r="J17" s="1272"/>
      <c r="K17" s="1273">
        <f t="shared" si="1"/>
        <v>33.333333333333329</v>
      </c>
      <c r="L17" s="1273">
        <f t="shared" si="2"/>
        <v>100</v>
      </c>
      <c r="M17" s="1255"/>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row>
    <row r="18" spans="1:65" s="13" customFormat="1" ht="21.75" customHeight="1">
      <c r="A18" s="1246"/>
      <c r="B18" s="1265" t="s">
        <v>757</v>
      </c>
      <c r="C18" s="1254" t="s">
        <v>64</v>
      </c>
      <c r="D18" s="1273"/>
      <c r="E18" s="1597"/>
      <c r="F18" s="1597"/>
      <c r="G18" s="1597">
        <v>10</v>
      </c>
      <c r="H18" s="1597">
        <v>6</v>
      </c>
      <c r="I18" s="1597">
        <v>10</v>
      </c>
      <c r="J18" s="1272"/>
      <c r="K18" s="1273">
        <f t="shared" si="1"/>
        <v>60</v>
      </c>
      <c r="L18" s="1273">
        <f t="shared" si="2"/>
        <v>100</v>
      </c>
      <c r="M18" s="1255"/>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row>
    <row r="19" spans="1:65" s="13" customFormat="1" ht="21.75" customHeight="1">
      <c r="A19" s="1246"/>
      <c r="B19" s="1265" t="s">
        <v>758</v>
      </c>
      <c r="C19" s="1254" t="s">
        <v>64</v>
      </c>
      <c r="D19" s="1273"/>
      <c r="E19" s="1597"/>
      <c r="F19" s="1597"/>
      <c r="G19" s="1597">
        <v>20</v>
      </c>
      <c r="H19" s="1597">
        <v>5</v>
      </c>
      <c r="I19" s="1597">
        <v>20</v>
      </c>
      <c r="J19" s="1272"/>
      <c r="K19" s="1273">
        <f t="shared" si="1"/>
        <v>25</v>
      </c>
      <c r="L19" s="1273">
        <f t="shared" si="2"/>
        <v>100</v>
      </c>
      <c r="M19" s="1255"/>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row>
    <row r="20" spans="1:65" s="13" customFormat="1" ht="21.75" customHeight="1">
      <c r="A20" s="1246">
        <v>4</v>
      </c>
      <c r="B20" s="1265" t="s">
        <v>759</v>
      </c>
      <c r="C20" s="1254"/>
      <c r="D20" s="1598"/>
      <c r="E20" s="1598"/>
      <c r="F20" s="1598"/>
      <c r="G20" s="1598"/>
      <c r="H20" s="1598"/>
      <c r="I20" s="1598"/>
      <c r="J20" s="1272"/>
      <c r="K20" s="1273"/>
      <c r="L20" s="1273"/>
      <c r="M20" s="1255"/>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row>
    <row r="21" spans="1:65" s="13" customFormat="1" ht="21.75" customHeight="1">
      <c r="A21" s="1252" t="s">
        <v>243</v>
      </c>
      <c r="B21" s="1265" t="s">
        <v>407</v>
      </c>
      <c r="C21" s="1254" t="s">
        <v>3</v>
      </c>
      <c r="D21" s="1273">
        <v>1</v>
      </c>
      <c r="E21" s="1597">
        <v>1</v>
      </c>
      <c r="F21" s="1597">
        <v>1</v>
      </c>
      <c r="G21" s="1597">
        <v>1</v>
      </c>
      <c r="H21" s="1597">
        <v>1</v>
      </c>
      <c r="I21" s="1597">
        <v>1</v>
      </c>
      <c r="J21" s="1272">
        <f t="shared" si="0"/>
        <v>100</v>
      </c>
      <c r="K21" s="1273">
        <f t="shared" si="1"/>
        <v>100</v>
      </c>
      <c r="L21" s="1273">
        <f t="shared" si="2"/>
        <v>100</v>
      </c>
      <c r="M21" s="1255"/>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row>
    <row r="22" spans="1:65" s="13" customFormat="1" ht="21.75" customHeight="1">
      <c r="A22" s="1252" t="s">
        <v>243</v>
      </c>
      <c r="B22" s="1265" t="s">
        <v>408</v>
      </c>
      <c r="C22" s="1254" t="s">
        <v>64</v>
      </c>
      <c r="D22" s="1599">
        <v>45</v>
      </c>
      <c r="E22" s="1599">
        <v>87</v>
      </c>
      <c r="F22" s="1599">
        <v>87</v>
      </c>
      <c r="G22" s="1599">
        <v>69</v>
      </c>
      <c r="H22" s="1599">
        <v>34</v>
      </c>
      <c r="I22" s="1599">
        <v>72</v>
      </c>
      <c r="J22" s="1272">
        <f t="shared" si="0"/>
        <v>75.555555555555557</v>
      </c>
      <c r="K22" s="1273">
        <f t="shared" si="1"/>
        <v>49.275362318840585</v>
      </c>
      <c r="L22" s="1273">
        <f t="shared" si="2"/>
        <v>104.34782608695652</v>
      </c>
      <c r="M22" s="1255"/>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row>
    <row r="23" spans="1:65" s="13" customFormat="1" ht="21.75" customHeight="1">
      <c r="A23" s="1246"/>
      <c r="B23" s="1253" t="s">
        <v>776</v>
      </c>
      <c r="C23" s="1254" t="s">
        <v>64</v>
      </c>
      <c r="D23" s="1599">
        <v>10</v>
      </c>
      <c r="E23" s="1599">
        <v>12</v>
      </c>
      <c r="F23" s="1599">
        <v>12</v>
      </c>
      <c r="G23" s="1599">
        <v>12</v>
      </c>
      <c r="H23" s="1599">
        <v>6</v>
      </c>
      <c r="I23" s="1599">
        <v>12</v>
      </c>
      <c r="J23" s="1272">
        <f t="shared" si="0"/>
        <v>60</v>
      </c>
      <c r="K23" s="1273">
        <f t="shared" si="1"/>
        <v>50</v>
      </c>
      <c r="L23" s="1273">
        <f t="shared" si="2"/>
        <v>100</v>
      </c>
      <c r="M23" s="1255"/>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row>
    <row r="24" spans="1:65" s="13" customFormat="1" ht="21.75" customHeight="1">
      <c r="A24" s="1246"/>
      <c r="B24" s="1253" t="s">
        <v>777</v>
      </c>
      <c r="C24" s="1254" t="s">
        <v>64</v>
      </c>
      <c r="D24" s="1599">
        <v>35</v>
      </c>
      <c r="E24" s="1599">
        <v>75</v>
      </c>
      <c r="F24" s="1599">
        <v>75</v>
      </c>
      <c r="G24" s="1599">
        <v>57</v>
      </c>
      <c r="H24" s="1599">
        <v>28</v>
      </c>
      <c r="I24" s="1599">
        <v>60</v>
      </c>
      <c r="J24" s="1272">
        <f t="shared" si="0"/>
        <v>80</v>
      </c>
      <c r="K24" s="1273">
        <f t="shared" si="1"/>
        <v>49.122807017543856</v>
      </c>
      <c r="L24" s="1273">
        <f t="shared" si="2"/>
        <v>105.26315789473684</v>
      </c>
      <c r="M24" s="1255"/>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row>
    <row r="25" spans="1:65" s="13" customFormat="1" ht="29.25" customHeight="1">
      <c r="A25" s="1246">
        <v>5</v>
      </c>
      <c r="B25" s="1265" t="s">
        <v>432</v>
      </c>
      <c r="C25" s="1254"/>
      <c r="D25" s="1600"/>
      <c r="E25" s="1600"/>
      <c r="F25" s="1600"/>
      <c r="G25" s="1600"/>
      <c r="H25" s="1600"/>
      <c r="I25" s="1600"/>
      <c r="J25" s="1272"/>
      <c r="K25" s="1273"/>
      <c r="L25" s="1273"/>
      <c r="M25" s="1255"/>
      <c r="N25" s="1275"/>
      <c r="O25" s="1256"/>
      <c r="P25" s="1311"/>
      <c r="Q25" s="1311"/>
      <c r="R25" s="1311"/>
      <c r="S25" s="1311"/>
      <c r="T25" s="1311"/>
      <c r="U25" s="1311"/>
      <c r="V25" s="1311"/>
      <c r="W25" s="1311"/>
      <c r="X25" s="1311"/>
      <c r="Y25" s="1311"/>
      <c r="Z25" s="1311"/>
      <c r="AA25" s="1311"/>
      <c r="AB25" s="1311"/>
      <c r="AC25" s="1311"/>
      <c r="AD25" s="1311"/>
      <c r="AE25" s="1311"/>
      <c r="AF25" s="1311"/>
      <c r="AG25" s="1311"/>
      <c r="AH25" s="1311"/>
      <c r="AI25" s="1311"/>
      <c r="AJ25" s="1311"/>
      <c r="AK25" s="1311"/>
      <c r="AL25" s="1311"/>
      <c r="AM25" s="1311"/>
      <c r="AN25" s="1311"/>
      <c r="AO25" s="1311"/>
      <c r="AP25" s="1311"/>
      <c r="AQ25" s="1311"/>
      <c r="AR25" s="1311"/>
      <c r="AS25" s="1311"/>
      <c r="AT25" s="1311"/>
      <c r="AU25" s="1311"/>
      <c r="AV25" s="1311"/>
      <c r="AW25" s="1311"/>
      <c r="AX25" s="1311"/>
      <c r="AY25" s="1311"/>
      <c r="AZ25" s="1311"/>
      <c r="BA25" s="1311"/>
      <c r="BB25" s="1311"/>
      <c r="BC25" s="1311"/>
      <c r="BD25" s="1311"/>
      <c r="BE25" s="1311"/>
      <c r="BF25" s="1311"/>
      <c r="BG25" s="1311"/>
      <c r="BH25" s="1311"/>
      <c r="BI25" s="1311"/>
      <c r="BJ25" s="1311"/>
      <c r="BK25" s="1311"/>
      <c r="BL25" s="1311"/>
    </row>
    <row r="26" spans="1:65" s="13" customFormat="1" ht="29.25" customHeight="1">
      <c r="A26" s="1246" t="s">
        <v>286</v>
      </c>
      <c r="B26" s="1265" t="s">
        <v>781</v>
      </c>
      <c r="C26" s="1254" t="s">
        <v>58</v>
      </c>
      <c r="D26" s="1600"/>
      <c r="E26" s="1600">
        <f>+'5. LD&amp;VL-XDGN'!E8</f>
        <v>17711</v>
      </c>
      <c r="F26" s="1600">
        <f>+'5. LD&amp;VL-XDGN'!F8</f>
        <v>17632</v>
      </c>
      <c r="G26" s="1600">
        <f>+'5. LD&amp;VL-XDGN'!G8</f>
        <v>17826</v>
      </c>
      <c r="H26" s="1600">
        <v>17826</v>
      </c>
      <c r="I26" s="1600">
        <v>17826</v>
      </c>
      <c r="J26" s="1272"/>
      <c r="K26" s="1273">
        <f t="shared" si="1"/>
        <v>100</v>
      </c>
      <c r="L26" s="1273">
        <f t="shared" si="2"/>
        <v>100</v>
      </c>
      <c r="M26" s="1255"/>
      <c r="N26" s="1237">
        <v>1445</v>
      </c>
      <c r="O26" s="1237">
        <v>1445</v>
      </c>
      <c r="P26" s="1030">
        <v>1461</v>
      </c>
      <c r="Q26" s="1237">
        <v>1685</v>
      </c>
      <c r="R26" s="1237">
        <v>1685</v>
      </c>
      <c r="S26" s="1030">
        <v>1725</v>
      </c>
      <c r="T26" s="1237">
        <v>895</v>
      </c>
      <c r="U26" s="1237">
        <v>895</v>
      </c>
      <c r="V26" s="1030">
        <v>895</v>
      </c>
      <c r="W26" s="1237">
        <v>846</v>
      </c>
      <c r="X26" s="1237">
        <v>846</v>
      </c>
      <c r="Y26" s="1030">
        <v>864</v>
      </c>
      <c r="Z26" s="1237">
        <v>1485</v>
      </c>
      <c r="AA26" s="1237">
        <v>1485</v>
      </c>
      <c r="AB26" s="1030">
        <v>1498</v>
      </c>
      <c r="AC26" s="1237">
        <v>699</v>
      </c>
      <c r="AD26" s="1237">
        <v>699</v>
      </c>
      <c r="AE26" s="1030">
        <v>709</v>
      </c>
      <c r="AF26" s="1237">
        <v>966</v>
      </c>
      <c r="AG26" s="1237">
        <v>966</v>
      </c>
      <c r="AH26" s="1030">
        <v>985</v>
      </c>
      <c r="AI26" s="1237">
        <v>677</v>
      </c>
      <c r="AJ26" s="1237">
        <v>677</v>
      </c>
      <c r="AK26" s="1030">
        <v>691</v>
      </c>
      <c r="AL26" s="1237">
        <v>1479</v>
      </c>
      <c r="AM26" s="1237">
        <v>1479</v>
      </c>
      <c r="AN26" s="1030">
        <v>1496</v>
      </c>
      <c r="AO26" s="1237">
        <v>1706</v>
      </c>
      <c r="AP26" s="1237">
        <v>1706</v>
      </c>
      <c r="AQ26" s="1030">
        <v>1720</v>
      </c>
      <c r="AR26" s="1237">
        <v>610</v>
      </c>
      <c r="AS26" s="1237">
        <v>610</v>
      </c>
      <c r="AT26" s="1030">
        <v>630</v>
      </c>
      <c r="AU26" s="1237">
        <v>1680</v>
      </c>
      <c r="AV26" s="1237">
        <v>1680</v>
      </c>
      <c r="AW26" s="1030">
        <v>1695</v>
      </c>
      <c r="AX26" s="1237">
        <v>535</v>
      </c>
      <c r="AY26" s="1237">
        <v>535</v>
      </c>
      <c r="AZ26" s="1030">
        <v>546</v>
      </c>
      <c r="BA26" s="1237">
        <v>484</v>
      </c>
      <c r="BB26" s="1237">
        <v>484</v>
      </c>
      <c r="BC26" s="1030">
        <v>499</v>
      </c>
      <c r="BD26" s="1237">
        <v>560</v>
      </c>
      <c r="BE26" s="1237">
        <v>560</v>
      </c>
      <c r="BF26" s="1030">
        <v>570</v>
      </c>
      <c r="BG26" s="1237">
        <v>715</v>
      </c>
      <c r="BH26" s="1237">
        <v>715</v>
      </c>
      <c r="BI26" s="1030">
        <v>732</v>
      </c>
      <c r="BJ26" s="1237">
        <v>1244</v>
      </c>
      <c r="BK26" s="1274">
        <v>1244</v>
      </c>
      <c r="BL26" s="1306">
        <v>1256</v>
      </c>
    </row>
    <row r="27" spans="1:65" s="13" customFormat="1" ht="29.25" customHeight="1">
      <c r="A27" s="1246"/>
      <c r="B27" s="1265" t="s">
        <v>411</v>
      </c>
      <c r="C27" s="1254" t="s">
        <v>58</v>
      </c>
      <c r="D27" s="1600">
        <v>15514</v>
      </c>
      <c r="E27" s="1600">
        <v>15378</v>
      </c>
      <c r="F27" s="1600">
        <f>+E27</f>
        <v>15378</v>
      </c>
      <c r="G27" s="1600">
        <v>15377</v>
      </c>
      <c r="H27" s="1600">
        <f>+G27</f>
        <v>15377</v>
      </c>
      <c r="I27" s="1600">
        <v>15377</v>
      </c>
      <c r="J27" s="1272">
        <f t="shared" si="0"/>
        <v>99.116926646899572</v>
      </c>
      <c r="K27" s="1273">
        <f t="shared" si="1"/>
        <v>100</v>
      </c>
      <c r="L27" s="1273">
        <f t="shared" si="2"/>
        <v>100</v>
      </c>
      <c r="M27" s="1255"/>
      <c r="N27" s="1274">
        <v>1380</v>
      </c>
      <c r="O27" s="1274">
        <v>1380</v>
      </c>
      <c r="P27" s="1304">
        <v>1340</v>
      </c>
      <c r="Q27" s="1274">
        <v>1600</v>
      </c>
      <c r="R27" s="1274">
        <v>1521</v>
      </c>
      <c r="S27" s="1304">
        <v>1514</v>
      </c>
      <c r="T27" s="1274">
        <v>782</v>
      </c>
      <c r="U27" s="1274">
        <v>782</v>
      </c>
      <c r="V27" s="1304">
        <v>782</v>
      </c>
      <c r="W27" s="1274">
        <v>785</v>
      </c>
      <c r="X27" s="1274">
        <v>785</v>
      </c>
      <c r="Y27" s="1304">
        <v>791</v>
      </c>
      <c r="Z27" s="1274">
        <v>1301</v>
      </c>
      <c r="AA27" s="1274">
        <v>1471</v>
      </c>
      <c r="AB27" s="1304">
        <v>1477</v>
      </c>
      <c r="AC27" s="1274">
        <v>610</v>
      </c>
      <c r="AD27" s="1274">
        <v>610</v>
      </c>
      <c r="AE27" s="1304">
        <v>616</v>
      </c>
      <c r="AF27" s="1274">
        <v>735</v>
      </c>
      <c r="AG27" s="1274">
        <v>736</v>
      </c>
      <c r="AH27" s="1304">
        <v>742</v>
      </c>
      <c r="AI27" s="1274">
        <v>645</v>
      </c>
      <c r="AJ27" s="1274">
        <v>631</v>
      </c>
      <c r="AK27" s="1304">
        <v>637</v>
      </c>
      <c r="AL27" s="1274">
        <v>1196</v>
      </c>
      <c r="AM27" s="1274">
        <v>1215</v>
      </c>
      <c r="AN27" s="1304">
        <v>1130</v>
      </c>
      <c r="AO27" s="1274">
        <v>1498</v>
      </c>
      <c r="AP27" s="1274">
        <v>1502</v>
      </c>
      <c r="AQ27" s="1304">
        <v>1425</v>
      </c>
      <c r="AR27" s="1274">
        <v>520</v>
      </c>
      <c r="AS27" s="1274">
        <v>520</v>
      </c>
      <c r="AT27" s="1304">
        <v>526</v>
      </c>
      <c r="AU27" s="1274">
        <v>1611</v>
      </c>
      <c r="AV27" s="1274">
        <v>1611</v>
      </c>
      <c r="AW27" s="1304">
        <v>1617</v>
      </c>
      <c r="AX27" s="1274">
        <v>385</v>
      </c>
      <c r="AY27" s="1274">
        <v>415</v>
      </c>
      <c r="AZ27" s="1304">
        <v>421</v>
      </c>
      <c r="BA27" s="1274">
        <v>365</v>
      </c>
      <c r="BB27" s="1274">
        <v>365</v>
      </c>
      <c r="BC27" s="1304">
        <v>371</v>
      </c>
      <c r="BD27" s="1274">
        <v>445</v>
      </c>
      <c r="BE27" s="1274">
        <v>450</v>
      </c>
      <c r="BF27" s="1304">
        <v>456</v>
      </c>
      <c r="BG27" s="1274">
        <v>520</v>
      </c>
      <c r="BH27" s="1274">
        <v>520</v>
      </c>
      <c r="BI27" s="1304">
        <v>526</v>
      </c>
      <c r="BJ27" s="1274">
        <v>1000</v>
      </c>
      <c r="BK27" s="1274">
        <v>1000</v>
      </c>
      <c r="BL27" s="1306">
        <v>1006</v>
      </c>
    </row>
    <row r="28" spans="1:65" s="13" customFormat="1" ht="29.25" customHeight="1">
      <c r="A28" s="1246"/>
      <c r="B28" s="1265" t="s">
        <v>105</v>
      </c>
      <c r="C28" s="1254" t="s">
        <v>58</v>
      </c>
      <c r="D28" s="1600"/>
      <c r="E28" s="1600">
        <v>14423</v>
      </c>
      <c r="F28" s="1600">
        <f>+E28</f>
        <v>14423</v>
      </c>
      <c r="G28" s="1600">
        <v>14581</v>
      </c>
      <c r="H28" s="1600"/>
      <c r="I28" s="1600">
        <v>14581</v>
      </c>
      <c r="J28" s="1272"/>
      <c r="K28" s="1273"/>
      <c r="L28" s="1273"/>
      <c r="M28" s="1255"/>
      <c r="N28" s="1274">
        <v>1340</v>
      </c>
      <c r="O28" s="1274">
        <v>1344</v>
      </c>
      <c r="P28" s="1304">
        <v>1290</v>
      </c>
      <c r="Q28" s="1274">
        <v>1510</v>
      </c>
      <c r="R28" s="1274">
        <v>1536</v>
      </c>
      <c r="S28" s="1304">
        <v>1470</v>
      </c>
      <c r="T28" s="1274">
        <v>780</v>
      </c>
      <c r="U28" s="1274">
        <v>787</v>
      </c>
      <c r="V28" s="1308">
        <v>755</v>
      </c>
      <c r="W28" s="1274">
        <v>689</v>
      </c>
      <c r="X28" s="1274">
        <v>692</v>
      </c>
      <c r="Y28" s="1304">
        <v>707</v>
      </c>
      <c r="Z28" s="1274">
        <v>1260</v>
      </c>
      <c r="AA28" s="1274">
        <v>1260</v>
      </c>
      <c r="AB28" s="1304">
        <v>1275</v>
      </c>
      <c r="AC28" s="1274">
        <v>586</v>
      </c>
      <c r="AD28" s="1274">
        <v>484</v>
      </c>
      <c r="AE28" s="1304">
        <v>499</v>
      </c>
      <c r="AF28" s="1274">
        <v>722</v>
      </c>
      <c r="AG28" s="1274">
        <v>705</v>
      </c>
      <c r="AH28" s="1304">
        <v>700</v>
      </c>
      <c r="AI28" s="1274">
        <v>575</v>
      </c>
      <c r="AJ28" s="1274">
        <v>579</v>
      </c>
      <c r="AK28" s="1304">
        <v>586</v>
      </c>
      <c r="AL28" s="1274">
        <v>1172</v>
      </c>
      <c r="AM28" s="1274">
        <v>1175</v>
      </c>
      <c r="AN28" s="1304">
        <v>1090</v>
      </c>
      <c r="AO28" s="1274">
        <v>1390</v>
      </c>
      <c r="AP28" s="1274">
        <v>1405</v>
      </c>
      <c r="AQ28" s="1304">
        <v>1360</v>
      </c>
      <c r="AR28" s="1274">
        <v>455</v>
      </c>
      <c r="AS28" s="1274">
        <v>456</v>
      </c>
      <c r="AT28" s="1304">
        <v>471</v>
      </c>
      <c r="AU28" s="1274">
        <v>1395</v>
      </c>
      <c r="AV28" s="1274">
        <v>1447</v>
      </c>
      <c r="AW28" s="1304">
        <v>1462</v>
      </c>
      <c r="AX28" s="1274">
        <v>360</v>
      </c>
      <c r="AY28" s="1274">
        <v>375</v>
      </c>
      <c r="AZ28" s="1304">
        <v>391</v>
      </c>
      <c r="BA28" s="1274">
        <v>335</v>
      </c>
      <c r="BB28" s="1274">
        <v>295</v>
      </c>
      <c r="BC28" s="1304">
        <v>310</v>
      </c>
      <c r="BD28" s="1274">
        <v>438</v>
      </c>
      <c r="BE28" s="1274">
        <v>442</v>
      </c>
      <c r="BF28" s="1304">
        <v>400</v>
      </c>
      <c r="BG28" s="1274">
        <v>480</v>
      </c>
      <c r="BH28" s="1274">
        <v>509</v>
      </c>
      <c r="BI28" s="1304">
        <v>524</v>
      </c>
      <c r="BJ28" s="1274">
        <v>966</v>
      </c>
      <c r="BK28" s="1274">
        <v>1002</v>
      </c>
      <c r="BL28" s="1304">
        <v>980</v>
      </c>
      <c r="BM28" s="1651"/>
    </row>
    <row r="29" spans="1:65" s="13" customFormat="1" ht="29.25" customHeight="1">
      <c r="A29" s="1246"/>
      <c r="B29" s="1265" t="s">
        <v>412</v>
      </c>
      <c r="C29" s="1254" t="s">
        <v>43</v>
      </c>
      <c r="D29" s="1600"/>
      <c r="E29" s="1600" t="s">
        <v>464</v>
      </c>
      <c r="F29" s="1600">
        <f>+F28/F26*100</f>
        <v>81.800136116152458</v>
      </c>
      <c r="G29" s="1600">
        <f>+G28/G26*100</f>
        <v>81.796252664647142</v>
      </c>
      <c r="H29" s="1600"/>
      <c r="I29" s="1600">
        <v>81.796252664647142</v>
      </c>
      <c r="J29" s="1272"/>
      <c r="K29" s="1273"/>
      <c r="L29" s="1273"/>
      <c r="M29" s="1273"/>
      <c r="N29" s="1056">
        <v>92.733564013840834</v>
      </c>
      <c r="O29" s="1056">
        <v>93</v>
      </c>
      <c r="P29" s="1305">
        <f>+P28/P26*100</f>
        <v>88.295687885010267</v>
      </c>
      <c r="Q29" s="1056">
        <v>89.614243323442139</v>
      </c>
      <c r="R29" s="1056">
        <v>91.2</v>
      </c>
      <c r="S29" s="1305">
        <f>+S28/S26*100</f>
        <v>85.217391304347828</v>
      </c>
      <c r="T29" s="1056">
        <v>87.150837988826808</v>
      </c>
      <c r="U29" s="1056">
        <v>87.9</v>
      </c>
      <c r="V29" s="1305">
        <f>+V28/V26*100</f>
        <v>84.357541899441344</v>
      </c>
      <c r="W29" s="1056">
        <v>81.442080378250594</v>
      </c>
      <c r="X29" s="1056">
        <v>81.7</v>
      </c>
      <c r="Y29" s="1305">
        <f>+Y28/Y26*100</f>
        <v>81.828703703703709</v>
      </c>
      <c r="Z29" s="1056">
        <v>84.848484848484844</v>
      </c>
      <c r="AA29" s="1056">
        <v>84.8</v>
      </c>
      <c r="AB29" s="1305">
        <f>+AB28/AB26*100</f>
        <v>85.113484646194919</v>
      </c>
      <c r="AC29" s="1056">
        <v>83.834048640915597</v>
      </c>
      <c r="AD29" s="1056">
        <v>69.2</v>
      </c>
      <c r="AE29" s="1305">
        <f>+AE28/AE26*100</f>
        <v>70.380818053596613</v>
      </c>
      <c r="AF29" s="1056">
        <v>74.741200828157346</v>
      </c>
      <c r="AG29" s="1056">
        <v>73</v>
      </c>
      <c r="AH29" s="1305">
        <f>+AH28/AH26*100</f>
        <v>71.065989847715741</v>
      </c>
      <c r="AI29" s="1056">
        <v>84.933530280649933</v>
      </c>
      <c r="AJ29" s="1056">
        <v>85.5</v>
      </c>
      <c r="AK29" s="1305">
        <f>+AK28/AK26*100</f>
        <v>84.804630969609264</v>
      </c>
      <c r="AL29" s="1056">
        <v>79.242731575388774</v>
      </c>
      <c r="AM29" s="1056">
        <v>79.400000000000006</v>
      </c>
      <c r="AN29" s="1305">
        <f>+AN28/AN26*100</f>
        <v>72.860962566844918</v>
      </c>
      <c r="AO29" s="1056">
        <v>81.477139507620166</v>
      </c>
      <c r="AP29" s="1056">
        <v>82.4</v>
      </c>
      <c r="AQ29" s="1305">
        <f>+AQ28/AQ26*100</f>
        <v>79.069767441860463</v>
      </c>
      <c r="AR29" s="1056">
        <v>74.590163934426229</v>
      </c>
      <c r="AS29" s="1056">
        <v>74.8</v>
      </c>
      <c r="AT29" s="1305">
        <f>+AT28/AT26*100</f>
        <v>74.761904761904759</v>
      </c>
      <c r="AU29" s="1056">
        <v>83.035714285714292</v>
      </c>
      <c r="AV29" s="1056">
        <v>86.1</v>
      </c>
      <c r="AW29" s="1305">
        <f>+AW28/AW26*100</f>
        <v>86.253687315634224</v>
      </c>
      <c r="AX29" s="1056">
        <v>67.289719626168221</v>
      </c>
      <c r="AY29" s="1056">
        <v>70</v>
      </c>
      <c r="AZ29" s="1305">
        <f>+AZ28/AZ26*100</f>
        <v>71.611721611721606</v>
      </c>
      <c r="BA29" s="1056">
        <v>69.214876033057848</v>
      </c>
      <c r="BB29" s="1056">
        <v>61</v>
      </c>
      <c r="BC29" s="1305">
        <f>+BC28/BC26*100</f>
        <v>62.124248496993985</v>
      </c>
      <c r="BD29" s="1056">
        <v>78.214285714285708</v>
      </c>
      <c r="BE29" s="1056">
        <v>78.900000000000006</v>
      </c>
      <c r="BF29" s="1305">
        <f>+BF28/BF26*100</f>
        <v>70.175438596491219</v>
      </c>
      <c r="BG29" s="1056">
        <v>67.132867132867133</v>
      </c>
      <c r="BH29" s="1056">
        <v>71.2</v>
      </c>
      <c r="BI29" s="1305">
        <f>+BI28/BI26*100</f>
        <v>71.58469945355192</v>
      </c>
      <c r="BJ29" s="1056">
        <v>77.652733118971057</v>
      </c>
      <c r="BK29" s="1056">
        <v>80.5</v>
      </c>
      <c r="BL29" s="1305">
        <f>+BL28/BL26*100</f>
        <v>78.025477707006374</v>
      </c>
    </row>
    <row r="30" spans="1:65" s="13" customFormat="1" ht="29.25" customHeight="1">
      <c r="A30" s="1246" t="s">
        <v>746</v>
      </c>
      <c r="B30" s="1265" t="s">
        <v>782</v>
      </c>
      <c r="C30" s="1254" t="s">
        <v>329</v>
      </c>
      <c r="D30" s="1600">
        <v>170</v>
      </c>
      <c r="E30" s="1600">
        <v>171</v>
      </c>
      <c r="F30" s="1600">
        <v>170</v>
      </c>
      <c r="G30" s="1600">
        <f>+P30+S30+V30+Y30+AB30+AE30+AH30+AK30+AN30+AQ30+AT30+AW30+AZ30+BC30+BF30+BI30+BL30</f>
        <v>170</v>
      </c>
      <c r="H30" s="1600">
        <v>170</v>
      </c>
      <c r="I30" s="1600">
        <v>170</v>
      </c>
      <c r="J30" s="1272">
        <f t="shared" si="0"/>
        <v>100</v>
      </c>
      <c r="K30" s="1273">
        <f t="shared" si="1"/>
        <v>100</v>
      </c>
      <c r="L30" s="1273">
        <f t="shared" si="2"/>
        <v>100</v>
      </c>
      <c r="M30" s="1255"/>
      <c r="N30" s="1274">
        <v>7</v>
      </c>
      <c r="O30" s="1274">
        <v>7</v>
      </c>
      <c r="P30" s="1306">
        <v>7</v>
      </c>
      <c r="Q30" s="1274">
        <v>11</v>
      </c>
      <c r="R30" s="1274">
        <v>11</v>
      </c>
      <c r="S30" s="1306">
        <v>11</v>
      </c>
      <c r="T30" s="1274">
        <v>10</v>
      </c>
      <c r="U30" s="1274">
        <v>10</v>
      </c>
      <c r="V30" s="1306">
        <v>10</v>
      </c>
      <c r="W30" s="1274">
        <v>9</v>
      </c>
      <c r="X30" s="1274">
        <v>9</v>
      </c>
      <c r="Y30" s="1306">
        <v>9</v>
      </c>
      <c r="Z30" s="1274">
        <v>17</v>
      </c>
      <c r="AA30" s="1274">
        <v>17</v>
      </c>
      <c r="AB30" s="1306">
        <v>17</v>
      </c>
      <c r="AC30" s="1274">
        <v>9</v>
      </c>
      <c r="AD30" s="1274">
        <v>8</v>
      </c>
      <c r="AE30" s="1306">
        <v>8</v>
      </c>
      <c r="AF30" s="1274">
        <v>10</v>
      </c>
      <c r="AG30" s="1274">
        <v>10</v>
      </c>
      <c r="AH30" s="1306">
        <v>10</v>
      </c>
      <c r="AI30" s="1274">
        <v>9</v>
      </c>
      <c r="AJ30" s="1274">
        <v>9</v>
      </c>
      <c r="AK30" s="1306">
        <v>9</v>
      </c>
      <c r="AL30" s="1274">
        <v>21</v>
      </c>
      <c r="AM30" s="1274">
        <v>21</v>
      </c>
      <c r="AN30" s="1306">
        <v>21</v>
      </c>
      <c r="AO30" s="1274">
        <v>13</v>
      </c>
      <c r="AP30" s="1274">
        <v>13</v>
      </c>
      <c r="AQ30" s="1306">
        <v>13</v>
      </c>
      <c r="AR30" s="1274">
        <v>10</v>
      </c>
      <c r="AS30" s="1274">
        <v>10</v>
      </c>
      <c r="AT30" s="1306">
        <v>10</v>
      </c>
      <c r="AU30" s="1274">
        <v>13</v>
      </c>
      <c r="AV30" s="1274">
        <v>13</v>
      </c>
      <c r="AW30" s="1306">
        <v>13</v>
      </c>
      <c r="AX30" s="1274">
        <v>5</v>
      </c>
      <c r="AY30" s="1274">
        <v>5</v>
      </c>
      <c r="AZ30" s="1306">
        <v>5</v>
      </c>
      <c r="BA30" s="1274">
        <v>6</v>
      </c>
      <c r="BB30" s="1274">
        <v>6</v>
      </c>
      <c r="BC30" s="1306">
        <v>6</v>
      </c>
      <c r="BD30" s="1274">
        <v>4</v>
      </c>
      <c r="BE30" s="1274">
        <v>4</v>
      </c>
      <c r="BF30" s="1306">
        <v>4</v>
      </c>
      <c r="BG30" s="1274">
        <v>7</v>
      </c>
      <c r="BH30" s="1274">
        <v>7</v>
      </c>
      <c r="BI30" s="1306">
        <v>7</v>
      </c>
      <c r="BJ30" s="1274">
        <v>10</v>
      </c>
      <c r="BK30" s="1274">
        <v>10</v>
      </c>
      <c r="BL30" s="1306">
        <v>10</v>
      </c>
    </row>
    <row r="31" spans="1:65" s="13" customFormat="1" ht="27.75" customHeight="1">
      <c r="A31" s="1252"/>
      <c r="B31" s="1265" t="s">
        <v>409</v>
      </c>
      <c r="C31" s="1254" t="s">
        <v>329</v>
      </c>
      <c r="D31" s="1273">
        <v>166</v>
      </c>
      <c r="E31" s="1601">
        <v>162</v>
      </c>
      <c r="F31" s="1601">
        <f>+'Các xã, thị trấn'!F189</f>
        <v>166</v>
      </c>
      <c r="G31" s="1600">
        <f>+P31+S31+V31+Y31+AB31+AE31+AH31+AK31+AN31+AQ31+AT31+AW31+AZ31+BC31+BF31+BI31+BL31</f>
        <v>163</v>
      </c>
      <c r="H31" s="1600">
        <f>+G31</f>
        <v>163</v>
      </c>
      <c r="I31" s="1600">
        <f>+H31</f>
        <v>163</v>
      </c>
      <c r="J31" s="1272">
        <f t="shared" si="0"/>
        <v>98.192771084337352</v>
      </c>
      <c r="K31" s="1273">
        <f t="shared" si="1"/>
        <v>100</v>
      </c>
      <c r="L31" s="1273">
        <f t="shared" si="2"/>
        <v>100</v>
      </c>
      <c r="M31" s="1255"/>
      <c r="N31" s="1274">
        <v>7</v>
      </c>
      <c r="O31" s="1274">
        <v>7</v>
      </c>
      <c r="P31" s="1306">
        <v>7</v>
      </c>
      <c r="Q31" s="1274">
        <v>11</v>
      </c>
      <c r="R31" s="1274">
        <v>11</v>
      </c>
      <c r="S31" s="1306">
        <v>10</v>
      </c>
      <c r="T31" s="1274">
        <v>10</v>
      </c>
      <c r="U31" s="1274">
        <v>10</v>
      </c>
      <c r="V31" s="1306">
        <v>10</v>
      </c>
      <c r="W31" s="1274">
        <v>9</v>
      </c>
      <c r="X31" s="1274">
        <v>9</v>
      </c>
      <c r="Y31" s="1306">
        <v>9</v>
      </c>
      <c r="Z31" s="1274">
        <v>17</v>
      </c>
      <c r="AA31" s="1274">
        <v>17</v>
      </c>
      <c r="AB31" s="1306">
        <v>17</v>
      </c>
      <c r="AC31" s="1274">
        <v>9</v>
      </c>
      <c r="AD31" s="1274">
        <v>9</v>
      </c>
      <c r="AE31" s="1306">
        <v>8</v>
      </c>
      <c r="AF31" s="1274">
        <v>10</v>
      </c>
      <c r="AG31" s="1274">
        <v>10</v>
      </c>
      <c r="AH31" s="1306">
        <v>10</v>
      </c>
      <c r="AI31" s="1274">
        <v>9</v>
      </c>
      <c r="AJ31" s="1274">
        <v>9</v>
      </c>
      <c r="AK31" s="1306">
        <v>9</v>
      </c>
      <c r="AL31" s="1274">
        <v>20</v>
      </c>
      <c r="AM31" s="1274">
        <v>21</v>
      </c>
      <c r="AN31" s="1306">
        <v>20</v>
      </c>
      <c r="AO31" s="1274">
        <v>12</v>
      </c>
      <c r="AP31" s="1274">
        <v>13</v>
      </c>
      <c r="AQ31" s="1306">
        <v>12</v>
      </c>
      <c r="AR31" s="1274">
        <v>9</v>
      </c>
      <c r="AS31" s="1274">
        <v>9</v>
      </c>
      <c r="AT31" s="1306">
        <v>10</v>
      </c>
      <c r="AU31" s="1274">
        <v>12</v>
      </c>
      <c r="AV31" s="1274">
        <v>12</v>
      </c>
      <c r="AW31" s="1306">
        <v>11</v>
      </c>
      <c r="AX31" s="1274">
        <v>4</v>
      </c>
      <c r="AY31" s="1274">
        <v>4</v>
      </c>
      <c r="AZ31" s="1306">
        <v>5</v>
      </c>
      <c r="BA31" s="1274">
        <v>6</v>
      </c>
      <c r="BB31" s="1274">
        <v>6</v>
      </c>
      <c r="BC31" s="1306">
        <v>6</v>
      </c>
      <c r="BD31" s="1274">
        <v>4</v>
      </c>
      <c r="BE31" s="1274">
        <v>4</v>
      </c>
      <c r="BF31" s="1306">
        <v>4</v>
      </c>
      <c r="BG31" s="1274">
        <v>5</v>
      </c>
      <c r="BH31" s="1274">
        <v>5</v>
      </c>
      <c r="BI31" s="1306">
        <v>5</v>
      </c>
      <c r="BJ31" s="1274">
        <v>9</v>
      </c>
      <c r="BK31" s="1274">
        <v>10</v>
      </c>
      <c r="BL31" s="1306">
        <v>10</v>
      </c>
    </row>
    <row r="32" spans="1:65" s="13" customFormat="1" ht="27.75" customHeight="1">
      <c r="A32" s="1246"/>
      <c r="B32" s="1265" t="s">
        <v>330</v>
      </c>
      <c r="C32" s="1254" t="s">
        <v>329</v>
      </c>
      <c r="D32" s="1273"/>
      <c r="E32" s="1601">
        <v>136</v>
      </c>
      <c r="F32" s="1601">
        <f>+'Các xã, thị trấn'!F190</f>
        <v>151</v>
      </c>
      <c r="G32" s="1600">
        <v>136</v>
      </c>
      <c r="H32" s="1600"/>
      <c r="I32" s="1600">
        <v>136</v>
      </c>
      <c r="J32" s="1272"/>
      <c r="K32" s="1273"/>
      <c r="L32" s="1273"/>
      <c r="M32" s="1255"/>
      <c r="N32" s="1274">
        <v>7</v>
      </c>
      <c r="O32" s="1274">
        <v>7</v>
      </c>
      <c r="P32" s="1306">
        <v>6</v>
      </c>
      <c r="Q32" s="1274">
        <v>11</v>
      </c>
      <c r="R32" s="1274">
        <v>10</v>
      </c>
      <c r="S32" s="1306">
        <v>8</v>
      </c>
      <c r="T32" s="1274">
        <v>10</v>
      </c>
      <c r="U32" s="1274">
        <v>8</v>
      </c>
      <c r="V32" s="1306">
        <v>7</v>
      </c>
      <c r="W32" s="1274">
        <v>7</v>
      </c>
      <c r="X32" s="1274">
        <v>9</v>
      </c>
      <c r="Y32" s="1306">
        <v>7</v>
      </c>
      <c r="Z32" s="1274">
        <v>10</v>
      </c>
      <c r="AA32" s="1274">
        <v>16</v>
      </c>
      <c r="AB32" s="1306">
        <v>12</v>
      </c>
      <c r="AC32" s="1274">
        <v>7</v>
      </c>
      <c r="AD32" s="1274">
        <v>6</v>
      </c>
      <c r="AE32" s="1306">
        <v>5</v>
      </c>
      <c r="AF32" s="1274">
        <v>8</v>
      </c>
      <c r="AG32" s="1274">
        <v>9</v>
      </c>
      <c r="AH32" s="1306">
        <v>7</v>
      </c>
      <c r="AI32" s="1274">
        <v>9</v>
      </c>
      <c r="AJ32" s="1274">
        <v>9</v>
      </c>
      <c r="AK32" s="1306">
        <v>7</v>
      </c>
      <c r="AL32" s="1274">
        <v>18</v>
      </c>
      <c r="AM32" s="1274">
        <v>19</v>
      </c>
      <c r="AN32" s="1306">
        <v>13</v>
      </c>
      <c r="AO32" s="1274">
        <v>10</v>
      </c>
      <c r="AP32" s="1274">
        <v>12</v>
      </c>
      <c r="AQ32" s="1306">
        <v>8</v>
      </c>
      <c r="AR32" s="1274">
        <v>8</v>
      </c>
      <c r="AS32" s="1274">
        <v>9</v>
      </c>
      <c r="AT32" s="1306">
        <v>7</v>
      </c>
      <c r="AU32" s="1274">
        <v>10</v>
      </c>
      <c r="AV32" s="1274">
        <v>9</v>
      </c>
      <c r="AW32" s="1306">
        <v>7</v>
      </c>
      <c r="AX32" s="1274">
        <v>2</v>
      </c>
      <c r="AY32" s="1274">
        <v>4</v>
      </c>
      <c r="AZ32" s="1306">
        <v>4</v>
      </c>
      <c r="BA32" s="1274">
        <v>5</v>
      </c>
      <c r="BB32" s="1274">
        <v>6</v>
      </c>
      <c r="BC32" s="1306">
        <v>4</v>
      </c>
      <c r="BD32" s="1274">
        <v>3</v>
      </c>
      <c r="BE32" s="1274">
        <v>4</v>
      </c>
      <c r="BF32" s="1306">
        <v>3</v>
      </c>
      <c r="BG32" s="1274">
        <v>3</v>
      </c>
      <c r="BH32" s="1274">
        <v>5</v>
      </c>
      <c r="BI32" s="1306">
        <v>4</v>
      </c>
      <c r="BJ32" s="1274">
        <v>8</v>
      </c>
      <c r="BK32" s="1274">
        <v>9</v>
      </c>
      <c r="BL32" s="1306">
        <v>7</v>
      </c>
    </row>
    <row r="33" spans="1:64" s="13" customFormat="1" ht="27.75" customHeight="1">
      <c r="A33" s="1252"/>
      <c r="B33" s="1265" t="s">
        <v>410</v>
      </c>
      <c r="C33" s="1254" t="s">
        <v>43</v>
      </c>
      <c r="D33" s="1272"/>
      <c r="E33" s="1499" t="s">
        <v>463</v>
      </c>
      <c r="F33" s="1499">
        <f>+'Các xã, thị trấn'!F191</f>
        <v>88.823529411764696</v>
      </c>
      <c r="G33" s="1499">
        <f>+G32/G30*100</f>
        <v>80</v>
      </c>
      <c r="H33" s="1499"/>
      <c r="I33" s="1499">
        <v>80</v>
      </c>
      <c r="J33" s="1272"/>
      <c r="K33" s="1273"/>
      <c r="L33" s="1273"/>
      <c r="M33" s="1255"/>
      <c r="N33" s="1238">
        <v>100</v>
      </c>
      <c r="O33" s="1238">
        <v>100</v>
      </c>
      <c r="P33" s="1307">
        <f>+P32/P30*100</f>
        <v>85.714285714285708</v>
      </c>
      <c r="Q33" s="1238">
        <v>100</v>
      </c>
      <c r="R33" s="1238">
        <v>90.9</v>
      </c>
      <c r="S33" s="1307">
        <f>+S32/S30*100</f>
        <v>72.727272727272734</v>
      </c>
      <c r="T33" s="1238">
        <v>100</v>
      </c>
      <c r="U33" s="1238">
        <v>80</v>
      </c>
      <c r="V33" s="1307">
        <f>+V32/V30*100</f>
        <v>70</v>
      </c>
      <c r="W33" s="1238">
        <v>77.777777777777786</v>
      </c>
      <c r="X33" s="1238">
        <v>100</v>
      </c>
      <c r="Y33" s="1307">
        <f>+Y32/Y30*100</f>
        <v>77.777777777777786</v>
      </c>
      <c r="Z33" s="1238">
        <v>75</v>
      </c>
      <c r="AA33" s="1238">
        <v>94.1</v>
      </c>
      <c r="AB33" s="1307">
        <f>+AB32/AB30*100</f>
        <v>70.588235294117652</v>
      </c>
      <c r="AC33" s="1238">
        <v>77.777777777777786</v>
      </c>
      <c r="AD33" s="1238">
        <v>75</v>
      </c>
      <c r="AE33" s="1307">
        <f>+AE32/AE30*100</f>
        <v>62.5</v>
      </c>
      <c r="AF33" s="1238">
        <v>80</v>
      </c>
      <c r="AG33" s="1238">
        <v>90</v>
      </c>
      <c r="AH33" s="1307">
        <f>+AH32/AH30*100</f>
        <v>70</v>
      </c>
      <c r="AI33" s="1238">
        <v>100</v>
      </c>
      <c r="AJ33" s="1238">
        <v>100</v>
      </c>
      <c r="AK33" s="1307">
        <f>+AK32/AK30*100</f>
        <v>77.777777777777786</v>
      </c>
      <c r="AL33" s="1238">
        <v>85.714285714285708</v>
      </c>
      <c r="AM33" s="1238">
        <v>90.5</v>
      </c>
      <c r="AN33" s="1307">
        <f>+AN32/AN30*100</f>
        <v>61.904761904761905</v>
      </c>
      <c r="AO33" s="1238">
        <v>76.923076923076934</v>
      </c>
      <c r="AP33" s="1238">
        <v>92.3</v>
      </c>
      <c r="AQ33" s="1307">
        <f>+AQ32/AQ30*100</f>
        <v>61.53846153846154</v>
      </c>
      <c r="AR33" s="1238">
        <v>80</v>
      </c>
      <c r="AS33" s="1238">
        <v>90</v>
      </c>
      <c r="AT33" s="1307">
        <f>+AT32/AT30*100</f>
        <v>70</v>
      </c>
      <c r="AU33" s="1238">
        <v>76.923076923076934</v>
      </c>
      <c r="AV33" s="1238">
        <v>69.2</v>
      </c>
      <c r="AW33" s="1307">
        <f>+AW32/AW30*100</f>
        <v>53.846153846153847</v>
      </c>
      <c r="AX33" s="1238">
        <v>40</v>
      </c>
      <c r="AY33" s="1238">
        <v>80</v>
      </c>
      <c r="AZ33" s="1307">
        <f>+AZ32/AZ30*100</f>
        <v>80</v>
      </c>
      <c r="BA33" s="1238">
        <v>83.333333333333343</v>
      </c>
      <c r="BB33" s="1238">
        <v>100</v>
      </c>
      <c r="BC33" s="1307">
        <f>+BC32/BC30*100</f>
        <v>66.666666666666657</v>
      </c>
      <c r="BD33" s="1238">
        <v>75</v>
      </c>
      <c r="BE33" s="1238">
        <v>100</v>
      </c>
      <c r="BF33" s="1307">
        <f>+BF32/BF30*100</f>
        <v>75</v>
      </c>
      <c r="BG33" s="1238">
        <v>42.857142857142854</v>
      </c>
      <c r="BH33" s="1238">
        <v>71.400000000000006</v>
      </c>
      <c r="BI33" s="1307">
        <f>+BI32/BI30*100</f>
        <v>57.142857142857139</v>
      </c>
      <c r="BJ33" s="1238">
        <v>80</v>
      </c>
      <c r="BK33" s="1238">
        <v>90</v>
      </c>
      <c r="BL33" s="1309">
        <v>80</v>
      </c>
    </row>
    <row r="34" spans="1:64" s="13" customFormat="1" ht="39" customHeight="1">
      <c r="A34" s="1252" t="s">
        <v>413</v>
      </c>
      <c r="B34" s="1265" t="s">
        <v>766</v>
      </c>
      <c r="C34" s="1254" t="s">
        <v>106</v>
      </c>
      <c r="D34" s="1273">
        <v>133</v>
      </c>
      <c r="E34" s="1601">
        <v>132</v>
      </c>
      <c r="F34" s="1601">
        <v>132</v>
      </c>
      <c r="G34" s="1601">
        <v>105</v>
      </c>
      <c r="H34" s="1601">
        <v>105</v>
      </c>
      <c r="I34" s="1601">
        <v>105</v>
      </c>
      <c r="J34" s="1272">
        <f t="shared" si="0"/>
        <v>78.94736842105263</v>
      </c>
      <c r="K34" s="1273">
        <f t="shared" si="1"/>
        <v>100</v>
      </c>
      <c r="L34" s="1273">
        <f t="shared" si="2"/>
        <v>100</v>
      </c>
      <c r="M34" s="1255"/>
      <c r="N34" s="1256"/>
      <c r="O34" s="1256"/>
      <c r="P34" s="1354"/>
      <c r="Q34" s="1256"/>
      <c r="R34" s="1256"/>
      <c r="S34" s="1353"/>
      <c r="T34" s="1256"/>
      <c r="U34" s="1256"/>
      <c r="V34" s="1354"/>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row>
    <row r="35" spans="1:64" s="13" customFormat="1" ht="39" customHeight="1">
      <c r="A35" s="1246"/>
      <c r="B35" s="1265" t="s">
        <v>767</v>
      </c>
      <c r="C35" s="1254" t="s">
        <v>106</v>
      </c>
      <c r="D35" s="1273"/>
      <c r="E35" s="1601">
        <v>130</v>
      </c>
      <c r="F35" s="1601">
        <v>130</v>
      </c>
      <c r="G35" s="1601">
        <v>101</v>
      </c>
      <c r="H35" s="1601"/>
      <c r="I35" s="1601">
        <v>101</v>
      </c>
      <c r="J35" s="1272"/>
      <c r="K35" s="1273">
        <f t="shared" si="1"/>
        <v>0</v>
      </c>
      <c r="L35" s="1273">
        <f t="shared" si="2"/>
        <v>100</v>
      </c>
      <c r="M35" s="1255"/>
      <c r="N35" s="1256"/>
      <c r="O35" s="1256"/>
      <c r="P35" s="1256"/>
      <c r="Q35" s="1256"/>
      <c r="R35" s="1256"/>
      <c r="S35" s="1256"/>
      <c r="T35" s="1256"/>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row>
    <row r="36" spans="1:64" s="328" customFormat="1" ht="38.25" customHeight="1">
      <c r="A36" s="1257"/>
      <c r="B36" s="1268" t="s">
        <v>765</v>
      </c>
      <c r="C36" s="1258" t="s">
        <v>43</v>
      </c>
      <c r="D36" s="1500"/>
      <c r="E36" s="1500">
        <v>98</v>
      </c>
      <c r="F36" s="1500">
        <f>+F35/F34*100</f>
        <v>98.484848484848484</v>
      </c>
      <c r="G36" s="1728">
        <f>+G35/G34*100</f>
        <v>96.19047619047619</v>
      </c>
      <c r="H36" s="1728"/>
      <c r="I36" s="1728">
        <v>96.19047619047619</v>
      </c>
      <c r="J36" s="1272"/>
      <c r="K36" s="1273">
        <f t="shared" si="1"/>
        <v>0</v>
      </c>
      <c r="L36" s="1273">
        <f t="shared" si="2"/>
        <v>100</v>
      </c>
      <c r="M36" s="1255"/>
      <c r="N36" s="1259"/>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row>
    <row r="37" spans="1:64" s="13" customFormat="1" ht="21.75" customHeight="1">
      <c r="A37" s="1246">
        <v>6</v>
      </c>
      <c r="B37" s="1265" t="s">
        <v>68</v>
      </c>
      <c r="C37" s="1249"/>
      <c r="D37" s="1594"/>
      <c r="E37" s="1594"/>
      <c r="F37" s="1594"/>
      <c r="G37" s="1594"/>
      <c r="H37" s="1594"/>
      <c r="I37" s="1594"/>
      <c r="J37" s="1272"/>
      <c r="K37" s="1273"/>
      <c r="L37" s="1273"/>
      <c r="M37" s="1255"/>
      <c r="N37" s="1256"/>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row>
    <row r="38" spans="1:64" s="13" customFormat="1" ht="21.75" customHeight="1">
      <c r="A38" s="1246"/>
      <c r="B38" s="1265" t="s">
        <v>236</v>
      </c>
      <c r="C38" s="1254" t="s">
        <v>65</v>
      </c>
      <c r="D38" s="1382">
        <v>76</v>
      </c>
      <c r="E38" s="1382">
        <v>100</v>
      </c>
      <c r="F38" s="1382">
        <v>100</v>
      </c>
      <c r="G38" s="1382">
        <v>100</v>
      </c>
      <c r="H38" s="1382">
        <v>45</v>
      </c>
      <c r="I38" s="1382">
        <v>100</v>
      </c>
      <c r="J38" s="1272">
        <f t="shared" si="0"/>
        <v>59.210526315789465</v>
      </c>
      <c r="K38" s="1273">
        <f t="shared" si="1"/>
        <v>45</v>
      </c>
      <c r="L38" s="1273">
        <f t="shared" si="2"/>
        <v>100</v>
      </c>
      <c r="M38" s="1255"/>
      <c r="N38" s="1256"/>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row>
    <row r="39" spans="1:64" s="13" customFormat="1" ht="21.75" customHeight="1">
      <c r="A39" s="1246"/>
      <c r="B39" s="1265" t="s">
        <v>237</v>
      </c>
      <c r="C39" s="1254" t="s">
        <v>65</v>
      </c>
      <c r="D39" s="1382"/>
      <c r="E39" s="1382"/>
      <c r="F39" s="1382"/>
      <c r="G39" s="1382"/>
      <c r="H39" s="1382"/>
      <c r="I39" s="1382"/>
      <c r="J39" s="1272"/>
      <c r="K39" s="1273"/>
      <c r="L39" s="1273"/>
      <c r="M39" s="1255"/>
      <c r="N39" s="1256"/>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row>
    <row r="40" spans="1:64" s="13" customFormat="1" ht="21.75" customHeight="1">
      <c r="A40" s="1246"/>
      <c r="B40" s="1265" t="s">
        <v>778</v>
      </c>
      <c r="C40" s="1254" t="s">
        <v>65</v>
      </c>
      <c r="D40" s="1382">
        <v>76</v>
      </c>
      <c r="E40" s="1382">
        <v>100</v>
      </c>
      <c r="F40" s="1602">
        <v>100</v>
      </c>
      <c r="G40" s="1602">
        <v>100</v>
      </c>
      <c r="H40" s="1602">
        <v>45</v>
      </c>
      <c r="I40" s="1602">
        <v>100</v>
      </c>
      <c r="J40" s="1272">
        <f t="shared" si="0"/>
        <v>59.210526315789465</v>
      </c>
      <c r="K40" s="1273">
        <f t="shared" si="1"/>
        <v>45</v>
      </c>
      <c r="L40" s="1273">
        <f t="shared" si="2"/>
        <v>100</v>
      </c>
      <c r="M40" s="1255"/>
      <c r="N40" s="1256"/>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row>
    <row r="41" spans="1:64" s="13" customFormat="1" ht="21.75" customHeight="1">
      <c r="A41" s="1252" t="s">
        <v>243</v>
      </c>
      <c r="B41" s="1265" t="s">
        <v>414</v>
      </c>
      <c r="C41" s="1254" t="s">
        <v>65</v>
      </c>
      <c r="D41" s="1382">
        <v>8026</v>
      </c>
      <c r="E41" s="1382">
        <v>7950</v>
      </c>
      <c r="F41" s="1382">
        <v>7950</v>
      </c>
      <c r="G41" s="1382">
        <v>6296</v>
      </c>
      <c r="H41" s="1382">
        <v>7995</v>
      </c>
      <c r="I41" s="1382">
        <v>8050</v>
      </c>
      <c r="J41" s="1272">
        <f t="shared" si="0"/>
        <v>99.613755295290304</v>
      </c>
      <c r="K41" s="1273">
        <f t="shared" si="1"/>
        <v>126.9853875476493</v>
      </c>
      <c r="L41" s="1273">
        <f t="shared" si="2"/>
        <v>127.85895806861501</v>
      </c>
      <c r="M41" s="1255"/>
      <c r="N41" s="1256"/>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row>
    <row r="42" spans="1:64" s="13" customFormat="1" ht="21.75" customHeight="1">
      <c r="A42" s="1246"/>
      <c r="B42" s="1265" t="s">
        <v>238</v>
      </c>
      <c r="C42" s="1254" t="s">
        <v>65</v>
      </c>
      <c r="D42" s="1273"/>
      <c r="E42" s="1273"/>
      <c r="F42" s="1273"/>
      <c r="G42" s="1273"/>
      <c r="H42" s="1273"/>
      <c r="I42" s="1273"/>
      <c r="J42" s="1272"/>
      <c r="K42" s="1273"/>
      <c r="L42" s="1273"/>
      <c r="M42" s="1255"/>
      <c r="N42" s="1256"/>
      <c r="O42" s="1256"/>
      <c r="P42" s="1275"/>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row>
    <row r="43" spans="1:64" s="13" customFormat="1" ht="21.75" customHeight="1">
      <c r="A43" s="1246"/>
      <c r="B43" s="1265" t="s">
        <v>778</v>
      </c>
      <c r="C43" s="1254" t="s">
        <v>65</v>
      </c>
      <c r="D43" s="1382">
        <v>8026</v>
      </c>
      <c r="E43" s="1382">
        <v>7950</v>
      </c>
      <c r="F43" s="1382">
        <v>7950</v>
      </c>
      <c r="G43" s="1382">
        <v>6296</v>
      </c>
      <c r="H43" s="1382">
        <v>7995</v>
      </c>
      <c r="I43" s="1382">
        <v>8050</v>
      </c>
      <c r="J43" s="1272">
        <f t="shared" si="0"/>
        <v>99.613755295290304</v>
      </c>
      <c r="K43" s="1273">
        <f t="shared" si="1"/>
        <v>126.9853875476493</v>
      </c>
      <c r="L43" s="1273">
        <f t="shared" si="2"/>
        <v>127.85895806861501</v>
      </c>
      <c r="M43" s="1255"/>
      <c r="N43" s="1256"/>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row>
    <row r="44" spans="1:64" s="13" customFormat="1" ht="21.75" customHeight="1">
      <c r="A44" s="1246">
        <v>7</v>
      </c>
      <c r="B44" s="1265" t="s">
        <v>66</v>
      </c>
      <c r="C44" s="1254"/>
      <c r="D44" s="1273"/>
      <c r="E44" s="1273"/>
      <c r="F44" s="1273"/>
      <c r="G44" s="1273"/>
      <c r="H44" s="1273"/>
      <c r="I44" s="1273"/>
      <c r="J44" s="1272"/>
      <c r="K44" s="1273"/>
      <c r="L44" s="1273"/>
      <c r="M44" s="1255"/>
      <c r="N44" s="1256"/>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row>
    <row r="45" spans="1:64" s="13" customFormat="1" ht="21.75" customHeight="1">
      <c r="A45" s="1260" t="s">
        <v>243</v>
      </c>
      <c r="B45" s="1265" t="s">
        <v>415</v>
      </c>
      <c r="C45" s="1254" t="s">
        <v>67</v>
      </c>
      <c r="D45" s="1603">
        <v>8</v>
      </c>
      <c r="E45" s="1273">
        <v>8</v>
      </c>
      <c r="F45" s="1273">
        <v>8</v>
      </c>
      <c r="G45" s="1273">
        <v>8</v>
      </c>
      <c r="H45" s="1273">
        <v>8</v>
      </c>
      <c r="I45" s="1273">
        <v>8</v>
      </c>
      <c r="J45" s="1272">
        <f t="shared" si="0"/>
        <v>100</v>
      </c>
      <c r="K45" s="1273">
        <f t="shared" si="1"/>
        <v>100</v>
      </c>
      <c r="L45" s="1273">
        <f t="shared" si="2"/>
        <v>100</v>
      </c>
      <c r="M45" s="1255"/>
      <c r="N45" s="1256"/>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row>
    <row r="46" spans="1:64" s="13" customFormat="1" ht="27" customHeight="1">
      <c r="A46" s="1245" t="s">
        <v>47</v>
      </c>
      <c r="B46" s="1267" t="s">
        <v>165</v>
      </c>
      <c r="C46" s="1254"/>
      <c r="D46" s="1273"/>
      <c r="E46" s="1273"/>
      <c r="F46" s="1273"/>
      <c r="G46" s="1273"/>
      <c r="H46" s="1273"/>
      <c r="I46" s="1273"/>
      <c r="J46" s="1272"/>
      <c r="K46" s="1273"/>
      <c r="L46" s="1273"/>
      <c r="M46" s="1255"/>
      <c r="N46" s="1256"/>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row>
    <row r="47" spans="1:64" s="13" customFormat="1" ht="22.5" customHeight="1">
      <c r="A47" s="1246">
        <v>1</v>
      </c>
      <c r="B47" s="1265" t="s">
        <v>245</v>
      </c>
      <c r="C47" s="1254" t="s">
        <v>3</v>
      </c>
      <c r="D47" s="1604"/>
      <c r="E47" s="1604"/>
      <c r="F47" s="1604"/>
      <c r="G47" s="1604">
        <v>1</v>
      </c>
      <c r="H47" s="1604">
        <v>1</v>
      </c>
      <c r="I47" s="1604">
        <v>1</v>
      </c>
      <c r="J47" s="1272"/>
      <c r="K47" s="1273">
        <f>+H47/G47*100</f>
        <v>100</v>
      </c>
      <c r="L47" s="1273">
        <f>+I47/G47*100</f>
        <v>100</v>
      </c>
      <c r="M47" s="1255"/>
      <c r="N47" s="1256"/>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row>
    <row r="48" spans="1:64" s="89" customFormat="1" ht="20.25" customHeight="1">
      <c r="A48" s="1246">
        <v>2</v>
      </c>
      <c r="B48" s="1265" t="s">
        <v>79</v>
      </c>
      <c r="C48" s="1254" t="s">
        <v>71</v>
      </c>
      <c r="D48" s="1273"/>
      <c r="E48" s="1273">
        <f t="shared" ref="E48:G48" si="3">+E49+E50+E51</f>
        <v>146</v>
      </c>
      <c r="F48" s="1273">
        <f t="shared" si="3"/>
        <v>157</v>
      </c>
      <c r="G48" s="1273">
        <f t="shared" si="3"/>
        <v>162</v>
      </c>
      <c r="H48" s="1273">
        <f>+H50+H51</f>
        <v>160</v>
      </c>
      <c r="I48" s="1273">
        <f>+G48</f>
        <v>162</v>
      </c>
      <c r="J48" s="1272"/>
      <c r="K48" s="1273">
        <f t="shared" ref="K48:K52" si="4">+H48/G48*100</f>
        <v>98.76543209876543</v>
      </c>
      <c r="L48" s="1273">
        <f t="shared" ref="L48:L52" si="5">+I48/G48*100</f>
        <v>100</v>
      </c>
      <c r="M48" s="1255"/>
      <c r="N48" s="1251"/>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row>
    <row r="49" spans="1:64" s="89" customFormat="1" ht="22.5" customHeight="1">
      <c r="A49" s="1246"/>
      <c r="B49" s="1265" t="s">
        <v>760</v>
      </c>
      <c r="C49" s="1254" t="s">
        <v>71</v>
      </c>
      <c r="D49" s="1273">
        <v>1</v>
      </c>
      <c r="E49" s="1273"/>
      <c r="F49" s="1273"/>
      <c r="G49" s="1273">
        <v>1</v>
      </c>
      <c r="H49" s="1273"/>
      <c r="I49" s="1273">
        <v>1</v>
      </c>
      <c r="J49" s="1272"/>
      <c r="K49" s="1273"/>
      <c r="L49" s="1273">
        <f t="shared" si="5"/>
        <v>100</v>
      </c>
      <c r="M49" s="1255"/>
      <c r="N49" s="1251"/>
      <c r="O49" s="1310"/>
      <c r="P49" s="1251"/>
      <c r="Q49" s="1251"/>
      <c r="R49" s="1251"/>
      <c r="S49" s="1251"/>
      <c r="T49" s="1251"/>
      <c r="U49" s="1251"/>
      <c r="V49" s="1251"/>
      <c r="W49" s="1251"/>
      <c r="X49" s="1251"/>
      <c r="Y49" s="1310"/>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row>
    <row r="50" spans="1:64" s="13" customFormat="1" ht="20.25" customHeight="1">
      <c r="A50" s="1245"/>
      <c r="B50" s="1265" t="s">
        <v>779</v>
      </c>
      <c r="C50" s="1254" t="s">
        <v>71</v>
      </c>
      <c r="D50" s="1273">
        <v>14</v>
      </c>
      <c r="E50" s="1273">
        <v>14</v>
      </c>
      <c r="F50" s="1273">
        <v>13</v>
      </c>
      <c r="G50" s="1273">
        <v>14</v>
      </c>
      <c r="H50" s="1273">
        <v>14</v>
      </c>
      <c r="I50" s="1273">
        <v>14</v>
      </c>
      <c r="J50" s="1272">
        <f t="shared" ref="J50:J52" si="6">+H50/D50*100</f>
        <v>100</v>
      </c>
      <c r="K50" s="1273">
        <f t="shared" si="4"/>
        <v>100</v>
      </c>
      <c r="L50" s="1273">
        <f t="shared" si="5"/>
        <v>100</v>
      </c>
      <c r="M50" s="1255"/>
      <c r="N50" s="1256"/>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row>
    <row r="51" spans="1:64" s="13" customFormat="1" ht="21.75" customHeight="1">
      <c r="A51" s="1245"/>
      <c r="B51" s="1265" t="s">
        <v>780</v>
      </c>
      <c r="C51" s="1254" t="s">
        <v>71</v>
      </c>
      <c r="D51" s="1273">
        <v>137</v>
      </c>
      <c r="E51" s="1273">
        <v>132</v>
      </c>
      <c r="F51" s="1273">
        <v>144</v>
      </c>
      <c r="G51" s="1273">
        <v>147</v>
      </c>
      <c r="H51" s="1273">
        <v>146</v>
      </c>
      <c r="I51" s="1273">
        <v>147</v>
      </c>
      <c r="J51" s="1272">
        <f t="shared" si="6"/>
        <v>106.56934306569343</v>
      </c>
      <c r="K51" s="1273">
        <f t="shared" si="4"/>
        <v>99.319727891156461</v>
      </c>
      <c r="L51" s="1273">
        <f t="shared" si="5"/>
        <v>100</v>
      </c>
      <c r="M51" s="1255"/>
      <c r="N51" s="1256"/>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row>
    <row r="52" spans="1:64" s="13" customFormat="1" ht="28.5" customHeight="1">
      <c r="A52" s="1245"/>
      <c r="B52" s="1208" t="s">
        <v>274</v>
      </c>
      <c r="C52" s="1254" t="s">
        <v>43</v>
      </c>
      <c r="D52" s="1498">
        <v>80.099999999999994</v>
      </c>
      <c r="E52" s="1498">
        <f>+E51/170*100</f>
        <v>77.64705882352942</v>
      </c>
      <c r="F52" s="1498">
        <v>84.7</v>
      </c>
      <c r="G52" s="1498">
        <f>+G51/170*100</f>
        <v>86.470588235294116</v>
      </c>
      <c r="H52" s="1498">
        <f>+H51/170*100</f>
        <v>85.882352941176464</v>
      </c>
      <c r="I52" s="1498">
        <v>86.470588235294116</v>
      </c>
      <c r="J52" s="1272">
        <f t="shared" si="6"/>
        <v>107.21891752955864</v>
      </c>
      <c r="K52" s="1273">
        <f t="shared" si="4"/>
        <v>99.319727891156461</v>
      </c>
      <c r="L52" s="1273">
        <f t="shared" si="5"/>
        <v>100</v>
      </c>
      <c r="M52" s="1255"/>
      <c r="N52" s="1256"/>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row>
    <row r="53" spans="1:64" s="89" customFormat="1" ht="21.75" customHeight="1">
      <c r="A53" s="1245" t="s">
        <v>42</v>
      </c>
      <c r="B53" s="1266" t="s">
        <v>110</v>
      </c>
      <c r="C53" s="1246"/>
      <c r="D53" s="1592"/>
      <c r="E53" s="1273"/>
      <c r="F53" s="1273"/>
      <c r="G53" s="1273"/>
      <c r="H53" s="1273"/>
      <c r="I53" s="1273"/>
      <c r="J53" s="1272"/>
      <c r="K53" s="1273"/>
      <c r="L53" s="1273"/>
      <c r="M53" s="1255"/>
      <c r="N53" s="1251"/>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row>
    <row r="54" spans="1:64" s="13" customFormat="1" ht="29.25" customHeight="1">
      <c r="A54" s="1246">
        <v>1</v>
      </c>
      <c r="B54" s="1265" t="s">
        <v>107</v>
      </c>
      <c r="C54" s="1254" t="s">
        <v>54</v>
      </c>
      <c r="D54" s="1382">
        <v>27356</v>
      </c>
      <c r="E54" s="1382">
        <v>29000</v>
      </c>
      <c r="F54" s="1382">
        <v>29000</v>
      </c>
      <c r="G54" s="1382">
        <v>29000</v>
      </c>
      <c r="H54" s="1382">
        <f>+G54</f>
        <v>29000</v>
      </c>
      <c r="I54" s="1382">
        <v>29000</v>
      </c>
      <c r="J54" s="1272">
        <f t="shared" si="0"/>
        <v>106.00965053370375</v>
      </c>
      <c r="K54" s="1273">
        <f t="shared" si="1"/>
        <v>100</v>
      </c>
      <c r="L54" s="1273">
        <f t="shared" si="2"/>
        <v>100</v>
      </c>
      <c r="M54" s="1255"/>
      <c r="N54" s="1256"/>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row>
    <row r="55" spans="1:64" s="13" customFormat="1" ht="22.5" customHeight="1">
      <c r="A55" s="1252" t="s">
        <v>243</v>
      </c>
      <c r="B55" s="1265" t="s">
        <v>416</v>
      </c>
      <c r="C55" s="1254" t="s">
        <v>43</v>
      </c>
      <c r="D55" s="1605">
        <v>33</v>
      </c>
      <c r="E55" s="1605">
        <v>33.799999999999997</v>
      </c>
      <c r="F55" s="1605">
        <v>33.9</v>
      </c>
      <c r="G55" s="1605">
        <v>33.6</v>
      </c>
      <c r="H55" s="1605">
        <v>33.6</v>
      </c>
      <c r="I55" s="1605">
        <v>33.6</v>
      </c>
      <c r="J55" s="1272">
        <f t="shared" si="0"/>
        <v>101.81818181818183</v>
      </c>
      <c r="K55" s="1273">
        <f t="shared" si="1"/>
        <v>100</v>
      </c>
      <c r="L55" s="1273">
        <f t="shared" si="2"/>
        <v>100</v>
      </c>
      <c r="M55" s="1255"/>
      <c r="N55" s="1256"/>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row>
    <row r="56" spans="1:64" s="13" customFormat="1" ht="35.25" customHeight="1">
      <c r="A56" s="1246">
        <v>2</v>
      </c>
      <c r="B56" s="1265" t="s">
        <v>154</v>
      </c>
      <c r="C56" s="1254" t="s">
        <v>155</v>
      </c>
      <c r="D56" s="1382">
        <v>2757</v>
      </c>
      <c r="E56" s="1382">
        <v>2800</v>
      </c>
      <c r="F56" s="1382">
        <v>2800</v>
      </c>
      <c r="G56" s="1382">
        <v>2900</v>
      </c>
      <c r="H56" s="1382">
        <v>2900</v>
      </c>
      <c r="I56" s="1382">
        <v>2900</v>
      </c>
      <c r="J56" s="1272">
        <f t="shared" si="0"/>
        <v>105.1867972433805</v>
      </c>
      <c r="K56" s="1273">
        <f t="shared" si="1"/>
        <v>100</v>
      </c>
      <c r="L56" s="1273">
        <f t="shared" si="2"/>
        <v>100</v>
      </c>
      <c r="M56" s="1255"/>
      <c r="N56" s="1256"/>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row>
    <row r="57" spans="1:64" s="13" customFormat="1" ht="26.25" customHeight="1">
      <c r="A57" s="1246">
        <v>3</v>
      </c>
      <c r="B57" s="1265" t="s">
        <v>108</v>
      </c>
      <c r="C57" s="1254" t="s">
        <v>36</v>
      </c>
      <c r="D57" s="1382">
        <v>37</v>
      </c>
      <c r="E57" s="1382">
        <v>38</v>
      </c>
      <c r="F57" s="1382">
        <v>38</v>
      </c>
      <c r="G57" s="1382">
        <v>48</v>
      </c>
      <c r="H57" s="1382">
        <v>38</v>
      </c>
      <c r="I57" s="1382">
        <v>48</v>
      </c>
      <c r="J57" s="1272">
        <f t="shared" si="0"/>
        <v>102.70270270270269</v>
      </c>
      <c r="K57" s="1273">
        <f t="shared" si="1"/>
        <v>79.166666666666657</v>
      </c>
      <c r="L57" s="1273">
        <f t="shared" si="2"/>
        <v>100</v>
      </c>
      <c r="M57" s="1255"/>
      <c r="N57" s="1256"/>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row>
    <row r="58" spans="1:64" s="13" customFormat="1" ht="27" customHeight="1">
      <c r="A58" s="1246">
        <v>4</v>
      </c>
      <c r="B58" s="1265" t="s">
        <v>166</v>
      </c>
      <c r="C58" s="1254" t="s">
        <v>178</v>
      </c>
      <c r="D58" s="1382">
        <v>14</v>
      </c>
      <c r="E58" s="1382">
        <f t="shared" ref="E58:G58" si="7">+E59+E60</f>
        <v>14</v>
      </c>
      <c r="F58" s="1382">
        <f t="shared" si="7"/>
        <v>14</v>
      </c>
      <c r="G58" s="1382">
        <f t="shared" si="7"/>
        <v>14</v>
      </c>
      <c r="H58" s="1382">
        <v>14</v>
      </c>
      <c r="I58" s="1382">
        <v>14</v>
      </c>
      <c r="J58" s="1272">
        <f t="shared" si="0"/>
        <v>100</v>
      </c>
      <c r="K58" s="1273">
        <f t="shared" si="1"/>
        <v>100</v>
      </c>
      <c r="L58" s="1273">
        <f t="shared" si="2"/>
        <v>100</v>
      </c>
      <c r="M58" s="1255"/>
      <c r="N58" s="1256"/>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row>
    <row r="59" spans="1:64" s="13" customFormat="1" ht="22.5" customHeight="1">
      <c r="A59" s="1252" t="s">
        <v>243</v>
      </c>
      <c r="B59" s="1265" t="s">
        <v>417</v>
      </c>
      <c r="C59" s="1254" t="s">
        <v>109</v>
      </c>
      <c r="D59" s="1382">
        <v>1</v>
      </c>
      <c r="E59" s="1382">
        <v>1</v>
      </c>
      <c r="F59" s="1382">
        <v>1</v>
      </c>
      <c r="G59" s="1382">
        <v>1</v>
      </c>
      <c r="H59" s="1382">
        <v>1</v>
      </c>
      <c r="I59" s="1382">
        <v>1</v>
      </c>
      <c r="J59" s="1272">
        <f t="shared" si="0"/>
        <v>100</v>
      </c>
      <c r="K59" s="1273">
        <f t="shared" si="1"/>
        <v>100</v>
      </c>
      <c r="L59" s="1273">
        <f t="shared" si="2"/>
        <v>100</v>
      </c>
      <c r="M59" s="1255"/>
      <c r="N59" s="1256"/>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row>
    <row r="60" spans="1:64" s="13" customFormat="1" ht="20.25" customHeight="1">
      <c r="A60" s="1261" t="s">
        <v>243</v>
      </c>
      <c r="B60" s="1269" t="s">
        <v>418</v>
      </c>
      <c r="C60" s="1262" t="s">
        <v>71</v>
      </c>
      <c r="D60" s="1606">
        <v>13</v>
      </c>
      <c r="E60" s="1606">
        <v>13</v>
      </c>
      <c r="F60" s="1606">
        <v>13</v>
      </c>
      <c r="G60" s="1606">
        <v>13</v>
      </c>
      <c r="H60" s="1606">
        <v>13</v>
      </c>
      <c r="I60" s="1606">
        <v>13</v>
      </c>
      <c r="J60" s="1607">
        <f t="shared" si="0"/>
        <v>100</v>
      </c>
      <c r="K60" s="1608">
        <f t="shared" si="1"/>
        <v>100</v>
      </c>
      <c r="L60" s="1608">
        <f t="shared" si="2"/>
        <v>100</v>
      </c>
      <c r="M60" s="1263"/>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c r="AW60" s="1264"/>
      <c r="AX60" s="1264"/>
      <c r="AY60" s="1264"/>
      <c r="AZ60" s="1264"/>
      <c r="BA60" s="1264"/>
      <c r="BB60" s="1264"/>
      <c r="BC60" s="1264"/>
      <c r="BD60" s="1264"/>
      <c r="BE60" s="1264"/>
      <c r="BF60" s="1264"/>
      <c r="BG60" s="1264"/>
      <c r="BH60" s="1264"/>
      <c r="BI60" s="1264"/>
      <c r="BJ60" s="1264"/>
      <c r="BK60" s="1264"/>
      <c r="BL60" s="1264"/>
    </row>
    <row r="62" spans="1:64">
      <c r="A62" s="67"/>
      <c r="B62" s="1270"/>
    </row>
    <row r="63" spans="1:64" ht="30" customHeight="1">
      <c r="A63" s="67"/>
    </row>
  </sheetData>
  <mergeCells count="29">
    <mergeCell ref="BL5:BL6"/>
    <mergeCell ref="BF5:BF6"/>
    <mergeCell ref="BI5:BI6"/>
    <mergeCell ref="AQ5:AQ6"/>
    <mergeCell ref="AT5:AT6"/>
    <mergeCell ref="AW5:AW6"/>
    <mergeCell ref="AZ5:AZ6"/>
    <mergeCell ref="BC5:BC6"/>
    <mergeCell ref="AE5:AE6"/>
    <mergeCell ref="AB5:AB6"/>
    <mergeCell ref="AH5:AH6"/>
    <mergeCell ref="AK5:AK6"/>
    <mergeCell ref="AN5:AN6"/>
    <mergeCell ref="G5:I5"/>
    <mergeCell ref="S5:S6"/>
    <mergeCell ref="V5:V6"/>
    <mergeCell ref="Y5:Y6"/>
    <mergeCell ref="L1:M1"/>
    <mergeCell ref="A2:L2"/>
    <mergeCell ref="A3:L3"/>
    <mergeCell ref="A4:L4"/>
    <mergeCell ref="J5:L5"/>
    <mergeCell ref="D5:D6"/>
    <mergeCell ref="E5:F5"/>
    <mergeCell ref="A5:A6"/>
    <mergeCell ref="B5:B6"/>
    <mergeCell ref="C5:C6"/>
    <mergeCell ref="M5:M6"/>
    <mergeCell ref="P5:P6"/>
  </mergeCells>
  <printOptions horizontalCentered="1"/>
  <pageMargins left="0.52" right="0.23622047244094491" top="0.56999999999999995" bottom="0.26" header="0.59" footer="0.23622047244094491"/>
  <pageSetup paperSize="9" scale="78" orientation="portrait" r:id="rId1"/>
  <headerFooter alignWithMargins="0"/>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108"/>
  <sheetViews>
    <sheetView zoomScale="82" zoomScaleNormal="82" zoomScaleSheetLayoutView="81" workbookViewId="0">
      <pane xSplit="3" ySplit="6" topLeftCell="D7" activePane="bottomRight" state="frozen"/>
      <selection activeCell="J11" sqref="J11"/>
      <selection pane="topRight" activeCell="J11" sqref="J11"/>
      <selection pane="bottomLeft" activeCell="J11" sqref="J11"/>
      <selection pane="bottomRight" activeCell="H7" sqref="H7"/>
    </sheetView>
  </sheetViews>
  <sheetFormatPr defaultColWidth="9" defaultRowHeight="15.75"/>
  <cols>
    <col min="1" max="1" width="4" style="54" customWidth="1"/>
    <col min="2" max="2" width="26.875" style="54" customWidth="1"/>
    <col min="3" max="3" width="9.5" style="57" customWidth="1"/>
    <col min="4" max="4" width="10" style="54" customWidth="1"/>
    <col min="5" max="5" width="8.25" style="54" hidden="1" customWidth="1"/>
    <col min="6" max="6" width="10.625" style="54" hidden="1" customWidth="1"/>
    <col min="7" max="9" width="10.125" style="54" customWidth="1"/>
    <col min="10" max="10" width="10.5" style="54" customWidth="1"/>
    <col min="11" max="11" width="10.375" style="54" customWidth="1"/>
    <col min="12" max="12" width="12.375" style="54" customWidth="1"/>
    <col min="13" max="13" width="8.25" style="54" customWidth="1"/>
    <col min="14" max="16" width="9" style="54" customWidth="1"/>
    <col min="17" max="16384" width="9" style="54"/>
  </cols>
  <sheetData>
    <row r="1" spans="1:14">
      <c r="K1" s="1892" t="s">
        <v>231</v>
      </c>
      <c r="L1" s="1892"/>
      <c r="M1" s="1892"/>
    </row>
    <row r="2" spans="1:14" ht="24" customHeight="1">
      <c r="A2" s="1918" t="s">
        <v>827</v>
      </c>
      <c r="B2" s="1918"/>
      <c r="C2" s="1918"/>
      <c r="D2" s="1918"/>
      <c r="E2" s="1918"/>
      <c r="F2" s="1918"/>
      <c r="G2" s="1918"/>
      <c r="H2" s="1918"/>
      <c r="I2" s="1918"/>
      <c r="J2" s="1918"/>
      <c r="K2" s="1918"/>
      <c r="L2" s="1918"/>
    </row>
    <row r="3" spans="1:14" ht="22.5" customHeight="1">
      <c r="A3" s="1919" t="str">
        <f>'1. Chi tieu chinh'!A3:K3</f>
        <v>(Kèm theo Công văn số:        /UBND - TCKH ngày     tháng 5 năm 2024 của UBND huyện Phong Thổ)</v>
      </c>
      <c r="B3" s="1919"/>
      <c r="C3" s="1919"/>
      <c r="D3" s="1919"/>
      <c r="E3" s="1919"/>
      <c r="F3" s="1919"/>
      <c r="G3" s="1919"/>
      <c r="H3" s="1919"/>
      <c r="I3" s="1919"/>
      <c r="J3" s="1919"/>
      <c r="K3" s="1919"/>
      <c r="L3" s="1919"/>
    </row>
    <row r="4" spans="1:14" ht="12.75" customHeight="1">
      <c r="B4" s="56"/>
      <c r="C4" s="58"/>
      <c r="D4" s="56"/>
      <c r="E4" s="56"/>
      <c r="F4" s="56"/>
      <c r="G4" s="56"/>
      <c r="H4" s="56"/>
      <c r="I4" s="56"/>
      <c r="J4" s="56"/>
      <c r="K4" s="56"/>
      <c r="L4" s="56"/>
    </row>
    <row r="5" spans="1:14" s="59" customFormat="1" ht="21" customHeight="1">
      <c r="A5" s="1920" t="s">
        <v>40</v>
      </c>
      <c r="B5" s="1923" t="s">
        <v>59</v>
      </c>
      <c r="C5" s="1884" t="s">
        <v>20</v>
      </c>
      <c r="D5" s="1886" t="s">
        <v>828</v>
      </c>
      <c r="E5" s="1886" t="str">
        <f>+'7.DS-GD&amp;TE'!E5:F5</f>
        <v>Năm 2023</v>
      </c>
      <c r="F5" s="1886"/>
      <c r="G5" s="1887" t="s">
        <v>805</v>
      </c>
      <c r="H5" s="1888"/>
      <c r="I5" s="1889"/>
      <c r="J5" s="1885" t="s">
        <v>60</v>
      </c>
      <c r="K5" s="1885"/>
      <c r="L5" s="1885"/>
      <c r="M5" s="1921" t="s">
        <v>73</v>
      </c>
    </row>
    <row r="6" spans="1:14" s="59" customFormat="1" ht="42" customHeight="1">
      <c r="A6" s="1920"/>
      <c r="B6" s="1923"/>
      <c r="C6" s="1884"/>
      <c r="D6" s="1886"/>
      <c r="E6" s="1735"/>
      <c r="F6" s="1735"/>
      <c r="G6" s="1731" t="s">
        <v>14</v>
      </c>
      <c r="H6" s="1731" t="str">
        <f>+'10.VHTT'!H6</f>
        <v>ƯTH 6 tháng đầu năm</v>
      </c>
      <c r="I6" s="1731" t="s">
        <v>833</v>
      </c>
      <c r="J6" s="1016" t="s">
        <v>829</v>
      </c>
      <c r="K6" s="1016" t="s">
        <v>830</v>
      </c>
      <c r="L6" s="1016" t="s">
        <v>831</v>
      </c>
      <c r="M6" s="1921"/>
    </row>
    <row r="7" spans="1:14" ht="23.25" customHeight="1">
      <c r="A7" s="1276">
        <v>1</v>
      </c>
      <c r="B7" s="1169" t="s">
        <v>0</v>
      </c>
      <c r="C7" s="1171"/>
      <c r="D7" s="1609"/>
      <c r="E7" s="1609"/>
      <c r="F7" s="1609"/>
      <c r="G7" s="1609"/>
      <c r="H7" s="1609"/>
      <c r="I7" s="1609"/>
      <c r="J7" s="1609"/>
      <c r="K7" s="1610"/>
      <c r="L7" s="1611"/>
      <c r="M7" s="1612"/>
    </row>
    <row r="8" spans="1:14" ht="30.75" customHeight="1">
      <c r="A8" s="1277" t="s">
        <v>243</v>
      </c>
      <c r="B8" s="1182" t="s">
        <v>761</v>
      </c>
      <c r="C8" s="1185" t="s">
        <v>2</v>
      </c>
      <c r="D8" s="1601">
        <v>126</v>
      </c>
      <c r="E8" s="1601">
        <v>110</v>
      </c>
      <c r="F8" s="1601">
        <v>110</v>
      </c>
      <c r="G8" s="1601">
        <v>368</v>
      </c>
      <c r="H8" s="1601">
        <v>190</v>
      </c>
      <c r="I8" s="1601">
        <v>215</v>
      </c>
      <c r="J8" s="1499">
        <f>+H8/D8*100</f>
        <v>150.79365079365078</v>
      </c>
      <c r="K8" s="1499">
        <f>+H8/G8*100</f>
        <v>51.630434782608688</v>
      </c>
      <c r="L8" s="1613">
        <f>+I8/G8*100</f>
        <v>58.423913043478258</v>
      </c>
      <c r="M8" s="1614"/>
    </row>
    <row r="9" spans="1:14" ht="23.25" customHeight="1">
      <c r="A9" s="1277" t="s">
        <v>243</v>
      </c>
      <c r="B9" s="1197" t="s">
        <v>419</v>
      </c>
      <c r="C9" s="87" t="s">
        <v>1</v>
      </c>
      <c r="D9" s="1615">
        <v>51766</v>
      </c>
      <c r="E9" s="1615">
        <v>52121</v>
      </c>
      <c r="F9" s="1615">
        <v>52121</v>
      </c>
      <c r="G9" s="1615">
        <v>62677</v>
      </c>
      <c r="H9" s="1615">
        <v>52500</v>
      </c>
      <c r="I9" s="1615">
        <v>62677</v>
      </c>
      <c r="J9" s="1499">
        <f t="shared" ref="J9:J23" si="0">+H9/D9*100</f>
        <v>101.41791909747711</v>
      </c>
      <c r="K9" s="1499">
        <f t="shared" ref="K9:K23" si="1">+H9/G9*100</f>
        <v>83.762783796288915</v>
      </c>
      <c r="L9" s="1613">
        <f t="shared" ref="L9:L23" si="2">+I9/G9*100</f>
        <v>100</v>
      </c>
      <c r="M9" s="1614"/>
    </row>
    <row r="10" spans="1:14" ht="26.25" customHeight="1">
      <c r="A10" s="1277" t="s">
        <v>243</v>
      </c>
      <c r="B10" s="1278" t="s">
        <v>420</v>
      </c>
      <c r="C10" s="87" t="s">
        <v>1</v>
      </c>
      <c r="D10" s="1601">
        <v>5311</v>
      </c>
      <c r="E10" s="1601">
        <v>5457</v>
      </c>
      <c r="F10" s="1601">
        <v>5457</v>
      </c>
      <c r="G10" s="1601">
        <v>6930</v>
      </c>
      <c r="H10" s="1601">
        <v>6450</v>
      </c>
      <c r="I10" s="1601">
        <v>6930</v>
      </c>
      <c r="J10" s="1499">
        <f t="shared" si="0"/>
        <v>121.44605535680664</v>
      </c>
      <c r="K10" s="1499">
        <f t="shared" si="1"/>
        <v>93.073593073593074</v>
      </c>
      <c r="L10" s="1613">
        <f t="shared" si="2"/>
        <v>100</v>
      </c>
      <c r="M10" s="1614"/>
    </row>
    <row r="11" spans="1:14" ht="26.25" customHeight="1">
      <c r="A11" s="1277" t="s">
        <v>243</v>
      </c>
      <c r="B11" s="1278" t="s">
        <v>421</v>
      </c>
      <c r="C11" s="1185" t="s">
        <v>16</v>
      </c>
      <c r="D11" s="1601">
        <v>16</v>
      </c>
      <c r="E11" s="1601">
        <v>16</v>
      </c>
      <c r="F11" s="1601">
        <v>16</v>
      </c>
      <c r="G11" s="1601">
        <v>16</v>
      </c>
      <c r="H11" s="1601">
        <v>16</v>
      </c>
      <c r="I11" s="1601">
        <v>16</v>
      </c>
      <c r="J11" s="1499">
        <f t="shared" si="0"/>
        <v>100</v>
      </c>
      <c r="K11" s="1499">
        <f t="shared" si="1"/>
        <v>100</v>
      </c>
      <c r="L11" s="1613">
        <f t="shared" si="2"/>
        <v>100</v>
      </c>
      <c r="M11" s="1614"/>
    </row>
    <row r="12" spans="1:14" ht="23.25" customHeight="1">
      <c r="A12" s="1279">
        <v>2</v>
      </c>
      <c r="B12" s="1184" t="s">
        <v>234</v>
      </c>
      <c r="C12" s="1185"/>
      <c r="D12" s="1499"/>
      <c r="E12" s="1499"/>
      <c r="F12" s="1499"/>
      <c r="G12" s="1499"/>
      <c r="H12" s="1499"/>
      <c r="I12" s="1499"/>
      <c r="J12" s="1499"/>
      <c r="K12" s="1499"/>
      <c r="L12" s="1613"/>
      <c r="M12" s="1614"/>
    </row>
    <row r="13" spans="1:14" s="73" customFormat="1" ht="41.25" customHeight="1">
      <c r="A13" s="1196" t="s">
        <v>171</v>
      </c>
      <c r="B13" s="1280" t="s">
        <v>278</v>
      </c>
      <c r="C13" s="87" t="s">
        <v>43</v>
      </c>
      <c r="D13" s="1601">
        <v>92</v>
      </c>
      <c r="E13" s="1601">
        <v>92</v>
      </c>
      <c r="F13" s="1601">
        <v>92</v>
      </c>
      <c r="G13" s="1601">
        <v>95</v>
      </c>
      <c r="H13" s="1601">
        <v>95</v>
      </c>
      <c r="I13" s="1601">
        <v>95</v>
      </c>
      <c r="J13" s="1499">
        <f t="shared" si="0"/>
        <v>103.26086956521738</v>
      </c>
      <c r="K13" s="1499">
        <f t="shared" si="1"/>
        <v>100</v>
      </c>
      <c r="L13" s="1613">
        <f t="shared" si="2"/>
        <v>100</v>
      </c>
      <c r="M13" s="1616"/>
      <c r="N13" s="73" t="s">
        <v>247</v>
      </c>
    </row>
    <row r="14" spans="1:14" s="73" customFormat="1" ht="28.5" customHeight="1">
      <c r="A14" s="1156" t="s">
        <v>172</v>
      </c>
      <c r="B14" s="1281" t="s">
        <v>242</v>
      </c>
      <c r="C14" s="1185" t="s">
        <v>240</v>
      </c>
      <c r="D14" s="1601">
        <v>9816</v>
      </c>
      <c r="E14" s="1601">
        <v>23500</v>
      </c>
      <c r="F14" s="1601">
        <v>23500</v>
      </c>
      <c r="G14" s="1601">
        <v>24000</v>
      </c>
      <c r="H14" s="1601">
        <v>11750</v>
      </c>
      <c r="I14" s="1601">
        <v>25000</v>
      </c>
      <c r="J14" s="1499">
        <f t="shared" si="0"/>
        <v>119.70252648736756</v>
      </c>
      <c r="K14" s="1499">
        <f t="shared" si="1"/>
        <v>48.958333333333329</v>
      </c>
      <c r="L14" s="1613">
        <f t="shared" si="2"/>
        <v>104.16666666666667</v>
      </c>
      <c r="M14" s="1616"/>
    </row>
    <row r="15" spans="1:14" ht="24" customHeight="1">
      <c r="A15" s="1156"/>
      <c r="B15" s="1281" t="s">
        <v>331</v>
      </c>
      <c r="C15" s="1185" t="s">
        <v>240</v>
      </c>
      <c r="D15" s="1601"/>
      <c r="E15" s="1601"/>
      <c r="F15" s="1601"/>
      <c r="G15" s="1601"/>
      <c r="H15" s="1601"/>
      <c r="I15" s="1601"/>
      <c r="J15" s="1499"/>
      <c r="K15" s="1499"/>
      <c r="L15" s="1613"/>
      <c r="M15" s="1614"/>
    </row>
    <row r="16" spans="1:14" s="60" customFormat="1" ht="26.25" customHeight="1">
      <c r="A16" s="1156"/>
      <c r="B16" s="1281" t="s">
        <v>332</v>
      </c>
      <c r="C16" s="1185" t="s">
        <v>240</v>
      </c>
      <c r="D16" s="1601">
        <v>9816</v>
      </c>
      <c r="E16" s="1601">
        <v>23500</v>
      </c>
      <c r="F16" s="1601">
        <v>23500</v>
      </c>
      <c r="G16" s="1601">
        <v>24000</v>
      </c>
      <c r="H16" s="1601">
        <v>11750</v>
      </c>
      <c r="I16" s="1601">
        <v>25000</v>
      </c>
      <c r="J16" s="1499">
        <f t="shared" si="0"/>
        <v>119.70252648736756</v>
      </c>
      <c r="K16" s="1499">
        <f t="shared" si="1"/>
        <v>48.958333333333329</v>
      </c>
      <c r="L16" s="1613">
        <f t="shared" si="2"/>
        <v>104.16666666666667</v>
      </c>
      <c r="M16" s="1617"/>
    </row>
    <row r="17" spans="1:13" s="60" customFormat="1" ht="31.5" customHeight="1">
      <c r="A17" s="1277" t="s">
        <v>243</v>
      </c>
      <c r="B17" s="1182" t="s">
        <v>241</v>
      </c>
      <c r="C17" s="1185" t="s">
        <v>240</v>
      </c>
      <c r="D17" s="1601">
        <v>50</v>
      </c>
      <c r="E17" s="1601">
        <v>300</v>
      </c>
      <c r="F17" s="1601">
        <v>300</v>
      </c>
      <c r="G17" s="1601">
        <v>350</v>
      </c>
      <c r="H17" s="1601">
        <v>178</v>
      </c>
      <c r="I17" s="1601">
        <v>350</v>
      </c>
      <c r="J17" s="1499">
        <f t="shared" si="0"/>
        <v>356</v>
      </c>
      <c r="K17" s="1499">
        <f t="shared" si="1"/>
        <v>50.857142857142854</v>
      </c>
      <c r="L17" s="1613">
        <f t="shared" si="2"/>
        <v>100</v>
      </c>
      <c r="M17" s="1617"/>
    </row>
    <row r="18" spans="1:13" ht="24" customHeight="1">
      <c r="A18" s="1156"/>
      <c r="B18" s="1281" t="s">
        <v>333</v>
      </c>
      <c r="C18" s="1185" t="s">
        <v>240</v>
      </c>
      <c r="D18" s="1601"/>
      <c r="E18" s="1601"/>
      <c r="F18" s="1601"/>
      <c r="G18" s="1601"/>
      <c r="H18" s="1601"/>
      <c r="I18" s="1601"/>
      <c r="J18" s="1499"/>
      <c r="K18" s="1499"/>
      <c r="L18" s="1613"/>
      <c r="M18" s="1614"/>
    </row>
    <row r="19" spans="1:13" ht="24" customHeight="1">
      <c r="A19" s="1156"/>
      <c r="B19" s="1281" t="s">
        <v>334</v>
      </c>
      <c r="C19" s="1185" t="s">
        <v>240</v>
      </c>
      <c r="D19" s="1601">
        <v>50</v>
      </c>
      <c r="E19" s="1601">
        <v>300</v>
      </c>
      <c r="F19" s="1601">
        <v>300</v>
      </c>
      <c r="G19" s="1601">
        <v>350</v>
      </c>
      <c r="H19" s="1601">
        <v>178</v>
      </c>
      <c r="I19" s="1601">
        <v>350</v>
      </c>
      <c r="J19" s="1499">
        <f t="shared" si="0"/>
        <v>356</v>
      </c>
      <c r="K19" s="1499">
        <f t="shared" si="1"/>
        <v>50.857142857142854</v>
      </c>
      <c r="L19" s="1613">
        <f t="shared" si="2"/>
        <v>100</v>
      </c>
      <c r="M19" s="1614"/>
    </row>
    <row r="20" spans="1:13" ht="31.5" customHeight="1">
      <c r="A20" s="1282">
        <v>3</v>
      </c>
      <c r="B20" s="1283" t="s">
        <v>795</v>
      </c>
      <c r="C20" s="1284" t="s">
        <v>2</v>
      </c>
      <c r="D20" s="1601">
        <v>16</v>
      </c>
      <c r="E20" s="1601"/>
      <c r="F20" s="1601"/>
      <c r="G20" s="1601">
        <v>16</v>
      </c>
      <c r="H20" s="1601">
        <v>16</v>
      </c>
      <c r="I20" s="1601">
        <v>16</v>
      </c>
      <c r="J20" s="1499">
        <f t="shared" si="0"/>
        <v>100</v>
      </c>
      <c r="K20" s="1499">
        <f t="shared" si="1"/>
        <v>100</v>
      </c>
      <c r="L20" s="1613">
        <f t="shared" si="2"/>
        <v>100</v>
      </c>
      <c r="M20" s="1614"/>
    </row>
    <row r="21" spans="1:13" ht="21.75" customHeight="1">
      <c r="A21" s="1202"/>
      <c r="B21" s="1202" t="s">
        <v>81</v>
      </c>
      <c r="C21" s="1202"/>
      <c r="D21" s="1618"/>
      <c r="E21" s="1618"/>
      <c r="F21" s="1618"/>
      <c r="G21" s="1618"/>
      <c r="H21" s="1618"/>
      <c r="I21" s="1618"/>
      <c r="J21" s="1499"/>
      <c r="K21" s="1499"/>
      <c r="L21" s="1613"/>
      <c r="M21" s="1614"/>
    </row>
    <row r="22" spans="1:13" ht="21.75" customHeight="1">
      <c r="A22" s="1202"/>
      <c r="B22" s="1285" t="s">
        <v>762</v>
      </c>
      <c r="C22" s="87" t="s">
        <v>2</v>
      </c>
      <c r="D22" s="1601">
        <v>8</v>
      </c>
      <c r="E22" s="1601">
        <v>17</v>
      </c>
      <c r="F22" s="1601">
        <v>17</v>
      </c>
      <c r="G22" s="1619">
        <v>8</v>
      </c>
      <c r="H22" s="1619">
        <v>8</v>
      </c>
      <c r="I22" s="1619">
        <v>8</v>
      </c>
      <c r="J22" s="1499">
        <f t="shared" si="0"/>
        <v>100</v>
      </c>
      <c r="K22" s="1499">
        <f t="shared" si="1"/>
        <v>100</v>
      </c>
      <c r="L22" s="1613">
        <f t="shared" si="2"/>
        <v>100</v>
      </c>
      <c r="M22" s="1614"/>
    </row>
    <row r="23" spans="1:13" ht="21.75" customHeight="1">
      <c r="A23" s="1209"/>
      <c r="B23" s="1286" t="s">
        <v>763</v>
      </c>
      <c r="C23" s="1240" t="s">
        <v>2</v>
      </c>
      <c r="D23" s="1621">
        <v>8</v>
      </c>
      <c r="E23" s="1620"/>
      <c r="F23" s="1620"/>
      <c r="G23" s="1621">
        <v>8</v>
      </c>
      <c r="H23" s="1621">
        <v>8</v>
      </c>
      <c r="I23" s="1621">
        <v>8</v>
      </c>
      <c r="J23" s="1622">
        <f t="shared" si="0"/>
        <v>100</v>
      </c>
      <c r="K23" s="1622">
        <f t="shared" si="1"/>
        <v>100</v>
      </c>
      <c r="L23" s="1622">
        <f t="shared" si="2"/>
        <v>100</v>
      </c>
      <c r="M23" s="1623"/>
    </row>
    <row r="24" spans="1:13">
      <c r="B24" s="1922"/>
      <c r="C24" s="1922"/>
      <c r="D24" s="1922"/>
      <c r="E24" s="1922"/>
      <c r="F24" s="1922"/>
      <c r="G24" s="1922"/>
      <c r="H24" s="1922"/>
      <c r="I24" s="1922"/>
      <c r="J24" s="1922"/>
      <c r="K24" s="1922"/>
      <c r="L24" s="1922"/>
    </row>
    <row r="25" spans="1:13">
      <c r="C25" s="54"/>
      <c r="L25" s="61"/>
    </row>
    <row r="26" spans="1:13">
      <c r="C26" s="54"/>
      <c r="L26" s="61"/>
    </row>
    <row r="27" spans="1:13">
      <c r="C27" s="54"/>
      <c r="L27" s="61"/>
    </row>
    <row r="28" spans="1:13">
      <c r="C28" s="54"/>
      <c r="L28" s="61"/>
    </row>
    <row r="29" spans="1:13">
      <c r="C29" s="54"/>
      <c r="L29" s="61"/>
    </row>
    <row r="30" spans="1:13">
      <c r="C30" s="54"/>
      <c r="L30" s="61"/>
    </row>
    <row r="31" spans="1:13">
      <c r="C31" s="54"/>
      <c r="L31" s="61"/>
    </row>
    <row r="32" spans="1:13">
      <c r="C32" s="54"/>
      <c r="L32" s="61"/>
    </row>
    <row r="33" spans="3:12">
      <c r="C33" s="54"/>
      <c r="L33" s="61"/>
    </row>
    <row r="34" spans="3:12">
      <c r="C34" s="54"/>
      <c r="L34" s="61"/>
    </row>
    <row r="35" spans="3:12">
      <c r="C35" s="54"/>
      <c r="L35" s="61"/>
    </row>
    <row r="36" spans="3:12">
      <c r="C36" s="54"/>
      <c r="L36" s="61"/>
    </row>
    <row r="37" spans="3:12">
      <c r="C37" s="54"/>
      <c r="L37" s="61"/>
    </row>
    <row r="38" spans="3:12">
      <c r="C38" s="54"/>
      <c r="L38" s="61"/>
    </row>
    <row r="39" spans="3:12">
      <c r="C39" s="54"/>
      <c r="L39" s="61"/>
    </row>
    <row r="40" spans="3:12">
      <c r="C40" s="54"/>
      <c r="L40" s="61"/>
    </row>
    <row r="41" spans="3:12" ht="16.5" hidden="1" customHeight="1">
      <c r="C41" s="54"/>
      <c r="L41" s="61"/>
    </row>
    <row r="42" spans="3:12" ht="16.5" hidden="1" customHeight="1">
      <c r="C42" s="54"/>
      <c r="L42" s="61"/>
    </row>
    <row r="43" spans="3:12" ht="16.5" hidden="1" customHeight="1">
      <c r="C43" s="54"/>
      <c r="L43" s="61"/>
    </row>
    <row r="44" spans="3:12" ht="16.5" hidden="1" customHeight="1">
      <c r="C44" s="54"/>
      <c r="L44" s="61"/>
    </row>
    <row r="45" spans="3:12" ht="16.5" hidden="1" customHeight="1">
      <c r="C45" s="54"/>
      <c r="L45" s="61"/>
    </row>
    <row r="46" spans="3:12" ht="16.5" hidden="1" customHeight="1">
      <c r="C46" s="54"/>
      <c r="L46" s="61"/>
    </row>
    <row r="47" spans="3:12" ht="16.5" hidden="1" customHeight="1">
      <c r="C47" s="54"/>
      <c r="L47" s="61"/>
    </row>
    <row r="48" spans="3:12" ht="16.5" hidden="1" customHeight="1">
      <c r="C48" s="54"/>
      <c r="L48" s="61"/>
    </row>
    <row r="49" spans="3:12" ht="16.5" hidden="1" customHeight="1">
      <c r="C49" s="54"/>
      <c r="L49" s="61"/>
    </row>
    <row r="50" spans="3:12" ht="16.5" hidden="1" customHeight="1">
      <c r="C50" s="54"/>
      <c r="L50" s="61"/>
    </row>
    <row r="51" spans="3:12" ht="16.5" hidden="1" customHeight="1">
      <c r="C51" s="54"/>
      <c r="L51" s="61"/>
    </row>
    <row r="52" spans="3:12" ht="16.5" hidden="1" customHeight="1">
      <c r="C52" s="54"/>
      <c r="L52" s="61"/>
    </row>
    <row r="53" spans="3:12" ht="16.5" hidden="1" customHeight="1">
      <c r="C53" s="54"/>
      <c r="L53" s="61"/>
    </row>
    <row r="54" spans="3:12" ht="16.5" hidden="1" customHeight="1">
      <c r="C54" s="54"/>
      <c r="L54" s="61"/>
    </row>
    <row r="55" spans="3:12" ht="16.5" hidden="1" customHeight="1">
      <c r="C55" s="54"/>
      <c r="L55" s="61"/>
    </row>
    <row r="56" spans="3:12" ht="16.5" hidden="1" customHeight="1">
      <c r="C56" s="54"/>
    </row>
    <row r="57" spans="3:12" ht="16.5" hidden="1" customHeight="1">
      <c r="C57" s="54"/>
    </row>
    <row r="58" spans="3:12" ht="16.5" hidden="1" customHeight="1">
      <c r="C58" s="54"/>
    </row>
    <row r="59" spans="3:12" ht="16.5" hidden="1" customHeight="1">
      <c r="C59" s="54"/>
    </row>
    <row r="60" spans="3:12" ht="16.5" hidden="1" customHeight="1">
      <c r="C60" s="54"/>
    </row>
    <row r="61" spans="3:12" ht="16.5" hidden="1" customHeight="1">
      <c r="C61" s="54"/>
    </row>
    <row r="62" spans="3:12" ht="16.5" hidden="1" customHeight="1">
      <c r="C62" s="54"/>
    </row>
    <row r="63" spans="3:12" ht="16.5" hidden="1" customHeight="1">
      <c r="C63" s="54"/>
    </row>
    <row r="64" spans="3:12" ht="16.5" hidden="1" customHeight="1">
      <c r="C64" s="54"/>
    </row>
    <row r="65" spans="3:3" ht="16.5" hidden="1" customHeight="1">
      <c r="C65" s="54"/>
    </row>
    <row r="66" spans="3:3" ht="16.5" hidden="1" customHeight="1">
      <c r="C66" s="54"/>
    </row>
    <row r="67" spans="3:3" ht="16.5" hidden="1" customHeight="1">
      <c r="C67" s="54"/>
    </row>
    <row r="68" spans="3:3" ht="16.5" hidden="1" customHeight="1">
      <c r="C68" s="54"/>
    </row>
    <row r="69" spans="3:3" ht="16.5" hidden="1" customHeight="1">
      <c r="C69" s="54"/>
    </row>
    <row r="70" spans="3:3" ht="16.5" hidden="1" customHeight="1">
      <c r="C70" s="54"/>
    </row>
    <row r="71" spans="3:3" ht="16.5" hidden="1" customHeight="1">
      <c r="C71" s="54"/>
    </row>
    <row r="72" spans="3:3" ht="15.75" hidden="1" customHeight="1">
      <c r="C72" s="54"/>
    </row>
    <row r="73" spans="3:3">
      <c r="C73" s="54"/>
    </row>
    <row r="74" spans="3:3">
      <c r="C74" s="54"/>
    </row>
    <row r="75" spans="3:3">
      <c r="C75" s="54"/>
    </row>
    <row r="76" spans="3:3">
      <c r="C76" s="54"/>
    </row>
    <row r="77" spans="3:3">
      <c r="C77" s="54"/>
    </row>
    <row r="78" spans="3:3">
      <c r="C78" s="54"/>
    </row>
    <row r="79" spans="3:3">
      <c r="C79" s="54"/>
    </row>
    <row r="80" spans="3:3">
      <c r="C80" s="54"/>
    </row>
    <row r="81" spans="3:3">
      <c r="C81" s="54"/>
    </row>
    <row r="82" spans="3:3">
      <c r="C82" s="54"/>
    </row>
    <row r="83" spans="3:3">
      <c r="C83" s="54"/>
    </row>
    <row r="84" spans="3:3">
      <c r="C84" s="54"/>
    </row>
    <row r="85" spans="3:3">
      <c r="C85" s="54"/>
    </row>
    <row r="86" spans="3:3">
      <c r="C86" s="54"/>
    </row>
    <row r="87" spans="3:3">
      <c r="C87" s="54"/>
    </row>
    <row r="88" spans="3:3">
      <c r="C88" s="54"/>
    </row>
    <row r="89" spans="3:3">
      <c r="C89" s="54"/>
    </row>
    <row r="90" spans="3:3">
      <c r="C90" s="54"/>
    </row>
    <row r="91" spans="3:3">
      <c r="C91" s="54"/>
    </row>
    <row r="92" spans="3:3">
      <c r="C92" s="54"/>
    </row>
    <row r="93" spans="3:3">
      <c r="C93" s="54"/>
    </row>
    <row r="94" spans="3:3">
      <c r="C94" s="54"/>
    </row>
    <row r="95" spans="3:3">
      <c r="C95" s="54"/>
    </row>
    <row r="96" spans="3:3">
      <c r="C96" s="54"/>
    </row>
    <row r="97" spans="3:3">
      <c r="C97" s="54"/>
    </row>
    <row r="98" spans="3:3">
      <c r="C98" s="54"/>
    </row>
    <row r="99" spans="3:3">
      <c r="C99" s="54"/>
    </row>
    <row r="100" spans="3:3">
      <c r="C100" s="54"/>
    </row>
    <row r="101" spans="3:3">
      <c r="C101" s="54"/>
    </row>
    <row r="102" spans="3:3">
      <c r="C102" s="54"/>
    </row>
    <row r="103" spans="3:3">
      <c r="C103" s="54"/>
    </row>
    <row r="104" spans="3:3">
      <c r="C104" s="54"/>
    </row>
    <row r="105" spans="3:3">
      <c r="C105" s="54"/>
    </row>
    <row r="106" spans="3:3">
      <c r="C106" s="54"/>
    </row>
    <row r="107" spans="3:3">
      <c r="C107" s="54"/>
    </row>
    <row r="108" spans="3:3">
      <c r="C108" s="54"/>
    </row>
  </sheetData>
  <mergeCells count="12">
    <mergeCell ref="B24:L24"/>
    <mergeCell ref="D5:D6"/>
    <mergeCell ref="E5:F5"/>
    <mergeCell ref="B5:B6"/>
    <mergeCell ref="C5:C6"/>
    <mergeCell ref="K1:M1"/>
    <mergeCell ref="A2:L2"/>
    <mergeCell ref="A3:L3"/>
    <mergeCell ref="J5:L5"/>
    <mergeCell ref="A5:A6"/>
    <mergeCell ref="M5:M6"/>
    <mergeCell ref="G5:I5"/>
  </mergeCells>
  <printOptions horizontalCentered="1"/>
  <pageMargins left="0.23622047244094491" right="0.19685039370078741" top="0.69" bottom="0.19685039370078741" header="0.7" footer="0.23622047244094491"/>
  <pageSetup paperSize="9" scale="80" orientation="portrait" r:id="rId1"/>
  <headerFooter alignWithMargins="0"/>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0"/>
  <dimension ref="A1:C35"/>
  <sheetViews>
    <sheetView workbookViewId="0">
      <selection activeCell="C26" sqref="C26"/>
    </sheetView>
  </sheetViews>
  <sheetFormatPr defaultColWidth="7" defaultRowHeight="12.75"/>
  <cols>
    <col min="1" max="1" width="22.875" style="1" customWidth="1"/>
    <col min="2" max="2" width="1" style="1" customWidth="1"/>
    <col min="3" max="3" width="24.62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7" type="noConversion"/>
  <pageMargins left="0.75" right="0.75" top="0.41" bottom="0.5" header="0.22" footer="0.27"/>
  <pageSetup paperSize="9" orientation="landscape" r:id="rId1"/>
  <headerFooter alignWithMargins="0"/>
</worksheet>
</file>

<file path=xl/worksheets/sheet1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1"/>
  <dimension ref="A1:C35"/>
  <sheetViews>
    <sheetView workbookViewId="0">
      <selection activeCell="C26" sqref="C26"/>
    </sheetView>
  </sheetViews>
  <sheetFormatPr defaultColWidth="7" defaultRowHeight="12.75"/>
  <cols>
    <col min="1" max="1" width="22.875" style="1" customWidth="1"/>
    <col min="2" max="2" width="1" style="1" customWidth="1"/>
    <col min="3" max="3" width="24.62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7" type="noConversion"/>
  <pageMargins left="0.75" right="0.75" top="0.41" bottom="0.5" header="0.22" footer="0.27"/>
  <pageSetup paperSize="9" orientation="landscape" r:id="rId1"/>
  <headerFooter alignWithMargins="0"/>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2"/>
  <dimension ref="A1:C35"/>
  <sheetViews>
    <sheetView workbookViewId="0">
      <selection activeCell="C26" sqref="C26"/>
    </sheetView>
  </sheetViews>
  <sheetFormatPr defaultColWidth="7" defaultRowHeight="12.75"/>
  <cols>
    <col min="1" max="1" width="22.875" style="1" customWidth="1"/>
    <col min="2" max="2" width="1" style="1" customWidth="1"/>
    <col min="3" max="3" width="24.62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7" type="noConversion"/>
  <pageMargins left="0.75" right="0.75" top="0.41" bottom="0.5" header="0.22" footer="0.27"/>
  <pageSetup paperSize="9" orientation="landscape" r:id="rId1"/>
  <headerFooter alignWithMargins="0"/>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3"/>
  <dimension ref="A1:C35"/>
  <sheetViews>
    <sheetView workbookViewId="0">
      <selection activeCell="C26" sqref="C26"/>
    </sheetView>
  </sheetViews>
  <sheetFormatPr defaultColWidth="7" defaultRowHeight="12.75"/>
  <cols>
    <col min="1" max="1" width="22.875" style="1" customWidth="1"/>
    <col min="2" max="2" width="1" style="1" customWidth="1"/>
    <col min="3" max="3" width="24.625" style="1" customWidth="1"/>
    <col min="4" max="16384" width="7" style="1"/>
  </cols>
  <sheetData>
    <row r="1" spans="1:3" ht="13.5" thickBot="1"/>
    <row r="2" spans="1:3" ht="15.75" thickBot="1">
      <c r="A2"/>
      <c r="C2"/>
    </row>
    <row r="3" spans="1:3" ht="15">
      <c r="A3"/>
      <c r="C3"/>
    </row>
    <row r="4" spans="1:3" ht="15">
      <c r="A4"/>
      <c r="C4"/>
    </row>
    <row r="5" spans="1:3" ht="15">
      <c r="A5"/>
      <c r="C5"/>
    </row>
    <row r="6" spans="1:3" ht="15.75" thickBot="1">
      <c r="A6"/>
      <c r="C6"/>
    </row>
    <row r="7" spans="1:3" ht="15">
      <c r="C7"/>
    </row>
    <row r="8" spans="1:3" ht="15.75" thickBot="1">
      <c r="C8"/>
    </row>
    <row r="9" spans="1:3" ht="15.75" thickBot="1">
      <c r="A9"/>
    </row>
    <row r="10" spans="1:3" ht="15.75" thickBot="1">
      <c r="A10"/>
      <c r="C10"/>
    </row>
    <row r="11" spans="1:3" ht="15">
      <c r="A11"/>
      <c r="C11"/>
    </row>
    <row r="12" spans="1:3" ht="15">
      <c r="A12"/>
      <c r="C12"/>
    </row>
    <row r="13" spans="1:3" ht="15">
      <c r="A13"/>
      <c r="C13"/>
    </row>
    <row r="14" spans="1:3" ht="15">
      <c r="A14"/>
      <c r="C14"/>
    </row>
    <row r="15" spans="1:3" ht="15">
      <c r="A15"/>
      <c r="C15"/>
    </row>
    <row r="16" spans="1:3" ht="15">
      <c r="A16"/>
      <c r="C16"/>
    </row>
    <row r="17" spans="1:3" ht="15">
      <c r="A17"/>
      <c r="C17"/>
    </row>
    <row r="18" spans="1:3" ht="15">
      <c r="A18"/>
      <c r="C18"/>
    </row>
    <row r="19" spans="1:3" ht="15">
      <c r="A19"/>
      <c r="C19"/>
    </row>
    <row r="20" spans="1:3" ht="15.75" thickBot="1">
      <c r="A20"/>
      <c r="C20"/>
    </row>
    <row r="21" spans="1:3" ht="15.75" thickBot="1">
      <c r="A21"/>
    </row>
    <row r="22" spans="1:3" ht="15.75" thickBot="1">
      <c r="A22"/>
      <c r="C22"/>
    </row>
    <row r="23" spans="1:3" ht="15">
      <c r="A23"/>
      <c r="C23"/>
    </row>
    <row r="24" spans="1:3" ht="15">
      <c r="A24"/>
      <c r="C24"/>
    </row>
    <row r="25" spans="1:3" ht="15">
      <c r="A25"/>
      <c r="C25"/>
    </row>
    <row r="26" spans="1:3" ht="15">
      <c r="A26"/>
      <c r="C26"/>
    </row>
    <row r="27" spans="1:3" ht="15">
      <c r="A27"/>
      <c r="C27"/>
    </row>
    <row r="28" spans="1:3" ht="15">
      <c r="A28"/>
      <c r="C28"/>
    </row>
    <row r="29" spans="1:3" ht="15">
      <c r="A29"/>
      <c r="C29"/>
    </row>
    <row r="30" spans="1:3" ht="15.75" thickBot="1">
      <c r="A30"/>
      <c r="C30"/>
    </row>
    <row r="31" spans="1:3" ht="15">
      <c r="C31"/>
    </row>
    <row r="32" spans="1:3" ht="15.75" thickBot="1">
      <c r="C32"/>
    </row>
    <row r="33" spans="1:3" ht="15">
      <c r="A33"/>
      <c r="C33"/>
    </row>
    <row r="34" spans="1:3" ht="15">
      <c r="A34"/>
      <c r="C34"/>
    </row>
    <row r="35" spans="1:3" ht="15.75" thickBot="1">
      <c r="A35"/>
      <c r="C35"/>
    </row>
  </sheetData>
  <sheetProtection password="CFB0" sheet="1" objects="1"/>
  <phoneticPr fontId="7" type="noConversion"/>
  <pageMargins left="0.75" right="0.75" top="0.41" bottom="0.5" header="0.22" footer="0.27"/>
  <pageSetup paperSize="9" orientation="landscape" r:id="rId1"/>
  <headerFooter alignWithMargins="0"/>
</worksheet>
</file>

<file path=xl/worksheets/sheet1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4"/>
  <dimension ref="A1:C41"/>
  <sheetViews>
    <sheetView workbookViewId="0">
      <selection activeCell="C1" sqref="C1"/>
    </sheetView>
  </sheetViews>
  <sheetFormatPr defaultColWidth="7.125" defaultRowHeight="12.75"/>
  <cols>
    <col min="1" max="1" width="23.25" style="1" customWidth="1"/>
    <col min="2" max="2" width="1" style="1" customWidth="1"/>
    <col min="3" max="3" width="25" style="1" customWidth="1"/>
    <col min="4" max="16384" width="7.125" style="1"/>
  </cols>
  <sheetData>
    <row r="1" spans="1:3" ht="15">
      <c r="A1" s="3"/>
      <c r="C1" s="3"/>
    </row>
    <row r="2" spans="1:3" ht="15.75" thickBot="1">
      <c r="A2" s="3"/>
    </row>
    <row r="3" spans="1:3" ht="15.75" thickBot="1">
      <c r="A3" s="2"/>
      <c r="C3" s="2"/>
    </row>
    <row r="4" spans="1:3" ht="15">
      <c r="A4" s="2"/>
      <c r="C4" s="2"/>
    </row>
    <row r="5" spans="1:3" ht="15">
      <c r="C5" s="2"/>
    </row>
    <row r="6" spans="1:3" ht="15.75" thickBot="1">
      <c r="C6" s="2"/>
    </row>
    <row r="7" spans="1:3" ht="15">
      <c r="A7" s="2"/>
      <c r="C7" s="2"/>
    </row>
    <row r="8" spans="1:3" ht="15">
      <c r="A8" s="2"/>
      <c r="C8" s="2"/>
    </row>
    <row r="9" spans="1:3" ht="15">
      <c r="A9" s="2"/>
      <c r="C9" s="2"/>
    </row>
    <row r="10" spans="1:3" ht="15">
      <c r="A10" s="2"/>
      <c r="C10" s="2"/>
    </row>
    <row r="11" spans="1:3" ht="15.75" thickBot="1">
      <c r="A11" s="2"/>
      <c r="C11" s="2"/>
    </row>
    <row r="12" spans="1:3" ht="15">
      <c r="C12" s="2"/>
    </row>
    <row r="13" spans="1:3" ht="15.75" thickBot="1">
      <c r="C13" s="2"/>
    </row>
    <row r="14" spans="1:3" ht="15.75" thickBot="1">
      <c r="A14" s="2"/>
      <c r="C14" s="2"/>
    </row>
    <row r="15" spans="1:3" ht="15">
      <c r="A15" s="2"/>
    </row>
    <row r="16" spans="1:3" ht="15.75" thickBot="1">
      <c r="A16" s="2"/>
    </row>
    <row r="17" spans="1:3" ht="15.75" thickBot="1">
      <c r="A17" s="2"/>
      <c r="C17" s="2"/>
    </row>
    <row r="18" spans="1:3" ht="15">
      <c r="C18" s="2"/>
    </row>
    <row r="19" spans="1:3" ht="15">
      <c r="C19" s="2"/>
    </row>
    <row r="20" spans="1:3" ht="15">
      <c r="A20" s="2"/>
      <c r="C20" s="2"/>
    </row>
    <row r="21" spans="1:3" ht="15">
      <c r="A21" s="2"/>
      <c r="C21" s="2"/>
    </row>
    <row r="22" spans="1:3" ht="15">
      <c r="A22" s="2"/>
      <c r="C22" s="2"/>
    </row>
    <row r="23" spans="1:3" ht="15">
      <c r="A23" s="2"/>
      <c r="C23" s="2"/>
    </row>
    <row r="24" spans="1:3" ht="15">
      <c r="A24" s="2"/>
    </row>
    <row r="25" spans="1:3" ht="15">
      <c r="A25" s="2"/>
    </row>
    <row r="26" spans="1:3" ht="15.75" thickBot="1">
      <c r="A26" s="2"/>
      <c r="C26" s="2"/>
    </row>
    <row r="27" spans="1:3" ht="15">
      <c r="A27" s="2"/>
      <c r="C27" s="2"/>
    </row>
    <row r="28" spans="1:3" ht="15">
      <c r="A28" s="2"/>
      <c r="C28" s="2"/>
    </row>
    <row r="29" spans="1:3" ht="15">
      <c r="A29" s="2"/>
      <c r="C29" s="2"/>
    </row>
    <row r="30" spans="1:3" ht="15">
      <c r="A30" s="2"/>
      <c r="C30" s="2"/>
    </row>
    <row r="31" spans="1:3" ht="15">
      <c r="A31" s="2"/>
      <c r="C31" s="2"/>
    </row>
    <row r="32" spans="1:3" ht="15">
      <c r="A32" s="2"/>
      <c r="C32" s="2"/>
    </row>
    <row r="33" spans="1:3" ht="15">
      <c r="A33" s="2"/>
      <c r="C33" s="2"/>
    </row>
    <row r="34" spans="1:3" ht="15">
      <c r="A34" s="2"/>
      <c r="C34" s="2"/>
    </row>
    <row r="35" spans="1:3" ht="15">
      <c r="A35" s="2"/>
      <c r="C35" s="2"/>
    </row>
    <row r="36" spans="1:3" ht="15">
      <c r="A36" s="2"/>
      <c r="C36" s="2"/>
    </row>
    <row r="37" spans="1:3" ht="15">
      <c r="A37" s="2"/>
    </row>
    <row r="38" spans="1:3" ht="15">
      <c r="A38" s="2"/>
    </row>
    <row r="39" spans="1:3" ht="15">
      <c r="A39" s="2"/>
      <c r="C39" s="2"/>
    </row>
    <row r="40" spans="1:3" ht="15">
      <c r="A40" s="2"/>
      <c r="C40" s="2"/>
    </row>
    <row r="41" spans="1:3" ht="15">
      <c r="A41" s="2"/>
      <c r="C41" s="2"/>
    </row>
  </sheetData>
  <sheetProtection password="8863" sheet="1" objects="1"/>
  <phoneticPr fontId="7" type="noConversion"/>
  <pageMargins left="0.75" right="0.75" top="1" bottom="1" header="0.5" footer="0.5"/>
  <headerFooter alignWithMargins="0"/>
</worksheet>
</file>

<file path=xl/worksheets/sheet1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5"/>
  <dimension ref="A1:C41"/>
  <sheetViews>
    <sheetView workbookViewId="0">
      <selection activeCell="C1" sqref="C1"/>
    </sheetView>
  </sheetViews>
  <sheetFormatPr defaultColWidth="7.125" defaultRowHeight="12.75"/>
  <cols>
    <col min="1" max="1" width="23.25" style="1" customWidth="1"/>
    <col min="2" max="2" width="1" style="1" customWidth="1"/>
    <col min="3" max="3" width="25" style="1" customWidth="1"/>
    <col min="4" max="16384" width="7.125" style="1"/>
  </cols>
  <sheetData>
    <row r="1" spans="1:3" ht="15">
      <c r="A1" s="3"/>
      <c r="C1" s="3"/>
    </row>
    <row r="2" spans="1:3" ht="15.75" thickBot="1">
      <c r="A2" s="3"/>
    </row>
    <row r="3" spans="1:3" ht="15.75" thickBot="1">
      <c r="A3" s="2"/>
      <c r="C3" s="2"/>
    </row>
    <row r="4" spans="1:3" ht="15">
      <c r="A4" s="2"/>
      <c r="C4" s="2"/>
    </row>
    <row r="5" spans="1:3" ht="15">
      <c r="C5" s="2"/>
    </row>
    <row r="6" spans="1:3" ht="15.75" thickBot="1">
      <c r="C6" s="2"/>
    </row>
    <row r="7" spans="1:3" ht="15">
      <c r="A7" s="2"/>
      <c r="C7" s="2"/>
    </row>
    <row r="8" spans="1:3" ht="15">
      <c r="A8" s="2"/>
      <c r="C8" s="2"/>
    </row>
    <row r="9" spans="1:3" ht="15">
      <c r="A9" s="2"/>
      <c r="C9" s="2"/>
    </row>
    <row r="10" spans="1:3" ht="15">
      <c r="A10" s="2"/>
      <c r="C10" s="2"/>
    </row>
    <row r="11" spans="1:3" ht="15.75" thickBot="1">
      <c r="A11" s="2"/>
      <c r="C11" s="2"/>
    </row>
    <row r="12" spans="1:3" ht="15">
      <c r="C12" s="2"/>
    </row>
    <row r="13" spans="1:3" ht="15.75" thickBot="1">
      <c r="C13" s="2"/>
    </row>
    <row r="14" spans="1:3" ht="15.75" thickBot="1">
      <c r="A14" s="2"/>
      <c r="C14" s="2"/>
    </row>
    <row r="15" spans="1:3" ht="15">
      <c r="A15" s="2"/>
    </row>
    <row r="16" spans="1:3" ht="15.75" thickBot="1">
      <c r="A16" s="2"/>
    </row>
    <row r="17" spans="1:3" ht="15.75" thickBot="1">
      <c r="A17" s="2"/>
      <c r="C17" s="2"/>
    </row>
    <row r="18" spans="1:3" ht="15">
      <c r="C18" s="2"/>
    </row>
    <row r="19" spans="1:3" ht="15">
      <c r="C19" s="2"/>
    </row>
    <row r="20" spans="1:3" ht="15">
      <c r="A20" s="2"/>
      <c r="C20" s="2"/>
    </row>
    <row r="21" spans="1:3" ht="15">
      <c r="A21" s="2"/>
      <c r="C21" s="2"/>
    </row>
    <row r="22" spans="1:3" ht="15">
      <c r="A22" s="2"/>
      <c r="C22" s="2"/>
    </row>
    <row r="23" spans="1:3" ht="15">
      <c r="A23" s="2"/>
      <c r="C23" s="2"/>
    </row>
    <row r="24" spans="1:3" ht="15">
      <c r="A24" s="2"/>
    </row>
    <row r="25" spans="1:3" ht="15">
      <c r="A25" s="2"/>
    </row>
    <row r="26" spans="1:3" ht="15.75" thickBot="1">
      <c r="A26" s="2"/>
      <c r="C26" s="2"/>
    </row>
    <row r="27" spans="1:3" ht="15">
      <c r="A27" s="2"/>
      <c r="C27" s="2"/>
    </row>
    <row r="28" spans="1:3" ht="15">
      <c r="A28" s="2"/>
      <c r="C28" s="2"/>
    </row>
    <row r="29" spans="1:3" ht="15">
      <c r="A29" s="2"/>
      <c r="C29" s="2"/>
    </row>
    <row r="30" spans="1:3" ht="15">
      <c r="A30" s="2"/>
      <c r="C30" s="2"/>
    </row>
    <row r="31" spans="1:3" ht="15">
      <c r="A31" s="2"/>
      <c r="C31" s="2"/>
    </row>
    <row r="32" spans="1:3" ht="15">
      <c r="A32" s="2"/>
      <c r="C32" s="2"/>
    </row>
    <row r="33" spans="1:3" ht="15">
      <c r="A33" s="2"/>
      <c r="C33" s="2"/>
    </row>
    <row r="34" spans="1:3" ht="15">
      <c r="A34" s="2"/>
      <c r="C34" s="2"/>
    </row>
    <row r="35" spans="1:3" ht="15">
      <c r="A35" s="2"/>
      <c r="C35" s="2"/>
    </row>
    <row r="36" spans="1:3" ht="15">
      <c r="A36" s="2"/>
      <c r="C36" s="2"/>
    </row>
    <row r="37" spans="1:3" ht="15">
      <c r="A37" s="2"/>
    </row>
    <row r="38" spans="1:3" ht="15">
      <c r="A38" s="2"/>
    </row>
    <row r="39" spans="1:3" ht="15">
      <c r="A39" s="2"/>
      <c r="C39" s="2"/>
    </row>
    <row r="40" spans="1:3" ht="15">
      <c r="A40" s="2"/>
      <c r="C40" s="2"/>
    </row>
    <row r="41" spans="1:3" ht="15">
      <c r="A41" s="2"/>
      <c r="C41" s="2"/>
    </row>
  </sheetData>
  <sheetProtection password="8863" sheet="1" objects="1"/>
  <phoneticPr fontId="7" type="noConversion"/>
  <pageMargins left="0.75" right="0.75" top="1" bottom="1" header="0.5" footer="0.5"/>
  <headerFooter alignWithMargins="0"/>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6"/>
  <dimension ref="A1:C35"/>
  <sheetViews>
    <sheetView workbookViewId="0">
      <selection activeCell="C26" sqref="C26"/>
    </sheetView>
  </sheetViews>
  <sheetFormatPr defaultColWidth="7" defaultRowHeight="12.75"/>
  <cols>
    <col min="1" max="1" width="22.875" style="1" customWidth="1"/>
    <col min="2" max="2" width="1" style="1" customWidth="1"/>
    <col min="3" max="3" width="24.62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7" type="noConversion"/>
  <pageMargins left="0.75" right="0.75" top="0.41" bottom="0.5" header="0.22" footer="0.27"/>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7"/>
  <dimension ref="A1:C41"/>
  <sheetViews>
    <sheetView workbookViewId="0">
      <selection activeCell="C1" sqref="C1"/>
    </sheetView>
  </sheetViews>
  <sheetFormatPr defaultColWidth="7.125" defaultRowHeight="12.75"/>
  <cols>
    <col min="1" max="1" width="23.25" style="1" customWidth="1"/>
    <col min="2" max="2" width="1" style="1" customWidth="1"/>
    <col min="3" max="3" width="25" style="1" customWidth="1"/>
    <col min="4" max="16384" width="7.125" style="1"/>
  </cols>
  <sheetData>
    <row r="1" spans="1:3" ht="15">
      <c r="A1"/>
      <c r="C1" s="4"/>
    </row>
    <row r="2" spans="1:3" ht="15.75" thickBot="1">
      <c r="A2"/>
    </row>
    <row r="3" spans="1:3" ht="15.75" thickBot="1">
      <c r="A3"/>
      <c r="C3"/>
    </row>
    <row r="4" spans="1:3" ht="15">
      <c r="A4"/>
      <c r="C4"/>
    </row>
    <row r="5" spans="1:3" ht="15">
      <c r="C5"/>
    </row>
    <row r="6" spans="1:3" ht="15.75" thickBot="1">
      <c r="C6"/>
    </row>
    <row r="7" spans="1:3" ht="15">
      <c r="A7"/>
      <c r="C7"/>
    </row>
    <row r="8" spans="1:3" ht="15">
      <c r="A8"/>
      <c r="C8"/>
    </row>
    <row r="9" spans="1:3" ht="15">
      <c r="A9"/>
      <c r="C9"/>
    </row>
    <row r="10" spans="1:3" ht="15">
      <c r="A10"/>
      <c r="C10"/>
    </row>
    <row r="11" spans="1:3" ht="15.75" thickBot="1">
      <c r="A11"/>
      <c r="C11"/>
    </row>
    <row r="12" spans="1:3" ht="15">
      <c r="C12"/>
    </row>
    <row r="13" spans="1:3" ht="15.75" thickBot="1">
      <c r="C13"/>
    </row>
    <row r="14" spans="1:3" ht="15.75" thickBot="1">
      <c r="A14"/>
      <c r="C14"/>
    </row>
    <row r="15" spans="1:3" ht="15">
      <c r="A15"/>
    </row>
    <row r="16" spans="1:3" ht="15.75" thickBot="1">
      <c r="A16"/>
    </row>
    <row r="17" spans="1:3" ht="15.75" thickBot="1">
      <c r="A17"/>
      <c r="C17"/>
    </row>
    <row r="18" spans="1:3" ht="15">
      <c r="C18"/>
    </row>
    <row r="19" spans="1:3" ht="15">
      <c r="C19"/>
    </row>
    <row r="20" spans="1:3" ht="15">
      <c r="A20"/>
      <c r="C20"/>
    </row>
    <row r="21" spans="1:3" ht="15">
      <c r="A21"/>
      <c r="C21"/>
    </row>
    <row r="22" spans="1:3" ht="15">
      <c r="A22"/>
      <c r="C22"/>
    </row>
    <row r="23" spans="1:3" ht="15">
      <c r="A23"/>
      <c r="C23"/>
    </row>
    <row r="24" spans="1:3" ht="15">
      <c r="A24"/>
    </row>
    <row r="25" spans="1:3" ht="15">
      <c r="A25"/>
    </row>
    <row r="26" spans="1:3" ht="15.75" thickBot="1">
      <c r="A26"/>
      <c r="C26"/>
    </row>
    <row r="27" spans="1:3" ht="15">
      <c r="A27"/>
      <c r="C27"/>
    </row>
    <row r="28" spans="1:3" ht="15">
      <c r="A28"/>
      <c r="C28"/>
    </row>
    <row r="29" spans="1:3" ht="15">
      <c r="A29"/>
      <c r="C29"/>
    </row>
    <row r="30" spans="1:3" ht="15">
      <c r="A30"/>
      <c r="C30"/>
    </row>
    <row r="31" spans="1:3" ht="15">
      <c r="A31"/>
      <c r="C31"/>
    </row>
    <row r="32" spans="1:3" ht="15">
      <c r="A32"/>
      <c r="C32"/>
    </row>
    <row r="33" spans="1:3" ht="15">
      <c r="A33"/>
      <c r="C33"/>
    </row>
    <row r="34" spans="1:3" ht="15">
      <c r="A34"/>
      <c r="C34"/>
    </row>
    <row r="35" spans="1:3" ht="15">
      <c r="A35"/>
      <c r="C35"/>
    </row>
    <row r="36" spans="1:3" ht="15">
      <c r="A36"/>
      <c r="C36"/>
    </row>
    <row r="37" spans="1:3" ht="15">
      <c r="A37"/>
    </row>
    <row r="38" spans="1:3" ht="15">
      <c r="A38"/>
    </row>
    <row r="39" spans="1:3" ht="15">
      <c r="A39"/>
      <c r="C39"/>
    </row>
    <row r="40" spans="1:3" ht="15">
      <c r="A40"/>
      <c r="C40"/>
    </row>
    <row r="41" spans="1:3" ht="15">
      <c r="A41"/>
      <c r="C41"/>
    </row>
  </sheetData>
  <sheetProtection password="8863" sheet="1" objects="1"/>
  <phoneticPr fontId="7" type="noConversion"/>
  <pageMargins left="0.75" right="0.75" top="1" bottom="1" header="0.5" footer="0.5"/>
  <headerFooter alignWithMargins="0"/>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P13" sqref="P13"/>
    </sheetView>
  </sheetViews>
  <sheetFormatPr defaultColWidth="8.875" defaultRowHeight="15"/>
  <cols>
    <col min="1" max="1" width="5" style="98" customWidth="1"/>
    <col min="2" max="2" width="48" style="98" customWidth="1"/>
    <col min="3" max="3" width="15.875" style="98" customWidth="1"/>
    <col min="4" max="4" width="7.25" style="98" customWidth="1"/>
    <col min="5" max="5" width="7.125" style="98" customWidth="1"/>
    <col min="6" max="9" width="8.875" style="98"/>
    <col min="10" max="10" width="7.375" style="98" customWidth="1"/>
    <col min="11" max="11" width="8" style="98" customWidth="1"/>
    <col min="12" max="16384" width="8.875" style="98"/>
  </cols>
  <sheetData>
    <row r="1" spans="1:11">
      <c r="A1" s="132" t="s">
        <v>454</v>
      </c>
      <c r="B1" s="132"/>
      <c r="C1" s="133"/>
      <c r="D1" s="133"/>
      <c r="E1" s="133"/>
      <c r="F1" s="133"/>
      <c r="G1" s="133"/>
      <c r="H1" s="133"/>
      <c r="I1" s="133"/>
      <c r="J1" s="133"/>
      <c r="K1" s="133"/>
    </row>
    <row r="2" spans="1:11" ht="24.75" customHeight="1">
      <c r="A2" s="1927" t="s">
        <v>455</v>
      </c>
      <c r="B2" s="1927"/>
      <c r="C2" s="1927"/>
      <c r="D2" s="1927"/>
      <c r="E2" s="1927"/>
      <c r="F2" s="1927"/>
      <c r="G2" s="1927"/>
      <c r="H2" s="1927"/>
      <c r="I2" s="1927"/>
      <c r="J2" s="1927"/>
      <c r="K2" s="1927"/>
    </row>
    <row r="3" spans="1:11" ht="24.75" customHeight="1">
      <c r="A3" s="1928" t="str">
        <f>'1. Chi tieu chinh'!A3:K3</f>
        <v>(Kèm theo Công văn số:        /UBND - TCKH ngày     tháng 5 năm 2024 của UBND huyện Phong Thổ)</v>
      </c>
      <c r="B3" s="1928"/>
      <c r="C3" s="1928"/>
      <c r="D3" s="1928"/>
      <c r="E3" s="1928"/>
      <c r="F3" s="1928"/>
      <c r="G3" s="1928"/>
      <c r="H3" s="1928"/>
      <c r="I3" s="1928"/>
      <c r="J3" s="1928"/>
      <c r="K3" s="1928"/>
    </row>
    <row r="4" spans="1:11" ht="22.5" customHeight="1">
      <c r="A4" s="133"/>
      <c r="B4" s="133"/>
      <c r="C4" s="133"/>
      <c r="D4" s="133"/>
      <c r="E4" s="133"/>
      <c r="F4" s="133"/>
      <c r="G4" s="133"/>
      <c r="H4" s="133"/>
      <c r="I4" s="133"/>
      <c r="J4" s="133"/>
      <c r="K4" s="133" t="s">
        <v>468</v>
      </c>
    </row>
    <row r="5" spans="1:11" ht="48" customHeight="1">
      <c r="A5" s="1929" t="s">
        <v>45</v>
      </c>
      <c r="B5" s="1929" t="s">
        <v>445</v>
      </c>
      <c r="C5" s="1929" t="s">
        <v>446</v>
      </c>
      <c r="D5" s="1924" t="s">
        <v>447</v>
      </c>
      <c r="E5" s="1924"/>
      <c r="F5" s="1924" t="s">
        <v>448</v>
      </c>
      <c r="G5" s="1924"/>
      <c r="H5" s="1929" t="s">
        <v>449</v>
      </c>
      <c r="I5" s="1924" t="s">
        <v>450</v>
      </c>
      <c r="J5" s="1924"/>
      <c r="K5" s="1925" t="s">
        <v>456</v>
      </c>
    </row>
    <row r="6" spans="1:11" ht="65.25" customHeight="1">
      <c r="A6" s="1930"/>
      <c r="B6" s="1930"/>
      <c r="C6" s="1930"/>
      <c r="D6" s="134" t="s">
        <v>451</v>
      </c>
      <c r="E6" s="134" t="s">
        <v>452</v>
      </c>
      <c r="F6" s="134" t="s">
        <v>451</v>
      </c>
      <c r="G6" s="134" t="s">
        <v>452</v>
      </c>
      <c r="H6" s="1930"/>
      <c r="I6" s="134" t="s">
        <v>453</v>
      </c>
      <c r="J6" s="134" t="s">
        <v>20</v>
      </c>
      <c r="K6" s="1926"/>
    </row>
    <row r="7" spans="1:11" ht="24.75" customHeight="1">
      <c r="A7" s="135" t="s">
        <v>46</v>
      </c>
      <c r="B7" s="136" t="s">
        <v>457</v>
      </c>
      <c r="C7" s="92"/>
      <c r="D7" s="137"/>
      <c r="E7" s="137"/>
      <c r="F7" s="137"/>
      <c r="G7" s="137"/>
      <c r="H7" s="138"/>
      <c r="I7" s="137"/>
      <c r="J7" s="137"/>
      <c r="K7" s="138"/>
    </row>
    <row r="8" spans="1:11" ht="75">
      <c r="A8" s="139"/>
      <c r="B8" s="140" t="s">
        <v>469</v>
      </c>
      <c r="C8" s="141"/>
      <c r="D8" s="141"/>
      <c r="E8" s="142"/>
      <c r="F8" s="142"/>
      <c r="G8" s="142"/>
      <c r="H8" s="143"/>
      <c r="I8" s="142"/>
      <c r="J8" s="142"/>
      <c r="K8" s="143"/>
    </row>
    <row r="9" spans="1:11" ht="30">
      <c r="A9" s="139"/>
      <c r="B9" s="144" t="s">
        <v>470</v>
      </c>
      <c r="C9" s="141" t="s">
        <v>470</v>
      </c>
      <c r="D9" s="145">
        <v>12</v>
      </c>
      <c r="E9" s="142">
        <v>2022</v>
      </c>
      <c r="F9" s="145">
        <v>12</v>
      </c>
      <c r="G9" s="142">
        <v>2023</v>
      </c>
      <c r="H9" s="146">
        <v>14000</v>
      </c>
      <c r="I9" s="145">
        <v>3.5870000000000002</v>
      </c>
      <c r="J9" s="142" t="s">
        <v>471</v>
      </c>
      <c r="K9" s="146">
        <v>14000</v>
      </c>
    </row>
    <row r="10" spans="1:11" ht="75">
      <c r="A10" s="139"/>
      <c r="B10" s="140" t="s">
        <v>472</v>
      </c>
      <c r="C10" s="147"/>
      <c r="D10" s="142"/>
      <c r="E10" s="142"/>
      <c r="F10" s="142"/>
      <c r="G10" s="142"/>
      <c r="H10" s="143"/>
      <c r="I10" s="142"/>
      <c r="J10" s="142"/>
      <c r="K10" s="143"/>
    </row>
    <row r="11" spans="1:11" ht="30">
      <c r="A11" s="139"/>
      <c r="B11" s="148" t="s">
        <v>470</v>
      </c>
      <c r="C11" s="141" t="s">
        <v>470</v>
      </c>
      <c r="D11" s="145">
        <v>12</v>
      </c>
      <c r="E11" s="142">
        <v>2022</v>
      </c>
      <c r="F11" s="145">
        <v>12</v>
      </c>
      <c r="G11" s="142">
        <v>2023</v>
      </c>
      <c r="H11" s="146">
        <v>3000</v>
      </c>
      <c r="I11" s="142">
        <v>1261</v>
      </c>
      <c r="J11" s="142" t="s">
        <v>473</v>
      </c>
      <c r="K11" s="146">
        <v>3000</v>
      </c>
    </row>
    <row r="12" spans="1:11" ht="30">
      <c r="A12" s="139"/>
      <c r="B12" s="149" t="s">
        <v>474</v>
      </c>
      <c r="C12" s="141" t="s">
        <v>470</v>
      </c>
      <c r="D12" s="142">
        <v>4</v>
      </c>
      <c r="E12" s="142">
        <v>2021</v>
      </c>
      <c r="F12" s="145">
        <v>12</v>
      </c>
      <c r="G12" s="142">
        <v>2023</v>
      </c>
      <c r="H12" s="150">
        <v>8000</v>
      </c>
      <c r="I12" s="151" t="s">
        <v>475</v>
      </c>
      <c r="J12" s="142" t="s">
        <v>476</v>
      </c>
      <c r="K12" s="143">
        <f>653+2500</f>
        <v>3153</v>
      </c>
    </row>
    <row r="13" spans="1:11" ht="30">
      <c r="A13" s="139"/>
      <c r="B13" s="149" t="s">
        <v>477</v>
      </c>
      <c r="C13" s="141" t="s">
        <v>470</v>
      </c>
      <c r="D13" s="142">
        <v>4</v>
      </c>
      <c r="E13" s="142">
        <v>2021</v>
      </c>
      <c r="F13" s="145">
        <v>12</v>
      </c>
      <c r="G13" s="142">
        <v>2023</v>
      </c>
      <c r="H13" s="150">
        <v>9000</v>
      </c>
      <c r="I13" s="151" t="s">
        <v>478</v>
      </c>
      <c r="J13" s="142" t="s">
        <v>476</v>
      </c>
      <c r="K13" s="143">
        <f>1128+4500</f>
        <v>5628</v>
      </c>
    </row>
    <row r="14" spans="1:11" ht="30">
      <c r="A14" s="139"/>
      <c r="B14" s="149" t="s">
        <v>479</v>
      </c>
      <c r="C14" s="141" t="s">
        <v>470</v>
      </c>
      <c r="D14" s="142">
        <v>5</v>
      </c>
      <c r="E14" s="142">
        <v>2022</v>
      </c>
      <c r="F14" s="145">
        <v>12</v>
      </c>
      <c r="G14" s="142">
        <v>2023</v>
      </c>
      <c r="H14" s="152">
        <v>3000</v>
      </c>
      <c r="I14" s="151" t="s">
        <v>480</v>
      </c>
      <c r="J14" s="142" t="s">
        <v>476</v>
      </c>
      <c r="K14" s="143">
        <v>1850</v>
      </c>
    </row>
    <row r="15" spans="1:11" ht="30">
      <c r="A15" s="139"/>
      <c r="B15" s="149" t="s">
        <v>481</v>
      </c>
      <c r="C15" s="141" t="s">
        <v>470</v>
      </c>
      <c r="D15" s="142">
        <v>5</v>
      </c>
      <c r="E15" s="142">
        <v>2022</v>
      </c>
      <c r="F15" s="145">
        <v>12</v>
      </c>
      <c r="G15" s="142">
        <v>2023</v>
      </c>
      <c r="H15" s="153">
        <v>2500</v>
      </c>
      <c r="I15" s="151" t="s">
        <v>482</v>
      </c>
      <c r="J15" s="142" t="s">
        <v>476</v>
      </c>
      <c r="K15" s="143">
        <f>1000+1300</f>
        <v>2300</v>
      </c>
    </row>
    <row r="16" spans="1:11" ht="30">
      <c r="A16" s="139"/>
      <c r="B16" s="154" t="s">
        <v>483</v>
      </c>
      <c r="C16" s="141" t="s">
        <v>470</v>
      </c>
      <c r="D16" s="142">
        <v>5</v>
      </c>
      <c r="E16" s="142">
        <v>2022</v>
      </c>
      <c r="F16" s="145">
        <v>12</v>
      </c>
      <c r="G16" s="142">
        <v>2023</v>
      </c>
      <c r="H16" s="153">
        <v>1000</v>
      </c>
      <c r="I16" s="155" t="s">
        <v>484</v>
      </c>
      <c r="J16" s="142" t="s">
        <v>476</v>
      </c>
      <c r="K16" s="143">
        <f>200+500</f>
        <v>700</v>
      </c>
    </row>
    <row r="17" spans="1:11" ht="30">
      <c r="A17" s="139"/>
      <c r="B17" s="156" t="s">
        <v>485</v>
      </c>
      <c r="C17" s="141" t="s">
        <v>470</v>
      </c>
      <c r="D17" s="142">
        <v>5</v>
      </c>
      <c r="E17" s="142">
        <v>2021</v>
      </c>
      <c r="F17" s="145">
        <v>12</v>
      </c>
      <c r="G17" s="142">
        <v>2023</v>
      </c>
      <c r="H17" s="152">
        <v>8500</v>
      </c>
      <c r="I17" s="151">
        <v>5.23027</v>
      </c>
      <c r="J17" s="142" t="s">
        <v>486</v>
      </c>
      <c r="K17" s="143">
        <f>1700+1988</f>
        <v>3688</v>
      </c>
    </row>
    <row r="18" spans="1:11" ht="30">
      <c r="A18" s="139"/>
      <c r="B18" s="157" t="s">
        <v>487</v>
      </c>
      <c r="C18" s="141" t="s">
        <v>470</v>
      </c>
      <c r="D18" s="142">
        <v>5</v>
      </c>
      <c r="E18" s="142">
        <v>2021</v>
      </c>
      <c r="F18" s="145">
        <v>12</v>
      </c>
      <c r="G18" s="142">
        <v>2023</v>
      </c>
      <c r="H18" s="152">
        <v>6000</v>
      </c>
      <c r="I18" s="151">
        <v>3.7360000000000002</v>
      </c>
      <c r="J18" s="142" t="s">
        <v>486</v>
      </c>
      <c r="K18" s="143">
        <f>1000+1450</f>
        <v>2450</v>
      </c>
    </row>
    <row r="19" spans="1:11" ht="30">
      <c r="A19" s="139"/>
      <c r="B19" s="158" t="s">
        <v>488</v>
      </c>
      <c r="C19" s="141" t="s">
        <v>470</v>
      </c>
      <c r="D19" s="142">
        <v>7</v>
      </c>
      <c r="E19" s="142">
        <v>2021</v>
      </c>
      <c r="F19" s="145">
        <v>12</v>
      </c>
      <c r="G19" s="142">
        <v>2023</v>
      </c>
      <c r="H19" s="150">
        <v>14900</v>
      </c>
      <c r="I19" s="151">
        <v>8.1980000000000004</v>
      </c>
      <c r="J19" s="142" t="s">
        <v>486</v>
      </c>
      <c r="K19" s="143">
        <f>800+5596</f>
        <v>6396</v>
      </c>
    </row>
    <row r="20" spans="1:11" ht="30">
      <c r="A20" s="139"/>
      <c r="B20" s="149" t="s">
        <v>489</v>
      </c>
      <c r="C20" s="141" t="s">
        <v>470</v>
      </c>
      <c r="D20" s="142">
        <v>12</v>
      </c>
      <c r="E20" s="142">
        <v>2022</v>
      </c>
      <c r="F20" s="145">
        <v>12</v>
      </c>
      <c r="G20" s="142">
        <v>2023</v>
      </c>
      <c r="H20" s="152">
        <v>9000</v>
      </c>
      <c r="I20" s="151">
        <v>5522.23</v>
      </c>
      <c r="J20" s="142" t="s">
        <v>486</v>
      </c>
      <c r="K20" s="143">
        <f>4000+3500</f>
        <v>7500</v>
      </c>
    </row>
    <row r="21" spans="1:11" ht="30">
      <c r="A21" s="139"/>
      <c r="B21" s="149" t="s">
        <v>490</v>
      </c>
      <c r="C21" s="141" t="s">
        <v>470</v>
      </c>
      <c r="D21" s="142">
        <v>10</v>
      </c>
      <c r="E21" s="142">
        <v>2022</v>
      </c>
      <c r="F21" s="145">
        <v>12</v>
      </c>
      <c r="G21" s="142">
        <v>2023</v>
      </c>
      <c r="H21" s="143">
        <v>6000</v>
      </c>
      <c r="I21" s="142">
        <v>1516</v>
      </c>
      <c r="J21" s="142" t="s">
        <v>473</v>
      </c>
      <c r="K21" s="159">
        <f>1000+4000</f>
        <v>5000</v>
      </c>
    </row>
    <row r="22" spans="1:11" ht="30">
      <c r="A22" s="139"/>
      <c r="B22" s="149" t="s">
        <v>491</v>
      </c>
      <c r="C22" s="141" t="s">
        <v>470</v>
      </c>
      <c r="D22" s="142">
        <v>7</v>
      </c>
      <c r="E22" s="142">
        <v>2022</v>
      </c>
      <c r="F22" s="145">
        <v>12</v>
      </c>
      <c r="G22" s="142">
        <v>2023</v>
      </c>
      <c r="H22" s="143">
        <v>2000</v>
      </c>
      <c r="I22" s="142">
        <v>72</v>
      </c>
      <c r="J22" s="142" t="s">
        <v>473</v>
      </c>
      <c r="K22" s="159">
        <v>300</v>
      </c>
    </row>
    <row r="23" spans="1:11">
      <c r="A23" s="160" t="s">
        <v>47</v>
      </c>
      <c r="B23" s="161" t="s">
        <v>458</v>
      </c>
      <c r="C23" s="157"/>
      <c r="D23" s="162"/>
      <c r="E23" s="163"/>
      <c r="F23" s="162"/>
      <c r="G23" s="163"/>
      <c r="H23" s="164"/>
      <c r="I23" s="165"/>
      <c r="J23" s="166"/>
      <c r="K23" s="167"/>
    </row>
    <row r="24" spans="1:11">
      <c r="A24" s="168"/>
      <c r="B24" s="169"/>
      <c r="C24" s="169"/>
      <c r="D24" s="170"/>
      <c r="E24" s="171"/>
      <c r="F24" s="170"/>
      <c r="G24" s="171"/>
      <c r="H24" s="172"/>
      <c r="I24" s="173"/>
      <c r="J24" s="174"/>
      <c r="K24" s="175"/>
    </row>
  </sheetData>
  <mergeCells count="10">
    <mergeCell ref="I5:J5"/>
    <mergeCell ref="K5:K6"/>
    <mergeCell ref="A2:K2"/>
    <mergeCell ref="A3:K3"/>
    <mergeCell ref="A5:A6"/>
    <mergeCell ref="B5:B6"/>
    <mergeCell ref="C5:C6"/>
    <mergeCell ref="D5:E5"/>
    <mergeCell ref="F5:G5"/>
    <mergeCell ref="H5:H6"/>
  </mergeCells>
  <pageMargins left="0.19685039370078741" right="0.19685039370078741" top="0.19685039370078741" bottom="0.19685039370078741" header="0.31496062992125984" footer="0.31496062992125984"/>
  <pageSetup paperSize="9" orientation="landscape" r:id="rId1"/>
</worksheet>
</file>

<file path=xl/worksheets/sheet1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237"/>
  <sheetViews>
    <sheetView zoomScale="95" zoomScaleNormal="95" workbookViewId="0">
      <pane xSplit="2" ySplit="8" topLeftCell="C9" activePane="bottomRight" state="frozen"/>
      <selection activeCell="E55" sqref="E55"/>
      <selection pane="topRight" activeCell="E55" sqref="E55"/>
      <selection pane="bottomLeft" activeCell="E55" sqref="E55"/>
      <selection pane="bottomRight" activeCell="W13" sqref="W13"/>
    </sheetView>
  </sheetViews>
  <sheetFormatPr defaultRowHeight="11.25"/>
  <cols>
    <col min="1" max="1" width="4" style="236" customWidth="1"/>
    <col min="2" max="2" width="15" style="237" customWidth="1"/>
    <col min="3" max="3" width="6.375" style="239" customWidth="1"/>
    <col min="4" max="4" width="4.125" style="239" customWidth="1"/>
    <col min="5" max="5" width="5.125" style="708" customWidth="1"/>
    <col min="6" max="6" width="3.75" style="239" customWidth="1"/>
    <col min="7" max="7" width="3.75" style="595" customWidth="1"/>
    <col min="8" max="9" width="4.75" style="595" customWidth="1"/>
    <col min="10" max="57" width="3.75" style="595" customWidth="1"/>
    <col min="58" max="250" width="9" style="216"/>
    <col min="251" max="251" width="3.625" style="216" customWidth="1"/>
    <col min="252" max="252" width="31.875" style="216" customWidth="1"/>
    <col min="253" max="253" width="6.375" style="216" customWidth="1"/>
    <col min="254" max="256" width="8.375" style="216" customWidth="1"/>
    <col min="257" max="258" width="0" style="216" hidden="1" customWidth="1"/>
    <col min="259" max="259" width="7.75" style="216" customWidth="1"/>
    <col min="260" max="261" width="0" style="216" hidden="1" customWidth="1"/>
    <col min="262" max="262" width="7.375" style="216" customWidth="1"/>
    <col min="263" max="264" width="0" style="216" hidden="1" customWidth="1"/>
    <col min="265" max="265" width="6.875" style="216" customWidth="1"/>
    <col min="266" max="267" width="0" style="216" hidden="1" customWidth="1"/>
    <col min="268" max="268" width="7" style="216" customWidth="1"/>
    <col min="269" max="270" width="0" style="216" hidden="1" customWidth="1"/>
    <col min="271" max="271" width="7.125" style="216" customWidth="1"/>
    <col min="272" max="273" width="0" style="216" hidden="1" customWidth="1"/>
    <col min="274" max="274" width="7.125" style="216" customWidth="1"/>
    <col min="275" max="276" width="0" style="216" hidden="1" customWidth="1"/>
    <col min="277" max="277" width="7.25" style="216" customWidth="1"/>
    <col min="278" max="279" width="0" style="216" hidden="1" customWidth="1"/>
    <col min="280" max="280" width="7.25" style="216" customWidth="1"/>
    <col min="281" max="282" width="0" style="216" hidden="1" customWidth="1"/>
    <col min="283" max="283" width="7.5" style="216" customWidth="1"/>
    <col min="284" max="285" width="0" style="216" hidden="1" customWidth="1"/>
    <col min="286" max="286" width="7.5" style="216" customWidth="1"/>
    <col min="287" max="288" width="0" style="216" hidden="1" customWidth="1"/>
    <col min="289" max="289" width="6.625" style="216" customWidth="1"/>
    <col min="290" max="291" width="0" style="216" hidden="1" customWidth="1"/>
    <col min="292" max="292" width="7.5" style="216" customWidth="1"/>
    <col min="293" max="294" width="0" style="216" hidden="1" customWidth="1"/>
    <col min="295" max="295" width="7.375" style="216" customWidth="1"/>
    <col min="296" max="297" width="0" style="216" hidden="1" customWidth="1"/>
    <col min="298" max="298" width="7.125" style="216" customWidth="1"/>
    <col min="299" max="300" width="0" style="216" hidden="1" customWidth="1"/>
    <col min="301" max="301" width="7.125" style="216" customWidth="1"/>
    <col min="302" max="303" width="0" style="216" hidden="1" customWidth="1"/>
    <col min="304" max="304" width="7" style="216" customWidth="1"/>
    <col min="305" max="306" width="0" style="216" hidden="1" customWidth="1"/>
    <col min="307" max="307" width="7" style="216" customWidth="1"/>
    <col min="308" max="308" width="9" style="216" customWidth="1"/>
    <col min="309" max="309" width="8" style="216" customWidth="1"/>
    <col min="310" max="506" width="9" style="216"/>
    <col min="507" max="507" width="3.625" style="216" customWidth="1"/>
    <col min="508" max="508" width="31.875" style="216" customWidth="1"/>
    <col min="509" max="509" width="6.375" style="216" customWidth="1"/>
    <col min="510" max="512" width="8.375" style="216" customWidth="1"/>
    <col min="513" max="514" width="0" style="216" hidden="1" customWidth="1"/>
    <col min="515" max="515" width="7.75" style="216" customWidth="1"/>
    <col min="516" max="517" width="0" style="216" hidden="1" customWidth="1"/>
    <col min="518" max="518" width="7.375" style="216" customWidth="1"/>
    <col min="519" max="520" width="0" style="216" hidden="1" customWidth="1"/>
    <col min="521" max="521" width="6.875" style="216" customWidth="1"/>
    <col min="522" max="523" width="0" style="216" hidden="1" customWidth="1"/>
    <col min="524" max="524" width="7" style="216" customWidth="1"/>
    <col min="525" max="526" width="0" style="216" hidden="1" customWidth="1"/>
    <col min="527" max="527" width="7.125" style="216" customWidth="1"/>
    <col min="528" max="529" width="0" style="216" hidden="1" customWidth="1"/>
    <col min="530" max="530" width="7.125" style="216" customWidth="1"/>
    <col min="531" max="532" width="0" style="216" hidden="1" customWidth="1"/>
    <col min="533" max="533" width="7.25" style="216" customWidth="1"/>
    <col min="534" max="535" width="0" style="216" hidden="1" customWidth="1"/>
    <col min="536" max="536" width="7.25" style="216" customWidth="1"/>
    <col min="537" max="538" width="0" style="216" hidden="1" customWidth="1"/>
    <col min="539" max="539" width="7.5" style="216" customWidth="1"/>
    <col min="540" max="541" width="0" style="216" hidden="1" customWidth="1"/>
    <col min="542" max="542" width="7.5" style="216" customWidth="1"/>
    <col min="543" max="544" width="0" style="216" hidden="1" customWidth="1"/>
    <col min="545" max="545" width="6.625" style="216" customWidth="1"/>
    <col min="546" max="547" width="0" style="216" hidden="1" customWidth="1"/>
    <col min="548" max="548" width="7.5" style="216" customWidth="1"/>
    <col min="549" max="550" width="0" style="216" hidden="1" customWidth="1"/>
    <col min="551" max="551" width="7.375" style="216" customWidth="1"/>
    <col min="552" max="553" width="0" style="216" hidden="1" customWidth="1"/>
    <col min="554" max="554" width="7.125" style="216" customWidth="1"/>
    <col min="555" max="556" width="0" style="216" hidden="1" customWidth="1"/>
    <col min="557" max="557" width="7.125" style="216" customWidth="1"/>
    <col min="558" max="559" width="0" style="216" hidden="1" customWidth="1"/>
    <col min="560" max="560" width="7" style="216" customWidth="1"/>
    <col min="561" max="562" width="0" style="216" hidden="1" customWidth="1"/>
    <col min="563" max="563" width="7" style="216" customWidth="1"/>
    <col min="564" max="564" width="9" style="216" customWidth="1"/>
    <col min="565" max="565" width="8" style="216" customWidth="1"/>
    <col min="566" max="762" width="9" style="216"/>
    <col min="763" max="763" width="3.625" style="216" customWidth="1"/>
    <col min="764" max="764" width="31.875" style="216" customWidth="1"/>
    <col min="765" max="765" width="6.375" style="216" customWidth="1"/>
    <col min="766" max="768" width="8.375" style="216" customWidth="1"/>
    <col min="769" max="770" width="0" style="216" hidden="1" customWidth="1"/>
    <col min="771" max="771" width="7.75" style="216" customWidth="1"/>
    <col min="772" max="773" width="0" style="216" hidden="1" customWidth="1"/>
    <col min="774" max="774" width="7.375" style="216" customWidth="1"/>
    <col min="775" max="776" width="0" style="216" hidden="1" customWidth="1"/>
    <col min="777" max="777" width="6.875" style="216" customWidth="1"/>
    <col min="778" max="779" width="0" style="216" hidden="1" customWidth="1"/>
    <col min="780" max="780" width="7" style="216" customWidth="1"/>
    <col min="781" max="782" width="0" style="216" hidden="1" customWidth="1"/>
    <col min="783" max="783" width="7.125" style="216" customWidth="1"/>
    <col min="784" max="785" width="0" style="216" hidden="1" customWidth="1"/>
    <col min="786" max="786" width="7.125" style="216" customWidth="1"/>
    <col min="787" max="788" width="0" style="216" hidden="1" customWidth="1"/>
    <col min="789" max="789" width="7.25" style="216" customWidth="1"/>
    <col min="790" max="791" width="0" style="216" hidden="1" customWidth="1"/>
    <col min="792" max="792" width="7.25" style="216" customWidth="1"/>
    <col min="793" max="794" width="0" style="216" hidden="1" customWidth="1"/>
    <col min="795" max="795" width="7.5" style="216" customWidth="1"/>
    <col min="796" max="797" width="0" style="216" hidden="1" customWidth="1"/>
    <col min="798" max="798" width="7.5" style="216" customWidth="1"/>
    <col min="799" max="800" width="0" style="216" hidden="1" customWidth="1"/>
    <col min="801" max="801" width="6.625" style="216" customWidth="1"/>
    <col min="802" max="803" width="0" style="216" hidden="1" customWidth="1"/>
    <col min="804" max="804" width="7.5" style="216" customWidth="1"/>
    <col min="805" max="806" width="0" style="216" hidden="1" customWidth="1"/>
    <col min="807" max="807" width="7.375" style="216" customWidth="1"/>
    <col min="808" max="809" width="0" style="216" hidden="1" customWidth="1"/>
    <col min="810" max="810" width="7.125" style="216" customWidth="1"/>
    <col min="811" max="812" width="0" style="216" hidden="1" customWidth="1"/>
    <col min="813" max="813" width="7.125" style="216" customWidth="1"/>
    <col min="814" max="815" width="0" style="216" hidden="1" customWidth="1"/>
    <col min="816" max="816" width="7" style="216" customWidth="1"/>
    <col min="817" max="818" width="0" style="216" hidden="1" customWidth="1"/>
    <col min="819" max="819" width="7" style="216" customWidth="1"/>
    <col min="820" max="820" width="9" style="216" customWidth="1"/>
    <col min="821" max="821" width="8" style="216" customWidth="1"/>
    <col min="822" max="1018" width="9" style="216"/>
    <col min="1019" max="1019" width="3.625" style="216" customWidth="1"/>
    <col min="1020" max="1020" width="31.875" style="216" customWidth="1"/>
    <col min="1021" max="1021" width="6.375" style="216" customWidth="1"/>
    <col min="1022" max="1024" width="8.375" style="216" customWidth="1"/>
    <col min="1025" max="1026" width="0" style="216" hidden="1" customWidth="1"/>
    <col min="1027" max="1027" width="7.75" style="216" customWidth="1"/>
    <col min="1028" max="1029" width="0" style="216" hidden="1" customWidth="1"/>
    <col min="1030" max="1030" width="7.375" style="216" customWidth="1"/>
    <col min="1031" max="1032" width="0" style="216" hidden="1" customWidth="1"/>
    <col min="1033" max="1033" width="6.875" style="216" customWidth="1"/>
    <col min="1034" max="1035" width="0" style="216" hidden="1" customWidth="1"/>
    <col min="1036" max="1036" width="7" style="216" customWidth="1"/>
    <col min="1037" max="1038" width="0" style="216" hidden="1" customWidth="1"/>
    <col min="1039" max="1039" width="7.125" style="216" customWidth="1"/>
    <col min="1040" max="1041" width="0" style="216" hidden="1" customWidth="1"/>
    <col min="1042" max="1042" width="7.125" style="216" customWidth="1"/>
    <col min="1043" max="1044" width="0" style="216" hidden="1" customWidth="1"/>
    <col min="1045" max="1045" width="7.25" style="216" customWidth="1"/>
    <col min="1046" max="1047" width="0" style="216" hidden="1" customWidth="1"/>
    <col min="1048" max="1048" width="7.25" style="216" customWidth="1"/>
    <col min="1049" max="1050" width="0" style="216" hidden="1" customWidth="1"/>
    <col min="1051" max="1051" width="7.5" style="216" customWidth="1"/>
    <col min="1052" max="1053" width="0" style="216" hidden="1" customWidth="1"/>
    <col min="1054" max="1054" width="7.5" style="216" customWidth="1"/>
    <col min="1055" max="1056" width="0" style="216" hidden="1" customWidth="1"/>
    <col min="1057" max="1057" width="6.625" style="216" customWidth="1"/>
    <col min="1058" max="1059" width="0" style="216" hidden="1" customWidth="1"/>
    <col min="1060" max="1060" width="7.5" style="216" customWidth="1"/>
    <col min="1061" max="1062" width="0" style="216" hidden="1" customWidth="1"/>
    <col min="1063" max="1063" width="7.375" style="216" customWidth="1"/>
    <col min="1064" max="1065" width="0" style="216" hidden="1" customWidth="1"/>
    <col min="1066" max="1066" width="7.125" style="216" customWidth="1"/>
    <col min="1067" max="1068" width="0" style="216" hidden="1" customWidth="1"/>
    <col min="1069" max="1069" width="7.125" style="216" customWidth="1"/>
    <col min="1070" max="1071" width="0" style="216" hidden="1" customWidth="1"/>
    <col min="1072" max="1072" width="7" style="216" customWidth="1"/>
    <col min="1073" max="1074" width="0" style="216" hidden="1" customWidth="1"/>
    <col min="1075" max="1075" width="7" style="216" customWidth="1"/>
    <col min="1076" max="1076" width="9" style="216" customWidth="1"/>
    <col min="1077" max="1077" width="8" style="216" customWidth="1"/>
    <col min="1078" max="1274" width="9" style="216"/>
    <col min="1275" max="1275" width="3.625" style="216" customWidth="1"/>
    <col min="1276" max="1276" width="31.875" style="216" customWidth="1"/>
    <col min="1277" max="1277" width="6.375" style="216" customWidth="1"/>
    <col min="1278" max="1280" width="8.375" style="216" customWidth="1"/>
    <col min="1281" max="1282" width="0" style="216" hidden="1" customWidth="1"/>
    <col min="1283" max="1283" width="7.75" style="216" customWidth="1"/>
    <col min="1284" max="1285" width="0" style="216" hidden="1" customWidth="1"/>
    <col min="1286" max="1286" width="7.375" style="216" customWidth="1"/>
    <col min="1287" max="1288" width="0" style="216" hidden="1" customWidth="1"/>
    <col min="1289" max="1289" width="6.875" style="216" customWidth="1"/>
    <col min="1290" max="1291" width="0" style="216" hidden="1" customWidth="1"/>
    <col min="1292" max="1292" width="7" style="216" customWidth="1"/>
    <col min="1293" max="1294" width="0" style="216" hidden="1" customWidth="1"/>
    <col min="1295" max="1295" width="7.125" style="216" customWidth="1"/>
    <col min="1296" max="1297" width="0" style="216" hidden="1" customWidth="1"/>
    <col min="1298" max="1298" width="7.125" style="216" customWidth="1"/>
    <col min="1299" max="1300" width="0" style="216" hidden="1" customWidth="1"/>
    <col min="1301" max="1301" width="7.25" style="216" customWidth="1"/>
    <col min="1302" max="1303" width="0" style="216" hidden="1" customWidth="1"/>
    <col min="1304" max="1304" width="7.25" style="216" customWidth="1"/>
    <col min="1305" max="1306" width="0" style="216" hidden="1" customWidth="1"/>
    <col min="1307" max="1307" width="7.5" style="216" customWidth="1"/>
    <col min="1308" max="1309" width="0" style="216" hidden="1" customWidth="1"/>
    <col min="1310" max="1310" width="7.5" style="216" customWidth="1"/>
    <col min="1311" max="1312" width="0" style="216" hidden="1" customWidth="1"/>
    <col min="1313" max="1313" width="6.625" style="216" customWidth="1"/>
    <col min="1314" max="1315" width="0" style="216" hidden="1" customWidth="1"/>
    <col min="1316" max="1316" width="7.5" style="216" customWidth="1"/>
    <col min="1317" max="1318" width="0" style="216" hidden="1" customWidth="1"/>
    <col min="1319" max="1319" width="7.375" style="216" customWidth="1"/>
    <col min="1320" max="1321" width="0" style="216" hidden="1" customWidth="1"/>
    <col min="1322" max="1322" width="7.125" style="216" customWidth="1"/>
    <col min="1323" max="1324" width="0" style="216" hidden="1" customWidth="1"/>
    <col min="1325" max="1325" width="7.125" style="216" customWidth="1"/>
    <col min="1326" max="1327" width="0" style="216" hidden="1" customWidth="1"/>
    <col min="1328" max="1328" width="7" style="216" customWidth="1"/>
    <col min="1329" max="1330" width="0" style="216" hidden="1" customWidth="1"/>
    <col min="1331" max="1331" width="7" style="216" customWidth="1"/>
    <col min="1332" max="1332" width="9" style="216" customWidth="1"/>
    <col min="1333" max="1333" width="8" style="216" customWidth="1"/>
    <col min="1334" max="1530" width="9" style="216"/>
    <col min="1531" max="1531" width="3.625" style="216" customWidth="1"/>
    <col min="1532" max="1532" width="31.875" style="216" customWidth="1"/>
    <col min="1533" max="1533" width="6.375" style="216" customWidth="1"/>
    <col min="1534" max="1536" width="8.375" style="216" customWidth="1"/>
    <col min="1537" max="1538" width="0" style="216" hidden="1" customWidth="1"/>
    <col min="1539" max="1539" width="7.75" style="216" customWidth="1"/>
    <col min="1540" max="1541" width="0" style="216" hidden="1" customWidth="1"/>
    <col min="1542" max="1542" width="7.375" style="216" customWidth="1"/>
    <col min="1543" max="1544" width="0" style="216" hidden="1" customWidth="1"/>
    <col min="1545" max="1545" width="6.875" style="216" customWidth="1"/>
    <col min="1546" max="1547" width="0" style="216" hidden="1" customWidth="1"/>
    <col min="1548" max="1548" width="7" style="216" customWidth="1"/>
    <col min="1549" max="1550" width="0" style="216" hidden="1" customWidth="1"/>
    <col min="1551" max="1551" width="7.125" style="216" customWidth="1"/>
    <col min="1552" max="1553" width="0" style="216" hidden="1" customWidth="1"/>
    <col min="1554" max="1554" width="7.125" style="216" customWidth="1"/>
    <col min="1555" max="1556" width="0" style="216" hidden="1" customWidth="1"/>
    <col min="1557" max="1557" width="7.25" style="216" customWidth="1"/>
    <col min="1558" max="1559" width="0" style="216" hidden="1" customWidth="1"/>
    <col min="1560" max="1560" width="7.25" style="216" customWidth="1"/>
    <col min="1561" max="1562" width="0" style="216" hidden="1" customWidth="1"/>
    <col min="1563" max="1563" width="7.5" style="216" customWidth="1"/>
    <col min="1564" max="1565" width="0" style="216" hidden="1" customWidth="1"/>
    <col min="1566" max="1566" width="7.5" style="216" customWidth="1"/>
    <col min="1567" max="1568" width="0" style="216" hidden="1" customWidth="1"/>
    <col min="1569" max="1569" width="6.625" style="216" customWidth="1"/>
    <col min="1570" max="1571" width="0" style="216" hidden="1" customWidth="1"/>
    <col min="1572" max="1572" width="7.5" style="216" customWidth="1"/>
    <col min="1573" max="1574" width="0" style="216" hidden="1" customWidth="1"/>
    <col min="1575" max="1575" width="7.375" style="216" customWidth="1"/>
    <col min="1576" max="1577" width="0" style="216" hidden="1" customWidth="1"/>
    <col min="1578" max="1578" width="7.125" style="216" customWidth="1"/>
    <col min="1579" max="1580" width="0" style="216" hidden="1" customWidth="1"/>
    <col min="1581" max="1581" width="7.125" style="216" customWidth="1"/>
    <col min="1582" max="1583" width="0" style="216" hidden="1" customWidth="1"/>
    <col min="1584" max="1584" width="7" style="216" customWidth="1"/>
    <col min="1585" max="1586" width="0" style="216" hidden="1" customWidth="1"/>
    <col min="1587" max="1587" width="7" style="216" customWidth="1"/>
    <col min="1588" max="1588" width="9" style="216" customWidth="1"/>
    <col min="1589" max="1589" width="8" style="216" customWidth="1"/>
    <col min="1590" max="1786" width="9" style="216"/>
    <col min="1787" max="1787" width="3.625" style="216" customWidth="1"/>
    <col min="1788" max="1788" width="31.875" style="216" customWidth="1"/>
    <col min="1789" max="1789" width="6.375" style="216" customWidth="1"/>
    <col min="1790" max="1792" width="8.375" style="216" customWidth="1"/>
    <col min="1793" max="1794" width="0" style="216" hidden="1" customWidth="1"/>
    <col min="1795" max="1795" width="7.75" style="216" customWidth="1"/>
    <col min="1796" max="1797" width="0" style="216" hidden="1" customWidth="1"/>
    <col min="1798" max="1798" width="7.375" style="216" customWidth="1"/>
    <col min="1799" max="1800" width="0" style="216" hidden="1" customWidth="1"/>
    <col min="1801" max="1801" width="6.875" style="216" customWidth="1"/>
    <col min="1802" max="1803" width="0" style="216" hidden="1" customWidth="1"/>
    <col min="1804" max="1804" width="7" style="216" customWidth="1"/>
    <col min="1805" max="1806" width="0" style="216" hidden="1" customWidth="1"/>
    <col min="1807" max="1807" width="7.125" style="216" customWidth="1"/>
    <col min="1808" max="1809" width="0" style="216" hidden="1" customWidth="1"/>
    <col min="1810" max="1810" width="7.125" style="216" customWidth="1"/>
    <col min="1811" max="1812" width="0" style="216" hidden="1" customWidth="1"/>
    <col min="1813" max="1813" width="7.25" style="216" customWidth="1"/>
    <col min="1814" max="1815" width="0" style="216" hidden="1" customWidth="1"/>
    <col min="1816" max="1816" width="7.25" style="216" customWidth="1"/>
    <col min="1817" max="1818" width="0" style="216" hidden="1" customWidth="1"/>
    <col min="1819" max="1819" width="7.5" style="216" customWidth="1"/>
    <col min="1820" max="1821" width="0" style="216" hidden="1" customWidth="1"/>
    <col min="1822" max="1822" width="7.5" style="216" customWidth="1"/>
    <col min="1823" max="1824" width="0" style="216" hidden="1" customWidth="1"/>
    <col min="1825" max="1825" width="6.625" style="216" customWidth="1"/>
    <col min="1826" max="1827" width="0" style="216" hidden="1" customWidth="1"/>
    <col min="1828" max="1828" width="7.5" style="216" customWidth="1"/>
    <col min="1829" max="1830" width="0" style="216" hidden="1" customWidth="1"/>
    <col min="1831" max="1831" width="7.375" style="216" customWidth="1"/>
    <col min="1832" max="1833" width="0" style="216" hidden="1" customWidth="1"/>
    <col min="1834" max="1834" width="7.125" style="216" customWidth="1"/>
    <col min="1835" max="1836" width="0" style="216" hidden="1" customWidth="1"/>
    <col min="1837" max="1837" width="7.125" style="216" customWidth="1"/>
    <col min="1838" max="1839" width="0" style="216" hidden="1" customWidth="1"/>
    <col min="1840" max="1840" width="7" style="216" customWidth="1"/>
    <col min="1841" max="1842" width="0" style="216" hidden="1" customWidth="1"/>
    <col min="1843" max="1843" width="7" style="216" customWidth="1"/>
    <col min="1844" max="1844" width="9" style="216" customWidth="1"/>
    <col min="1845" max="1845" width="8" style="216" customWidth="1"/>
    <col min="1846" max="2042" width="9" style="216"/>
    <col min="2043" max="2043" width="3.625" style="216" customWidth="1"/>
    <col min="2044" max="2044" width="31.875" style="216" customWidth="1"/>
    <col min="2045" max="2045" width="6.375" style="216" customWidth="1"/>
    <col min="2046" max="2048" width="8.375" style="216" customWidth="1"/>
    <col min="2049" max="2050" width="0" style="216" hidden="1" customWidth="1"/>
    <col min="2051" max="2051" width="7.75" style="216" customWidth="1"/>
    <col min="2052" max="2053" width="0" style="216" hidden="1" customWidth="1"/>
    <col min="2054" max="2054" width="7.375" style="216" customWidth="1"/>
    <col min="2055" max="2056" width="0" style="216" hidden="1" customWidth="1"/>
    <col min="2057" max="2057" width="6.875" style="216" customWidth="1"/>
    <col min="2058" max="2059" width="0" style="216" hidden="1" customWidth="1"/>
    <col min="2060" max="2060" width="7" style="216" customWidth="1"/>
    <col min="2061" max="2062" width="0" style="216" hidden="1" customWidth="1"/>
    <col min="2063" max="2063" width="7.125" style="216" customWidth="1"/>
    <col min="2064" max="2065" width="0" style="216" hidden="1" customWidth="1"/>
    <col min="2066" max="2066" width="7.125" style="216" customWidth="1"/>
    <col min="2067" max="2068" width="0" style="216" hidden="1" customWidth="1"/>
    <col min="2069" max="2069" width="7.25" style="216" customWidth="1"/>
    <col min="2070" max="2071" width="0" style="216" hidden="1" customWidth="1"/>
    <col min="2072" max="2072" width="7.25" style="216" customWidth="1"/>
    <col min="2073" max="2074" width="0" style="216" hidden="1" customWidth="1"/>
    <col min="2075" max="2075" width="7.5" style="216" customWidth="1"/>
    <col min="2076" max="2077" width="0" style="216" hidden="1" customWidth="1"/>
    <col min="2078" max="2078" width="7.5" style="216" customWidth="1"/>
    <col min="2079" max="2080" width="0" style="216" hidden="1" customWidth="1"/>
    <col min="2081" max="2081" width="6.625" style="216" customWidth="1"/>
    <col min="2082" max="2083" width="0" style="216" hidden="1" customWidth="1"/>
    <col min="2084" max="2084" width="7.5" style="216" customWidth="1"/>
    <col min="2085" max="2086" width="0" style="216" hidden="1" customWidth="1"/>
    <col min="2087" max="2087" width="7.375" style="216" customWidth="1"/>
    <col min="2088" max="2089" width="0" style="216" hidden="1" customWidth="1"/>
    <col min="2090" max="2090" width="7.125" style="216" customWidth="1"/>
    <col min="2091" max="2092" width="0" style="216" hidden="1" customWidth="1"/>
    <col min="2093" max="2093" width="7.125" style="216" customWidth="1"/>
    <col min="2094" max="2095" width="0" style="216" hidden="1" customWidth="1"/>
    <col min="2096" max="2096" width="7" style="216" customWidth="1"/>
    <col min="2097" max="2098" width="0" style="216" hidden="1" customWidth="1"/>
    <col min="2099" max="2099" width="7" style="216" customWidth="1"/>
    <col min="2100" max="2100" width="9" style="216" customWidth="1"/>
    <col min="2101" max="2101" width="8" style="216" customWidth="1"/>
    <col min="2102" max="2298" width="9" style="216"/>
    <col min="2299" max="2299" width="3.625" style="216" customWidth="1"/>
    <col min="2300" max="2300" width="31.875" style="216" customWidth="1"/>
    <col min="2301" max="2301" width="6.375" style="216" customWidth="1"/>
    <col min="2302" max="2304" width="8.375" style="216" customWidth="1"/>
    <col min="2305" max="2306" width="0" style="216" hidden="1" customWidth="1"/>
    <col min="2307" max="2307" width="7.75" style="216" customWidth="1"/>
    <col min="2308" max="2309" width="0" style="216" hidden="1" customWidth="1"/>
    <col min="2310" max="2310" width="7.375" style="216" customWidth="1"/>
    <col min="2311" max="2312" width="0" style="216" hidden="1" customWidth="1"/>
    <col min="2313" max="2313" width="6.875" style="216" customWidth="1"/>
    <col min="2314" max="2315" width="0" style="216" hidden="1" customWidth="1"/>
    <col min="2316" max="2316" width="7" style="216" customWidth="1"/>
    <col min="2317" max="2318" width="0" style="216" hidden="1" customWidth="1"/>
    <col min="2319" max="2319" width="7.125" style="216" customWidth="1"/>
    <col min="2320" max="2321" width="0" style="216" hidden="1" customWidth="1"/>
    <col min="2322" max="2322" width="7.125" style="216" customWidth="1"/>
    <col min="2323" max="2324" width="0" style="216" hidden="1" customWidth="1"/>
    <col min="2325" max="2325" width="7.25" style="216" customWidth="1"/>
    <col min="2326" max="2327" width="0" style="216" hidden="1" customWidth="1"/>
    <col min="2328" max="2328" width="7.25" style="216" customWidth="1"/>
    <col min="2329" max="2330" width="0" style="216" hidden="1" customWidth="1"/>
    <col min="2331" max="2331" width="7.5" style="216" customWidth="1"/>
    <col min="2332" max="2333" width="0" style="216" hidden="1" customWidth="1"/>
    <col min="2334" max="2334" width="7.5" style="216" customWidth="1"/>
    <col min="2335" max="2336" width="0" style="216" hidden="1" customWidth="1"/>
    <col min="2337" max="2337" width="6.625" style="216" customWidth="1"/>
    <col min="2338" max="2339" width="0" style="216" hidden="1" customWidth="1"/>
    <col min="2340" max="2340" width="7.5" style="216" customWidth="1"/>
    <col min="2341" max="2342" width="0" style="216" hidden="1" customWidth="1"/>
    <col min="2343" max="2343" width="7.375" style="216" customWidth="1"/>
    <col min="2344" max="2345" width="0" style="216" hidden="1" customWidth="1"/>
    <col min="2346" max="2346" width="7.125" style="216" customWidth="1"/>
    <col min="2347" max="2348" width="0" style="216" hidden="1" customWidth="1"/>
    <col min="2349" max="2349" width="7.125" style="216" customWidth="1"/>
    <col min="2350" max="2351" width="0" style="216" hidden="1" customWidth="1"/>
    <col min="2352" max="2352" width="7" style="216" customWidth="1"/>
    <col min="2353" max="2354" width="0" style="216" hidden="1" customWidth="1"/>
    <col min="2355" max="2355" width="7" style="216" customWidth="1"/>
    <col min="2356" max="2356" width="9" style="216" customWidth="1"/>
    <col min="2357" max="2357" width="8" style="216" customWidth="1"/>
    <col min="2358" max="2554" width="9" style="216"/>
    <col min="2555" max="2555" width="3.625" style="216" customWidth="1"/>
    <col min="2556" max="2556" width="31.875" style="216" customWidth="1"/>
    <col min="2557" max="2557" width="6.375" style="216" customWidth="1"/>
    <col min="2558" max="2560" width="8.375" style="216" customWidth="1"/>
    <col min="2561" max="2562" width="0" style="216" hidden="1" customWidth="1"/>
    <col min="2563" max="2563" width="7.75" style="216" customWidth="1"/>
    <col min="2564" max="2565" width="0" style="216" hidden="1" customWidth="1"/>
    <col min="2566" max="2566" width="7.375" style="216" customWidth="1"/>
    <col min="2567" max="2568" width="0" style="216" hidden="1" customWidth="1"/>
    <col min="2569" max="2569" width="6.875" style="216" customWidth="1"/>
    <col min="2570" max="2571" width="0" style="216" hidden="1" customWidth="1"/>
    <col min="2572" max="2572" width="7" style="216" customWidth="1"/>
    <col min="2573" max="2574" width="0" style="216" hidden="1" customWidth="1"/>
    <col min="2575" max="2575" width="7.125" style="216" customWidth="1"/>
    <col min="2576" max="2577" width="0" style="216" hidden="1" customWidth="1"/>
    <col min="2578" max="2578" width="7.125" style="216" customWidth="1"/>
    <col min="2579" max="2580" width="0" style="216" hidden="1" customWidth="1"/>
    <col min="2581" max="2581" width="7.25" style="216" customWidth="1"/>
    <col min="2582" max="2583" width="0" style="216" hidden="1" customWidth="1"/>
    <col min="2584" max="2584" width="7.25" style="216" customWidth="1"/>
    <col min="2585" max="2586" width="0" style="216" hidden="1" customWidth="1"/>
    <col min="2587" max="2587" width="7.5" style="216" customWidth="1"/>
    <col min="2588" max="2589" width="0" style="216" hidden="1" customWidth="1"/>
    <col min="2590" max="2590" width="7.5" style="216" customWidth="1"/>
    <col min="2591" max="2592" width="0" style="216" hidden="1" customWidth="1"/>
    <col min="2593" max="2593" width="6.625" style="216" customWidth="1"/>
    <col min="2594" max="2595" width="0" style="216" hidden="1" customWidth="1"/>
    <col min="2596" max="2596" width="7.5" style="216" customWidth="1"/>
    <col min="2597" max="2598" width="0" style="216" hidden="1" customWidth="1"/>
    <col min="2599" max="2599" width="7.375" style="216" customWidth="1"/>
    <col min="2600" max="2601" width="0" style="216" hidden="1" customWidth="1"/>
    <col min="2602" max="2602" width="7.125" style="216" customWidth="1"/>
    <col min="2603" max="2604" width="0" style="216" hidden="1" customWidth="1"/>
    <col min="2605" max="2605" width="7.125" style="216" customWidth="1"/>
    <col min="2606" max="2607" width="0" style="216" hidden="1" customWidth="1"/>
    <col min="2608" max="2608" width="7" style="216" customWidth="1"/>
    <col min="2609" max="2610" width="0" style="216" hidden="1" customWidth="1"/>
    <col min="2611" max="2611" width="7" style="216" customWidth="1"/>
    <col min="2612" max="2612" width="9" style="216" customWidth="1"/>
    <col min="2613" max="2613" width="8" style="216" customWidth="1"/>
    <col min="2614" max="2810" width="9" style="216"/>
    <col min="2811" max="2811" width="3.625" style="216" customWidth="1"/>
    <col min="2812" max="2812" width="31.875" style="216" customWidth="1"/>
    <col min="2813" max="2813" width="6.375" style="216" customWidth="1"/>
    <col min="2814" max="2816" width="8.375" style="216" customWidth="1"/>
    <col min="2817" max="2818" width="0" style="216" hidden="1" customWidth="1"/>
    <col min="2819" max="2819" width="7.75" style="216" customWidth="1"/>
    <col min="2820" max="2821" width="0" style="216" hidden="1" customWidth="1"/>
    <col min="2822" max="2822" width="7.375" style="216" customWidth="1"/>
    <col min="2823" max="2824" width="0" style="216" hidden="1" customWidth="1"/>
    <col min="2825" max="2825" width="6.875" style="216" customWidth="1"/>
    <col min="2826" max="2827" width="0" style="216" hidden="1" customWidth="1"/>
    <col min="2828" max="2828" width="7" style="216" customWidth="1"/>
    <col min="2829" max="2830" width="0" style="216" hidden="1" customWidth="1"/>
    <col min="2831" max="2831" width="7.125" style="216" customWidth="1"/>
    <col min="2832" max="2833" width="0" style="216" hidden="1" customWidth="1"/>
    <col min="2834" max="2834" width="7.125" style="216" customWidth="1"/>
    <col min="2835" max="2836" width="0" style="216" hidden="1" customWidth="1"/>
    <col min="2837" max="2837" width="7.25" style="216" customWidth="1"/>
    <col min="2838" max="2839" width="0" style="216" hidden="1" customWidth="1"/>
    <col min="2840" max="2840" width="7.25" style="216" customWidth="1"/>
    <col min="2841" max="2842" width="0" style="216" hidden="1" customWidth="1"/>
    <col min="2843" max="2843" width="7.5" style="216" customWidth="1"/>
    <col min="2844" max="2845" width="0" style="216" hidden="1" customWidth="1"/>
    <col min="2846" max="2846" width="7.5" style="216" customWidth="1"/>
    <col min="2847" max="2848" width="0" style="216" hidden="1" customWidth="1"/>
    <col min="2849" max="2849" width="6.625" style="216" customWidth="1"/>
    <col min="2850" max="2851" width="0" style="216" hidden="1" customWidth="1"/>
    <col min="2852" max="2852" width="7.5" style="216" customWidth="1"/>
    <col min="2853" max="2854" width="0" style="216" hidden="1" customWidth="1"/>
    <col min="2855" max="2855" width="7.375" style="216" customWidth="1"/>
    <col min="2856" max="2857" width="0" style="216" hidden="1" customWidth="1"/>
    <col min="2858" max="2858" width="7.125" style="216" customWidth="1"/>
    <col min="2859" max="2860" width="0" style="216" hidden="1" customWidth="1"/>
    <col min="2861" max="2861" width="7.125" style="216" customWidth="1"/>
    <col min="2862" max="2863" width="0" style="216" hidden="1" customWidth="1"/>
    <col min="2864" max="2864" width="7" style="216" customWidth="1"/>
    <col min="2865" max="2866" width="0" style="216" hidden="1" customWidth="1"/>
    <col min="2867" max="2867" width="7" style="216" customWidth="1"/>
    <col min="2868" max="2868" width="9" style="216" customWidth="1"/>
    <col min="2869" max="2869" width="8" style="216" customWidth="1"/>
    <col min="2870" max="3066" width="9" style="216"/>
    <col min="3067" max="3067" width="3.625" style="216" customWidth="1"/>
    <col min="3068" max="3068" width="31.875" style="216" customWidth="1"/>
    <col min="3069" max="3069" width="6.375" style="216" customWidth="1"/>
    <col min="3070" max="3072" width="8.375" style="216" customWidth="1"/>
    <col min="3073" max="3074" width="0" style="216" hidden="1" customWidth="1"/>
    <col min="3075" max="3075" width="7.75" style="216" customWidth="1"/>
    <col min="3076" max="3077" width="0" style="216" hidden="1" customWidth="1"/>
    <col min="3078" max="3078" width="7.375" style="216" customWidth="1"/>
    <col min="3079" max="3080" width="0" style="216" hidden="1" customWidth="1"/>
    <col min="3081" max="3081" width="6.875" style="216" customWidth="1"/>
    <col min="3082" max="3083" width="0" style="216" hidden="1" customWidth="1"/>
    <col min="3084" max="3084" width="7" style="216" customWidth="1"/>
    <col min="3085" max="3086" width="0" style="216" hidden="1" customWidth="1"/>
    <col min="3087" max="3087" width="7.125" style="216" customWidth="1"/>
    <col min="3088" max="3089" width="0" style="216" hidden="1" customWidth="1"/>
    <col min="3090" max="3090" width="7.125" style="216" customWidth="1"/>
    <col min="3091" max="3092" width="0" style="216" hidden="1" customWidth="1"/>
    <col min="3093" max="3093" width="7.25" style="216" customWidth="1"/>
    <col min="3094" max="3095" width="0" style="216" hidden="1" customWidth="1"/>
    <col min="3096" max="3096" width="7.25" style="216" customWidth="1"/>
    <col min="3097" max="3098" width="0" style="216" hidden="1" customWidth="1"/>
    <col min="3099" max="3099" width="7.5" style="216" customWidth="1"/>
    <col min="3100" max="3101" width="0" style="216" hidden="1" customWidth="1"/>
    <col min="3102" max="3102" width="7.5" style="216" customWidth="1"/>
    <col min="3103" max="3104" width="0" style="216" hidden="1" customWidth="1"/>
    <col min="3105" max="3105" width="6.625" style="216" customWidth="1"/>
    <col min="3106" max="3107" width="0" style="216" hidden="1" customWidth="1"/>
    <col min="3108" max="3108" width="7.5" style="216" customWidth="1"/>
    <col min="3109" max="3110" width="0" style="216" hidden="1" customWidth="1"/>
    <col min="3111" max="3111" width="7.375" style="216" customWidth="1"/>
    <col min="3112" max="3113" width="0" style="216" hidden="1" customWidth="1"/>
    <col min="3114" max="3114" width="7.125" style="216" customWidth="1"/>
    <col min="3115" max="3116" width="0" style="216" hidden="1" customWidth="1"/>
    <col min="3117" max="3117" width="7.125" style="216" customWidth="1"/>
    <col min="3118" max="3119" width="0" style="216" hidden="1" customWidth="1"/>
    <col min="3120" max="3120" width="7" style="216" customWidth="1"/>
    <col min="3121" max="3122" width="0" style="216" hidden="1" customWidth="1"/>
    <col min="3123" max="3123" width="7" style="216" customWidth="1"/>
    <col min="3124" max="3124" width="9" style="216" customWidth="1"/>
    <col min="3125" max="3125" width="8" style="216" customWidth="1"/>
    <col min="3126" max="3322" width="9" style="216"/>
    <col min="3323" max="3323" width="3.625" style="216" customWidth="1"/>
    <col min="3324" max="3324" width="31.875" style="216" customWidth="1"/>
    <col min="3325" max="3325" width="6.375" style="216" customWidth="1"/>
    <col min="3326" max="3328" width="8.375" style="216" customWidth="1"/>
    <col min="3329" max="3330" width="0" style="216" hidden="1" customWidth="1"/>
    <col min="3331" max="3331" width="7.75" style="216" customWidth="1"/>
    <col min="3332" max="3333" width="0" style="216" hidden="1" customWidth="1"/>
    <col min="3334" max="3334" width="7.375" style="216" customWidth="1"/>
    <col min="3335" max="3336" width="0" style="216" hidden="1" customWidth="1"/>
    <col min="3337" max="3337" width="6.875" style="216" customWidth="1"/>
    <col min="3338" max="3339" width="0" style="216" hidden="1" customWidth="1"/>
    <col min="3340" max="3340" width="7" style="216" customWidth="1"/>
    <col min="3341" max="3342" width="0" style="216" hidden="1" customWidth="1"/>
    <col min="3343" max="3343" width="7.125" style="216" customWidth="1"/>
    <col min="3344" max="3345" width="0" style="216" hidden="1" customWidth="1"/>
    <col min="3346" max="3346" width="7.125" style="216" customWidth="1"/>
    <col min="3347" max="3348" width="0" style="216" hidden="1" customWidth="1"/>
    <col min="3349" max="3349" width="7.25" style="216" customWidth="1"/>
    <col min="3350" max="3351" width="0" style="216" hidden="1" customWidth="1"/>
    <col min="3352" max="3352" width="7.25" style="216" customWidth="1"/>
    <col min="3353" max="3354" width="0" style="216" hidden="1" customWidth="1"/>
    <col min="3355" max="3355" width="7.5" style="216" customWidth="1"/>
    <col min="3356" max="3357" width="0" style="216" hidden="1" customWidth="1"/>
    <col min="3358" max="3358" width="7.5" style="216" customWidth="1"/>
    <col min="3359" max="3360" width="0" style="216" hidden="1" customWidth="1"/>
    <col min="3361" max="3361" width="6.625" style="216" customWidth="1"/>
    <col min="3362" max="3363" width="0" style="216" hidden="1" customWidth="1"/>
    <col min="3364" max="3364" width="7.5" style="216" customWidth="1"/>
    <col min="3365" max="3366" width="0" style="216" hidden="1" customWidth="1"/>
    <col min="3367" max="3367" width="7.375" style="216" customWidth="1"/>
    <col min="3368" max="3369" width="0" style="216" hidden="1" customWidth="1"/>
    <col min="3370" max="3370" width="7.125" style="216" customWidth="1"/>
    <col min="3371" max="3372" width="0" style="216" hidden="1" customWidth="1"/>
    <col min="3373" max="3373" width="7.125" style="216" customWidth="1"/>
    <col min="3374" max="3375" width="0" style="216" hidden="1" customWidth="1"/>
    <col min="3376" max="3376" width="7" style="216" customWidth="1"/>
    <col min="3377" max="3378" width="0" style="216" hidden="1" customWidth="1"/>
    <col min="3379" max="3379" width="7" style="216" customWidth="1"/>
    <col min="3380" max="3380" width="9" style="216" customWidth="1"/>
    <col min="3381" max="3381" width="8" style="216" customWidth="1"/>
    <col min="3382" max="3578" width="9" style="216"/>
    <col min="3579" max="3579" width="3.625" style="216" customWidth="1"/>
    <col min="3580" max="3580" width="31.875" style="216" customWidth="1"/>
    <col min="3581" max="3581" width="6.375" style="216" customWidth="1"/>
    <col min="3582" max="3584" width="8.375" style="216" customWidth="1"/>
    <col min="3585" max="3586" width="0" style="216" hidden="1" customWidth="1"/>
    <col min="3587" max="3587" width="7.75" style="216" customWidth="1"/>
    <col min="3588" max="3589" width="0" style="216" hidden="1" customWidth="1"/>
    <col min="3590" max="3590" width="7.375" style="216" customWidth="1"/>
    <col min="3591" max="3592" width="0" style="216" hidden="1" customWidth="1"/>
    <col min="3593" max="3593" width="6.875" style="216" customWidth="1"/>
    <col min="3594" max="3595" width="0" style="216" hidden="1" customWidth="1"/>
    <col min="3596" max="3596" width="7" style="216" customWidth="1"/>
    <col min="3597" max="3598" width="0" style="216" hidden="1" customWidth="1"/>
    <col min="3599" max="3599" width="7.125" style="216" customWidth="1"/>
    <col min="3600" max="3601" width="0" style="216" hidden="1" customWidth="1"/>
    <col min="3602" max="3602" width="7.125" style="216" customWidth="1"/>
    <col min="3603" max="3604" width="0" style="216" hidden="1" customWidth="1"/>
    <col min="3605" max="3605" width="7.25" style="216" customWidth="1"/>
    <col min="3606" max="3607" width="0" style="216" hidden="1" customWidth="1"/>
    <col min="3608" max="3608" width="7.25" style="216" customWidth="1"/>
    <col min="3609" max="3610" width="0" style="216" hidden="1" customWidth="1"/>
    <col min="3611" max="3611" width="7.5" style="216" customWidth="1"/>
    <col min="3612" max="3613" width="0" style="216" hidden="1" customWidth="1"/>
    <col min="3614" max="3614" width="7.5" style="216" customWidth="1"/>
    <col min="3615" max="3616" width="0" style="216" hidden="1" customWidth="1"/>
    <col min="3617" max="3617" width="6.625" style="216" customWidth="1"/>
    <col min="3618" max="3619" width="0" style="216" hidden="1" customWidth="1"/>
    <col min="3620" max="3620" width="7.5" style="216" customWidth="1"/>
    <col min="3621" max="3622" width="0" style="216" hidden="1" customWidth="1"/>
    <col min="3623" max="3623" width="7.375" style="216" customWidth="1"/>
    <col min="3624" max="3625" width="0" style="216" hidden="1" customWidth="1"/>
    <col min="3626" max="3626" width="7.125" style="216" customWidth="1"/>
    <col min="3627" max="3628" width="0" style="216" hidden="1" customWidth="1"/>
    <col min="3629" max="3629" width="7.125" style="216" customWidth="1"/>
    <col min="3630" max="3631" width="0" style="216" hidden="1" customWidth="1"/>
    <col min="3632" max="3632" width="7" style="216" customWidth="1"/>
    <col min="3633" max="3634" width="0" style="216" hidden="1" customWidth="1"/>
    <col min="3635" max="3635" width="7" style="216" customWidth="1"/>
    <col min="3636" max="3636" width="9" style="216" customWidth="1"/>
    <col min="3637" max="3637" width="8" style="216" customWidth="1"/>
    <col min="3638" max="3834" width="9" style="216"/>
    <col min="3835" max="3835" width="3.625" style="216" customWidth="1"/>
    <col min="3836" max="3836" width="31.875" style="216" customWidth="1"/>
    <col min="3837" max="3837" width="6.375" style="216" customWidth="1"/>
    <col min="3838" max="3840" width="8.375" style="216" customWidth="1"/>
    <col min="3841" max="3842" width="0" style="216" hidden="1" customWidth="1"/>
    <col min="3843" max="3843" width="7.75" style="216" customWidth="1"/>
    <col min="3844" max="3845" width="0" style="216" hidden="1" customWidth="1"/>
    <col min="3846" max="3846" width="7.375" style="216" customWidth="1"/>
    <col min="3847" max="3848" width="0" style="216" hidden="1" customWidth="1"/>
    <col min="3849" max="3849" width="6.875" style="216" customWidth="1"/>
    <col min="3850" max="3851" width="0" style="216" hidden="1" customWidth="1"/>
    <col min="3852" max="3852" width="7" style="216" customWidth="1"/>
    <col min="3853" max="3854" width="0" style="216" hidden="1" customWidth="1"/>
    <col min="3855" max="3855" width="7.125" style="216" customWidth="1"/>
    <col min="3856" max="3857" width="0" style="216" hidden="1" customWidth="1"/>
    <col min="3858" max="3858" width="7.125" style="216" customWidth="1"/>
    <col min="3859" max="3860" width="0" style="216" hidden="1" customWidth="1"/>
    <col min="3861" max="3861" width="7.25" style="216" customWidth="1"/>
    <col min="3862" max="3863" width="0" style="216" hidden="1" customWidth="1"/>
    <col min="3864" max="3864" width="7.25" style="216" customWidth="1"/>
    <col min="3865" max="3866" width="0" style="216" hidden="1" customWidth="1"/>
    <col min="3867" max="3867" width="7.5" style="216" customWidth="1"/>
    <col min="3868" max="3869" width="0" style="216" hidden="1" customWidth="1"/>
    <col min="3870" max="3870" width="7.5" style="216" customWidth="1"/>
    <col min="3871" max="3872" width="0" style="216" hidden="1" customWidth="1"/>
    <col min="3873" max="3873" width="6.625" style="216" customWidth="1"/>
    <col min="3874" max="3875" width="0" style="216" hidden="1" customWidth="1"/>
    <col min="3876" max="3876" width="7.5" style="216" customWidth="1"/>
    <col min="3877" max="3878" width="0" style="216" hidden="1" customWidth="1"/>
    <col min="3879" max="3879" width="7.375" style="216" customWidth="1"/>
    <col min="3880" max="3881" width="0" style="216" hidden="1" customWidth="1"/>
    <col min="3882" max="3882" width="7.125" style="216" customWidth="1"/>
    <col min="3883" max="3884" width="0" style="216" hidden="1" customWidth="1"/>
    <col min="3885" max="3885" width="7.125" style="216" customWidth="1"/>
    <col min="3886" max="3887" width="0" style="216" hidden="1" customWidth="1"/>
    <col min="3888" max="3888" width="7" style="216" customWidth="1"/>
    <col min="3889" max="3890" width="0" style="216" hidden="1" customWidth="1"/>
    <col min="3891" max="3891" width="7" style="216" customWidth="1"/>
    <col min="3892" max="3892" width="9" style="216" customWidth="1"/>
    <col min="3893" max="3893" width="8" style="216" customWidth="1"/>
    <col min="3894" max="4090" width="9" style="216"/>
    <col min="4091" max="4091" width="3.625" style="216" customWidth="1"/>
    <col min="4092" max="4092" width="31.875" style="216" customWidth="1"/>
    <col min="4093" max="4093" width="6.375" style="216" customWidth="1"/>
    <col min="4094" max="4096" width="8.375" style="216" customWidth="1"/>
    <col min="4097" max="4098" width="0" style="216" hidden="1" customWidth="1"/>
    <col min="4099" max="4099" width="7.75" style="216" customWidth="1"/>
    <col min="4100" max="4101" width="0" style="216" hidden="1" customWidth="1"/>
    <col min="4102" max="4102" width="7.375" style="216" customWidth="1"/>
    <col min="4103" max="4104" width="0" style="216" hidden="1" customWidth="1"/>
    <col min="4105" max="4105" width="6.875" style="216" customWidth="1"/>
    <col min="4106" max="4107" width="0" style="216" hidden="1" customWidth="1"/>
    <col min="4108" max="4108" width="7" style="216" customWidth="1"/>
    <col min="4109" max="4110" width="0" style="216" hidden="1" customWidth="1"/>
    <col min="4111" max="4111" width="7.125" style="216" customWidth="1"/>
    <col min="4112" max="4113" width="0" style="216" hidden="1" customWidth="1"/>
    <col min="4114" max="4114" width="7.125" style="216" customWidth="1"/>
    <col min="4115" max="4116" width="0" style="216" hidden="1" customWidth="1"/>
    <col min="4117" max="4117" width="7.25" style="216" customWidth="1"/>
    <col min="4118" max="4119" width="0" style="216" hidden="1" customWidth="1"/>
    <col min="4120" max="4120" width="7.25" style="216" customWidth="1"/>
    <col min="4121" max="4122" width="0" style="216" hidden="1" customWidth="1"/>
    <col min="4123" max="4123" width="7.5" style="216" customWidth="1"/>
    <col min="4124" max="4125" width="0" style="216" hidden="1" customWidth="1"/>
    <col min="4126" max="4126" width="7.5" style="216" customWidth="1"/>
    <col min="4127" max="4128" width="0" style="216" hidden="1" customWidth="1"/>
    <col min="4129" max="4129" width="6.625" style="216" customWidth="1"/>
    <col min="4130" max="4131" width="0" style="216" hidden="1" customWidth="1"/>
    <col min="4132" max="4132" width="7.5" style="216" customWidth="1"/>
    <col min="4133" max="4134" width="0" style="216" hidden="1" customWidth="1"/>
    <col min="4135" max="4135" width="7.375" style="216" customWidth="1"/>
    <col min="4136" max="4137" width="0" style="216" hidden="1" customWidth="1"/>
    <col min="4138" max="4138" width="7.125" style="216" customWidth="1"/>
    <col min="4139" max="4140" width="0" style="216" hidden="1" customWidth="1"/>
    <col min="4141" max="4141" width="7.125" style="216" customWidth="1"/>
    <col min="4142" max="4143" width="0" style="216" hidden="1" customWidth="1"/>
    <col min="4144" max="4144" width="7" style="216" customWidth="1"/>
    <col min="4145" max="4146" width="0" style="216" hidden="1" customWidth="1"/>
    <col min="4147" max="4147" width="7" style="216" customWidth="1"/>
    <col min="4148" max="4148" width="9" style="216" customWidth="1"/>
    <col min="4149" max="4149" width="8" style="216" customWidth="1"/>
    <col min="4150" max="4346" width="9" style="216"/>
    <col min="4347" max="4347" width="3.625" style="216" customWidth="1"/>
    <col min="4348" max="4348" width="31.875" style="216" customWidth="1"/>
    <col min="4349" max="4349" width="6.375" style="216" customWidth="1"/>
    <col min="4350" max="4352" width="8.375" style="216" customWidth="1"/>
    <col min="4353" max="4354" width="0" style="216" hidden="1" customWidth="1"/>
    <col min="4355" max="4355" width="7.75" style="216" customWidth="1"/>
    <col min="4356" max="4357" width="0" style="216" hidden="1" customWidth="1"/>
    <col min="4358" max="4358" width="7.375" style="216" customWidth="1"/>
    <col min="4359" max="4360" width="0" style="216" hidden="1" customWidth="1"/>
    <col min="4361" max="4361" width="6.875" style="216" customWidth="1"/>
    <col min="4362" max="4363" width="0" style="216" hidden="1" customWidth="1"/>
    <col min="4364" max="4364" width="7" style="216" customWidth="1"/>
    <col min="4365" max="4366" width="0" style="216" hidden="1" customWidth="1"/>
    <col min="4367" max="4367" width="7.125" style="216" customWidth="1"/>
    <col min="4368" max="4369" width="0" style="216" hidden="1" customWidth="1"/>
    <col min="4370" max="4370" width="7.125" style="216" customWidth="1"/>
    <col min="4371" max="4372" width="0" style="216" hidden="1" customWidth="1"/>
    <col min="4373" max="4373" width="7.25" style="216" customWidth="1"/>
    <col min="4374" max="4375" width="0" style="216" hidden="1" customWidth="1"/>
    <col min="4376" max="4376" width="7.25" style="216" customWidth="1"/>
    <col min="4377" max="4378" width="0" style="216" hidden="1" customWidth="1"/>
    <col min="4379" max="4379" width="7.5" style="216" customWidth="1"/>
    <col min="4380" max="4381" width="0" style="216" hidden="1" customWidth="1"/>
    <col min="4382" max="4382" width="7.5" style="216" customWidth="1"/>
    <col min="4383" max="4384" width="0" style="216" hidden="1" customWidth="1"/>
    <col min="4385" max="4385" width="6.625" style="216" customWidth="1"/>
    <col min="4386" max="4387" width="0" style="216" hidden="1" customWidth="1"/>
    <col min="4388" max="4388" width="7.5" style="216" customWidth="1"/>
    <col min="4389" max="4390" width="0" style="216" hidden="1" customWidth="1"/>
    <col min="4391" max="4391" width="7.375" style="216" customWidth="1"/>
    <col min="4392" max="4393" width="0" style="216" hidden="1" customWidth="1"/>
    <col min="4394" max="4394" width="7.125" style="216" customWidth="1"/>
    <col min="4395" max="4396" width="0" style="216" hidden="1" customWidth="1"/>
    <col min="4397" max="4397" width="7.125" style="216" customWidth="1"/>
    <col min="4398" max="4399" width="0" style="216" hidden="1" customWidth="1"/>
    <col min="4400" max="4400" width="7" style="216" customWidth="1"/>
    <col min="4401" max="4402" width="0" style="216" hidden="1" customWidth="1"/>
    <col min="4403" max="4403" width="7" style="216" customWidth="1"/>
    <col min="4404" max="4404" width="9" style="216" customWidth="1"/>
    <col min="4405" max="4405" width="8" style="216" customWidth="1"/>
    <col min="4406" max="4602" width="9" style="216"/>
    <col min="4603" max="4603" width="3.625" style="216" customWidth="1"/>
    <col min="4604" max="4604" width="31.875" style="216" customWidth="1"/>
    <col min="4605" max="4605" width="6.375" style="216" customWidth="1"/>
    <col min="4606" max="4608" width="8.375" style="216" customWidth="1"/>
    <col min="4609" max="4610" width="0" style="216" hidden="1" customWidth="1"/>
    <col min="4611" max="4611" width="7.75" style="216" customWidth="1"/>
    <col min="4612" max="4613" width="0" style="216" hidden="1" customWidth="1"/>
    <col min="4614" max="4614" width="7.375" style="216" customWidth="1"/>
    <col min="4615" max="4616" width="0" style="216" hidden="1" customWidth="1"/>
    <col min="4617" max="4617" width="6.875" style="216" customWidth="1"/>
    <col min="4618" max="4619" width="0" style="216" hidden="1" customWidth="1"/>
    <col min="4620" max="4620" width="7" style="216" customWidth="1"/>
    <col min="4621" max="4622" width="0" style="216" hidden="1" customWidth="1"/>
    <col min="4623" max="4623" width="7.125" style="216" customWidth="1"/>
    <col min="4624" max="4625" width="0" style="216" hidden="1" customWidth="1"/>
    <col min="4626" max="4626" width="7.125" style="216" customWidth="1"/>
    <col min="4627" max="4628" width="0" style="216" hidden="1" customWidth="1"/>
    <col min="4629" max="4629" width="7.25" style="216" customWidth="1"/>
    <col min="4630" max="4631" width="0" style="216" hidden="1" customWidth="1"/>
    <col min="4632" max="4632" width="7.25" style="216" customWidth="1"/>
    <col min="4633" max="4634" width="0" style="216" hidden="1" customWidth="1"/>
    <col min="4635" max="4635" width="7.5" style="216" customWidth="1"/>
    <col min="4636" max="4637" width="0" style="216" hidden="1" customWidth="1"/>
    <col min="4638" max="4638" width="7.5" style="216" customWidth="1"/>
    <col min="4639" max="4640" width="0" style="216" hidden="1" customWidth="1"/>
    <col min="4641" max="4641" width="6.625" style="216" customWidth="1"/>
    <col min="4642" max="4643" width="0" style="216" hidden="1" customWidth="1"/>
    <col min="4644" max="4644" width="7.5" style="216" customWidth="1"/>
    <col min="4645" max="4646" width="0" style="216" hidden="1" customWidth="1"/>
    <col min="4647" max="4647" width="7.375" style="216" customWidth="1"/>
    <col min="4648" max="4649" width="0" style="216" hidden="1" customWidth="1"/>
    <col min="4650" max="4650" width="7.125" style="216" customWidth="1"/>
    <col min="4651" max="4652" width="0" style="216" hidden="1" customWidth="1"/>
    <col min="4653" max="4653" width="7.125" style="216" customWidth="1"/>
    <col min="4654" max="4655" width="0" style="216" hidden="1" customWidth="1"/>
    <col min="4656" max="4656" width="7" style="216" customWidth="1"/>
    <col min="4657" max="4658" width="0" style="216" hidden="1" customWidth="1"/>
    <col min="4659" max="4659" width="7" style="216" customWidth="1"/>
    <col min="4660" max="4660" width="9" style="216" customWidth="1"/>
    <col min="4661" max="4661" width="8" style="216" customWidth="1"/>
    <col min="4662" max="4858" width="9" style="216"/>
    <col min="4859" max="4859" width="3.625" style="216" customWidth="1"/>
    <col min="4860" max="4860" width="31.875" style="216" customWidth="1"/>
    <col min="4861" max="4861" width="6.375" style="216" customWidth="1"/>
    <col min="4862" max="4864" width="8.375" style="216" customWidth="1"/>
    <col min="4865" max="4866" width="0" style="216" hidden="1" customWidth="1"/>
    <col min="4867" max="4867" width="7.75" style="216" customWidth="1"/>
    <col min="4868" max="4869" width="0" style="216" hidden="1" customWidth="1"/>
    <col min="4870" max="4870" width="7.375" style="216" customWidth="1"/>
    <col min="4871" max="4872" width="0" style="216" hidden="1" customWidth="1"/>
    <col min="4873" max="4873" width="6.875" style="216" customWidth="1"/>
    <col min="4874" max="4875" width="0" style="216" hidden="1" customWidth="1"/>
    <col min="4876" max="4876" width="7" style="216" customWidth="1"/>
    <col min="4877" max="4878" width="0" style="216" hidden="1" customWidth="1"/>
    <col min="4879" max="4879" width="7.125" style="216" customWidth="1"/>
    <col min="4880" max="4881" width="0" style="216" hidden="1" customWidth="1"/>
    <col min="4882" max="4882" width="7.125" style="216" customWidth="1"/>
    <col min="4883" max="4884" width="0" style="216" hidden="1" customWidth="1"/>
    <col min="4885" max="4885" width="7.25" style="216" customWidth="1"/>
    <col min="4886" max="4887" width="0" style="216" hidden="1" customWidth="1"/>
    <col min="4888" max="4888" width="7.25" style="216" customWidth="1"/>
    <col min="4889" max="4890" width="0" style="216" hidden="1" customWidth="1"/>
    <col min="4891" max="4891" width="7.5" style="216" customWidth="1"/>
    <col min="4892" max="4893" width="0" style="216" hidden="1" customWidth="1"/>
    <col min="4894" max="4894" width="7.5" style="216" customWidth="1"/>
    <col min="4895" max="4896" width="0" style="216" hidden="1" customWidth="1"/>
    <col min="4897" max="4897" width="6.625" style="216" customWidth="1"/>
    <col min="4898" max="4899" width="0" style="216" hidden="1" customWidth="1"/>
    <col min="4900" max="4900" width="7.5" style="216" customWidth="1"/>
    <col min="4901" max="4902" width="0" style="216" hidden="1" customWidth="1"/>
    <col min="4903" max="4903" width="7.375" style="216" customWidth="1"/>
    <col min="4904" max="4905" width="0" style="216" hidden="1" customWidth="1"/>
    <col min="4906" max="4906" width="7.125" style="216" customWidth="1"/>
    <col min="4907" max="4908" width="0" style="216" hidden="1" customWidth="1"/>
    <col min="4909" max="4909" width="7.125" style="216" customWidth="1"/>
    <col min="4910" max="4911" width="0" style="216" hidden="1" customWidth="1"/>
    <col min="4912" max="4912" width="7" style="216" customWidth="1"/>
    <col min="4913" max="4914" width="0" style="216" hidden="1" customWidth="1"/>
    <col min="4915" max="4915" width="7" style="216" customWidth="1"/>
    <col min="4916" max="4916" width="9" style="216" customWidth="1"/>
    <col min="4917" max="4917" width="8" style="216" customWidth="1"/>
    <col min="4918" max="5114" width="9" style="216"/>
    <col min="5115" max="5115" width="3.625" style="216" customWidth="1"/>
    <col min="5116" max="5116" width="31.875" style="216" customWidth="1"/>
    <col min="5117" max="5117" width="6.375" style="216" customWidth="1"/>
    <col min="5118" max="5120" width="8.375" style="216" customWidth="1"/>
    <col min="5121" max="5122" width="0" style="216" hidden="1" customWidth="1"/>
    <col min="5123" max="5123" width="7.75" style="216" customWidth="1"/>
    <col min="5124" max="5125" width="0" style="216" hidden="1" customWidth="1"/>
    <col min="5126" max="5126" width="7.375" style="216" customWidth="1"/>
    <col min="5127" max="5128" width="0" style="216" hidden="1" customWidth="1"/>
    <col min="5129" max="5129" width="6.875" style="216" customWidth="1"/>
    <col min="5130" max="5131" width="0" style="216" hidden="1" customWidth="1"/>
    <col min="5132" max="5132" width="7" style="216" customWidth="1"/>
    <col min="5133" max="5134" width="0" style="216" hidden="1" customWidth="1"/>
    <col min="5135" max="5135" width="7.125" style="216" customWidth="1"/>
    <col min="5136" max="5137" width="0" style="216" hidden="1" customWidth="1"/>
    <col min="5138" max="5138" width="7.125" style="216" customWidth="1"/>
    <col min="5139" max="5140" width="0" style="216" hidden="1" customWidth="1"/>
    <col min="5141" max="5141" width="7.25" style="216" customWidth="1"/>
    <col min="5142" max="5143" width="0" style="216" hidden="1" customWidth="1"/>
    <col min="5144" max="5144" width="7.25" style="216" customWidth="1"/>
    <col min="5145" max="5146" width="0" style="216" hidden="1" customWidth="1"/>
    <col min="5147" max="5147" width="7.5" style="216" customWidth="1"/>
    <col min="5148" max="5149" width="0" style="216" hidden="1" customWidth="1"/>
    <col min="5150" max="5150" width="7.5" style="216" customWidth="1"/>
    <col min="5151" max="5152" width="0" style="216" hidden="1" customWidth="1"/>
    <col min="5153" max="5153" width="6.625" style="216" customWidth="1"/>
    <col min="5154" max="5155" width="0" style="216" hidden="1" customWidth="1"/>
    <col min="5156" max="5156" width="7.5" style="216" customWidth="1"/>
    <col min="5157" max="5158" width="0" style="216" hidden="1" customWidth="1"/>
    <col min="5159" max="5159" width="7.375" style="216" customWidth="1"/>
    <col min="5160" max="5161" width="0" style="216" hidden="1" customWidth="1"/>
    <col min="5162" max="5162" width="7.125" style="216" customWidth="1"/>
    <col min="5163" max="5164" width="0" style="216" hidden="1" customWidth="1"/>
    <col min="5165" max="5165" width="7.125" style="216" customWidth="1"/>
    <col min="5166" max="5167" width="0" style="216" hidden="1" customWidth="1"/>
    <col min="5168" max="5168" width="7" style="216" customWidth="1"/>
    <col min="5169" max="5170" width="0" style="216" hidden="1" customWidth="1"/>
    <col min="5171" max="5171" width="7" style="216" customWidth="1"/>
    <col min="5172" max="5172" width="9" style="216" customWidth="1"/>
    <col min="5173" max="5173" width="8" style="216" customWidth="1"/>
    <col min="5174" max="5370" width="9" style="216"/>
    <col min="5371" max="5371" width="3.625" style="216" customWidth="1"/>
    <col min="5372" max="5372" width="31.875" style="216" customWidth="1"/>
    <col min="5373" max="5373" width="6.375" style="216" customWidth="1"/>
    <col min="5374" max="5376" width="8.375" style="216" customWidth="1"/>
    <col min="5377" max="5378" width="0" style="216" hidden="1" customWidth="1"/>
    <col min="5379" max="5379" width="7.75" style="216" customWidth="1"/>
    <col min="5380" max="5381" width="0" style="216" hidden="1" customWidth="1"/>
    <col min="5382" max="5382" width="7.375" style="216" customWidth="1"/>
    <col min="5383" max="5384" width="0" style="216" hidden="1" customWidth="1"/>
    <col min="5385" max="5385" width="6.875" style="216" customWidth="1"/>
    <col min="5386" max="5387" width="0" style="216" hidden="1" customWidth="1"/>
    <col min="5388" max="5388" width="7" style="216" customWidth="1"/>
    <col min="5389" max="5390" width="0" style="216" hidden="1" customWidth="1"/>
    <col min="5391" max="5391" width="7.125" style="216" customWidth="1"/>
    <col min="5392" max="5393" width="0" style="216" hidden="1" customWidth="1"/>
    <col min="5394" max="5394" width="7.125" style="216" customWidth="1"/>
    <col min="5395" max="5396" width="0" style="216" hidden="1" customWidth="1"/>
    <col min="5397" max="5397" width="7.25" style="216" customWidth="1"/>
    <col min="5398" max="5399" width="0" style="216" hidden="1" customWidth="1"/>
    <col min="5400" max="5400" width="7.25" style="216" customWidth="1"/>
    <col min="5401" max="5402" width="0" style="216" hidden="1" customWidth="1"/>
    <col min="5403" max="5403" width="7.5" style="216" customWidth="1"/>
    <col min="5404" max="5405" width="0" style="216" hidden="1" customWidth="1"/>
    <col min="5406" max="5406" width="7.5" style="216" customWidth="1"/>
    <col min="5407" max="5408" width="0" style="216" hidden="1" customWidth="1"/>
    <col min="5409" max="5409" width="6.625" style="216" customWidth="1"/>
    <col min="5410" max="5411" width="0" style="216" hidden="1" customWidth="1"/>
    <col min="5412" max="5412" width="7.5" style="216" customWidth="1"/>
    <col min="5413" max="5414" width="0" style="216" hidden="1" customWidth="1"/>
    <col min="5415" max="5415" width="7.375" style="216" customWidth="1"/>
    <col min="5416" max="5417" width="0" style="216" hidden="1" customWidth="1"/>
    <col min="5418" max="5418" width="7.125" style="216" customWidth="1"/>
    <col min="5419" max="5420" width="0" style="216" hidden="1" customWidth="1"/>
    <col min="5421" max="5421" width="7.125" style="216" customWidth="1"/>
    <col min="5422" max="5423" width="0" style="216" hidden="1" customWidth="1"/>
    <col min="5424" max="5424" width="7" style="216" customWidth="1"/>
    <col min="5425" max="5426" width="0" style="216" hidden="1" customWidth="1"/>
    <col min="5427" max="5427" width="7" style="216" customWidth="1"/>
    <col min="5428" max="5428" width="9" style="216" customWidth="1"/>
    <col min="5429" max="5429" width="8" style="216" customWidth="1"/>
    <col min="5430" max="5626" width="9" style="216"/>
    <col min="5627" max="5627" width="3.625" style="216" customWidth="1"/>
    <col min="5628" max="5628" width="31.875" style="216" customWidth="1"/>
    <col min="5629" max="5629" width="6.375" style="216" customWidth="1"/>
    <col min="5630" max="5632" width="8.375" style="216" customWidth="1"/>
    <col min="5633" max="5634" width="0" style="216" hidden="1" customWidth="1"/>
    <col min="5635" max="5635" width="7.75" style="216" customWidth="1"/>
    <col min="5636" max="5637" width="0" style="216" hidden="1" customWidth="1"/>
    <col min="5638" max="5638" width="7.375" style="216" customWidth="1"/>
    <col min="5639" max="5640" width="0" style="216" hidden="1" customWidth="1"/>
    <col min="5641" max="5641" width="6.875" style="216" customWidth="1"/>
    <col min="5642" max="5643" width="0" style="216" hidden="1" customWidth="1"/>
    <col min="5644" max="5644" width="7" style="216" customWidth="1"/>
    <col min="5645" max="5646" width="0" style="216" hidden="1" customWidth="1"/>
    <col min="5647" max="5647" width="7.125" style="216" customWidth="1"/>
    <col min="5648" max="5649" width="0" style="216" hidden="1" customWidth="1"/>
    <col min="5650" max="5650" width="7.125" style="216" customWidth="1"/>
    <col min="5651" max="5652" width="0" style="216" hidden="1" customWidth="1"/>
    <col min="5653" max="5653" width="7.25" style="216" customWidth="1"/>
    <col min="5654" max="5655" width="0" style="216" hidden="1" customWidth="1"/>
    <col min="5656" max="5656" width="7.25" style="216" customWidth="1"/>
    <col min="5657" max="5658" width="0" style="216" hidden="1" customWidth="1"/>
    <col min="5659" max="5659" width="7.5" style="216" customWidth="1"/>
    <col min="5660" max="5661" width="0" style="216" hidden="1" customWidth="1"/>
    <col min="5662" max="5662" width="7.5" style="216" customWidth="1"/>
    <col min="5663" max="5664" width="0" style="216" hidden="1" customWidth="1"/>
    <col min="5665" max="5665" width="6.625" style="216" customWidth="1"/>
    <col min="5666" max="5667" width="0" style="216" hidden="1" customWidth="1"/>
    <col min="5668" max="5668" width="7.5" style="216" customWidth="1"/>
    <col min="5669" max="5670" width="0" style="216" hidden="1" customWidth="1"/>
    <col min="5671" max="5671" width="7.375" style="216" customWidth="1"/>
    <col min="5672" max="5673" width="0" style="216" hidden="1" customWidth="1"/>
    <col min="5674" max="5674" width="7.125" style="216" customWidth="1"/>
    <col min="5675" max="5676" width="0" style="216" hidden="1" customWidth="1"/>
    <col min="5677" max="5677" width="7.125" style="216" customWidth="1"/>
    <col min="5678" max="5679" width="0" style="216" hidden="1" customWidth="1"/>
    <col min="5680" max="5680" width="7" style="216" customWidth="1"/>
    <col min="5681" max="5682" width="0" style="216" hidden="1" customWidth="1"/>
    <col min="5683" max="5683" width="7" style="216" customWidth="1"/>
    <col min="5684" max="5684" width="9" style="216" customWidth="1"/>
    <col min="5685" max="5685" width="8" style="216" customWidth="1"/>
    <col min="5686" max="5882" width="9" style="216"/>
    <col min="5883" max="5883" width="3.625" style="216" customWidth="1"/>
    <col min="5884" max="5884" width="31.875" style="216" customWidth="1"/>
    <col min="5885" max="5885" width="6.375" style="216" customWidth="1"/>
    <col min="5886" max="5888" width="8.375" style="216" customWidth="1"/>
    <col min="5889" max="5890" width="0" style="216" hidden="1" customWidth="1"/>
    <col min="5891" max="5891" width="7.75" style="216" customWidth="1"/>
    <col min="5892" max="5893" width="0" style="216" hidden="1" customWidth="1"/>
    <col min="5894" max="5894" width="7.375" style="216" customWidth="1"/>
    <col min="5895" max="5896" width="0" style="216" hidden="1" customWidth="1"/>
    <col min="5897" max="5897" width="6.875" style="216" customWidth="1"/>
    <col min="5898" max="5899" width="0" style="216" hidden="1" customWidth="1"/>
    <col min="5900" max="5900" width="7" style="216" customWidth="1"/>
    <col min="5901" max="5902" width="0" style="216" hidden="1" customWidth="1"/>
    <col min="5903" max="5903" width="7.125" style="216" customWidth="1"/>
    <col min="5904" max="5905" width="0" style="216" hidden="1" customWidth="1"/>
    <col min="5906" max="5906" width="7.125" style="216" customWidth="1"/>
    <col min="5907" max="5908" width="0" style="216" hidden="1" customWidth="1"/>
    <col min="5909" max="5909" width="7.25" style="216" customWidth="1"/>
    <col min="5910" max="5911" width="0" style="216" hidden="1" customWidth="1"/>
    <col min="5912" max="5912" width="7.25" style="216" customWidth="1"/>
    <col min="5913" max="5914" width="0" style="216" hidden="1" customWidth="1"/>
    <col min="5915" max="5915" width="7.5" style="216" customWidth="1"/>
    <col min="5916" max="5917" width="0" style="216" hidden="1" customWidth="1"/>
    <col min="5918" max="5918" width="7.5" style="216" customWidth="1"/>
    <col min="5919" max="5920" width="0" style="216" hidden="1" customWidth="1"/>
    <col min="5921" max="5921" width="6.625" style="216" customWidth="1"/>
    <col min="5922" max="5923" width="0" style="216" hidden="1" customWidth="1"/>
    <col min="5924" max="5924" width="7.5" style="216" customWidth="1"/>
    <col min="5925" max="5926" width="0" style="216" hidden="1" customWidth="1"/>
    <col min="5927" max="5927" width="7.375" style="216" customWidth="1"/>
    <col min="5928" max="5929" width="0" style="216" hidden="1" customWidth="1"/>
    <col min="5930" max="5930" width="7.125" style="216" customWidth="1"/>
    <col min="5931" max="5932" width="0" style="216" hidden="1" customWidth="1"/>
    <col min="5933" max="5933" width="7.125" style="216" customWidth="1"/>
    <col min="5934" max="5935" width="0" style="216" hidden="1" customWidth="1"/>
    <col min="5936" max="5936" width="7" style="216" customWidth="1"/>
    <col min="5937" max="5938" width="0" style="216" hidden="1" customWidth="1"/>
    <col min="5939" max="5939" width="7" style="216" customWidth="1"/>
    <col min="5940" max="5940" width="9" style="216" customWidth="1"/>
    <col min="5941" max="5941" width="8" style="216" customWidth="1"/>
    <col min="5942" max="6138" width="9" style="216"/>
    <col min="6139" max="6139" width="3.625" style="216" customWidth="1"/>
    <col min="6140" max="6140" width="31.875" style="216" customWidth="1"/>
    <col min="6141" max="6141" width="6.375" style="216" customWidth="1"/>
    <col min="6142" max="6144" width="8.375" style="216" customWidth="1"/>
    <col min="6145" max="6146" width="0" style="216" hidden="1" customWidth="1"/>
    <col min="6147" max="6147" width="7.75" style="216" customWidth="1"/>
    <col min="6148" max="6149" width="0" style="216" hidden="1" customWidth="1"/>
    <col min="6150" max="6150" width="7.375" style="216" customWidth="1"/>
    <col min="6151" max="6152" width="0" style="216" hidden="1" customWidth="1"/>
    <col min="6153" max="6153" width="6.875" style="216" customWidth="1"/>
    <col min="6154" max="6155" width="0" style="216" hidden="1" customWidth="1"/>
    <col min="6156" max="6156" width="7" style="216" customWidth="1"/>
    <col min="6157" max="6158" width="0" style="216" hidden="1" customWidth="1"/>
    <col min="6159" max="6159" width="7.125" style="216" customWidth="1"/>
    <col min="6160" max="6161" width="0" style="216" hidden="1" customWidth="1"/>
    <col min="6162" max="6162" width="7.125" style="216" customWidth="1"/>
    <col min="6163" max="6164" width="0" style="216" hidden="1" customWidth="1"/>
    <col min="6165" max="6165" width="7.25" style="216" customWidth="1"/>
    <col min="6166" max="6167" width="0" style="216" hidden="1" customWidth="1"/>
    <col min="6168" max="6168" width="7.25" style="216" customWidth="1"/>
    <col min="6169" max="6170" width="0" style="216" hidden="1" customWidth="1"/>
    <col min="6171" max="6171" width="7.5" style="216" customWidth="1"/>
    <col min="6172" max="6173" width="0" style="216" hidden="1" customWidth="1"/>
    <col min="6174" max="6174" width="7.5" style="216" customWidth="1"/>
    <col min="6175" max="6176" width="0" style="216" hidden="1" customWidth="1"/>
    <col min="6177" max="6177" width="6.625" style="216" customWidth="1"/>
    <col min="6178" max="6179" width="0" style="216" hidden="1" customWidth="1"/>
    <col min="6180" max="6180" width="7.5" style="216" customWidth="1"/>
    <col min="6181" max="6182" width="0" style="216" hidden="1" customWidth="1"/>
    <col min="6183" max="6183" width="7.375" style="216" customWidth="1"/>
    <col min="6184" max="6185" width="0" style="216" hidden="1" customWidth="1"/>
    <col min="6186" max="6186" width="7.125" style="216" customWidth="1"/>
    <col min="6187" max="6188" width="0" style="216" hidden="1" customWidth="1"/>
    <col min="6189" max="6189" width="7.125" style="216" customWidth="1"/>
    <col min="6190" max="6191" width="0" style="216" hidden="1" customWidth="1"/>
    <col min="6192" max="6192" width="7" style="216" customWidth="1"/>
    <col min="6193" max="6194" width="0" style="216" hidden="1" customWidth="1"/>
    <col min="6195" max="6195" width="7" style="216" customWidth="1"/>
    <col min="6196" max="6196" width="9" style="216" customWidth="1"/>
    <col min="6197" max="6197" width="8" style="216" customWidth="1"/>
    <col min="6198" max="6394" width="9" style="216"/>
    <col min="6395" max="6395" width="3.625" style="216" customWidth="1"/>
    <col min="6396" max="6396" width="31.875" style="216" customWidth="1"/>
    <col min="6397" max="6397" width="6.375" style="216" customWidth="1"/>
    <col min="6398" max="6400" width="8.375" style="216" customWidth="1"/>
    <col min="6401" max="6402" width="0" style="216" hidden="1" customWidth="1"/>
    <col min="6403" max="6403" width="7.75" style="216" customWidth="1"/>
    <col min="6404" max="6405" width="0" style="216" hidden="1" customWidth="1"/>
    <col min="6406" max="6406" width="7.375" style="216" customWidth="1"/>
    <col min="6407" max="6408" width="0" style="216" hidden="1" customWidth="1"/>
    <col min="6409" max="6409" width="6.875" style="216" customWidth="1"/>
    <col min="6410" max="6411" width="0" style="216" hidden="1" customWidth="1"/>
    <col min="6412" max="6412" width="7" style="216" customWidth="1"/>
    <col min="6413" max="6414" width="0" style="216" hidden="1" customWidth="1"/>
    <col min="6415" max="6415" width="7.125" style="216" customWidth="1"/>
    <col min="6416" max="6417" width="0" style="216" hidden="1" customWidth="1"/>
    <col min="6418" max="6418" width="7.125" style="216" customWidth="1"/>
    <col min="6419" max="6420" width="0" style="216" hidden="1" customWidth="1"/>
    <col min="6421" max="6421" width="7.25" style="216" customWidth="1"/>
    <col min="6422" max="6423" width="0" style="216" hidden="1" customWidth="1"/>
    <col min="6424" max="6424" width="7.25" style="216" customWidth="1"/>
    <col min="6425" max="6426" width="0" style="216" hidden="1" customWidth="1"/>
    <col min="6427" max="6427" width="7.5" style="216" customWidth="1"/>
    <col min="6428" max="6429" width="0" style="216" hidden="1" customWidth="1"/>
    <col min="6430" max="6430" width="7.5" style="216" customWidth="1"/>
    <col min="6431" max="6432" width="0" style="216" hidden="1" customWidth="1"/>
    <col min="6433" max="6433" width="6.625" style="216" customWidth="1"/>
    <col min="6434" max="6435" width="0" style="216" hidden="1" customWidth="1"/>
    <col min="6436" max="6436" width="7.5" style="216" customWidth="1"/>
    <col min="6437" max="6438" width="0" style="216" hidden="1" customWidth="1"/>
    <col min="6439" max="6439" width="7.375" style="216" customWidth="1"/>
    <col min="6440" max="6441" width="0" style="216" hidden="1" customWidth="1"/>
    <col min="6442" max="6442" width="7.125" style="216" customWidth="1"/>
    <col min="6443" max="6444" width="0" style="216" hidden="1" customWidth="1"/>
    <col min="6445" max="6445" width="7.125" style="216" customWidth="1"/>
    <col min="6446" max="6447" width="0" style="216" hidden="1" customWidth="1"/>
    <col min="6448" max="6448" width="7" style="216" customWidth="1"/>
    <col min="6449" max="6450" width="0" style="216" hidden="1" customWidth="1"/>
    <col min="6451" max="6451" width="7" style="216" customWidth="1"/>
    <col min="6452" max="6452" width="9" style="216" customWidth="1"/>
    <col min="6453" max="6453" width="8" style="216" customWidth="1"/>
    <col min="6454" max="6650" width="9" style="216"/>
    <col min="6651" max="6651" width="3.625" style="216" customWidth="1"/>
    <col min="6652" max="6652" width="31.875" style="216" customWidth="1"/>
    <col min="6653" max="6653" width="6.375" style="216" customWidth="1"/>
    <col min="6654" max="6656" width="8.375" style="216" customWidth="1"/>
    <col min="6657" max="6658" width="0" style="216" hidden="1" customWidth="1"/>
    <col min="6659" max="6659" width="7.75" style="216" customWidth="1"/>
    <col min="6660" max="6661" width="0" style="216" hidden="1" customWidth="1"/>
    <col min="6662" max="6662" width="7.375" style="216" customWidth="1"/>
    <col min="6663" max="6664" width="0" style="216" hidden="1" customWidth="1"/>
    <col min="6665" max="6665" width="6.875" style="216" customWidth="1"/>
    <col min="6666" max="6667" width="0" style="216" hidden="1" customWidth="1"/>
    <col min="6668" max="6668" width="7" style="216" customWidth="1"/>
    <col min="6669" max="6670" width="0" style="216" hidden="1" customWidth="1"/>
    <col min="6671" max="6671" width="7.125" style="216" customWidth="1"/>
    <col min="6672" max="6673" width="0" style="216" hidden="1" customWidth="1"/>
    <col min="6674" max="6674" width="7.125" style="216" customWidth="1"/>
    <col min="6675" max="6676" width="0" style="216" hidden="1" customWidth="1"/>
    <col min="6677" max="6677" width="7.25" style="216" customWidth="1"/>
    <col min="6678" max="6679" width="0" style="216" hidden="1" customWidth="1"/>
    <col min="6680" max="6680" width="7.25" style="216" customWidth="1"/>
    <col min="6681" max="6682" width="0" style="216" hidden="1" customWidth="1"/>
    <col min="6683" max="6683" width="7.5" style="216" customWidth="1"/>
    <col min="6684" max="6685" width="0" style="216" hidden="1" customWidth="1"/>
    <col min="6686" max="6686" width="7.5" style="216" customWidth="1"/>
    <col min="6687" max="6688" width="0" style="216" hidden="1" customWidth="1"/>
    <col min="6689" max="6689" width="6.625" style="216" customWidth="1"/>
    <col min="6690" max="6691" width="0" style="216" hidden="1" customWidth="1"/>
    <col min="6692" max="6692" width="7.5" style="216" customWidth="1"/>
    <col min="6693" max="6694" width="0" style="216" hidden="1" customWidth="1"/>
    <col min="6695" max="6695" width="7.375" style="216" customWidth="1"/>
    <col min="6696" max="6697" width="0" style="216" hidden="1" customWidth="1"/>
    <col min="6698" max="6698" width="7.125" style="216" customWidth="1"/>
    <col min="6699" max="6700" width="0" style="216" hidden="1" customWidth="1"/>
    <col min="6701" max="6701" width="7.125" style="216" customWidth="1"/>
    <col min="6702" max="6703" width="0" style="216" hidden="1" customWidth="1"/>
    <col min="6704" max="6704" width="7" style="216" customWidth="1"/>
    <col min="6705" max="6706" width="0" style="216" hidden="1" customWidth="1"/>
    <col min="6707" max="6707" width="7" style="216" customWidth="1"/>
    <col min="6708" max="6708" width="9" style="216" customWidth="1"/>
    <col min="6709" max="6709" width="8" style="216" customWidth="1"/>
    <col min="6710" max="6906" width="9" style="216"/>
    <col min="6907" max="6907" width="3.625" style="216" customWidth="1"/>
    <col min="6908" max="6908" width="31.875" style="216" customWidth="1"/>
    <col min="6909" max="6909" width="6.375" style="216" customWidth="1"/>
    <col min="6910" max="6912" width="8.375" style="216" customWidth="1"/>
    <col min="6913" max="6914" width="0" style="216" hidden="1" customWidth="1"/>
    <col min="6915" max="6915" width="7.75" style="216" customWidth="1"/>
    <col min="6916" max="6917" width="0" style="216" hidden="1" customWidth="1"/>
    <col min="6918" max="6918" width="7.375" style="216" customWidth="1"/>
    <col min="6919" max="6920" width="0" style="216" hidden="1" customWidth="1"/>
    <col min="6921" max="6921" width="6.875" style="216" customWidth="1"/>
    <col min="6922" max="6923" width="0" style="216" hidden="1" customWidth="1"/>
    <col min="6924" max="6924" width="7" style="216" customWidth="1"/>
    <col min="6925" max="6926" width="0" style="216" hidden="1" customWidth="1"/>
    <col min="6927" max="6927" width="7.125" style="216" customWidth="1"/>
    <col min="6928" max="6929" width="0" style="216" hidden="1" customWidth="1"/>
    <col min="6930" max="6930" width="7.125" style="216" customWidth="1"/>
    <col min="6931" max="6932" width="0" style="216" hidden="1" customWidth="1"/>
    <col min="6933" max="6933" width="7.25" style="216" customWidth="1"/>
    <col min="6934" max="6935" width="0" style="216" hidden="1" customWidth="1"/>
    <col min="6936" max="6936" width="7.25" style="216" customWidth="1"/>
    <col min="6937" max="6938" width="0" style="216" hidden="1" customWidth="1"/>
    <col min="6939" max="6939" width="7.5" style="216" customWidth="1"/>
    <col min="6940" max="6941" width="0" style="216" hidden="1" customWidth="1"/>
    <col min="6942" max="6942" width="7.5" style="216" customWidth="1"/>
    <col min="6943" max="6944" width="0" style="216" hidden="1" customWidth="1"/>
    <col min="6945" max="6945" width="6.625" style="216" customWidth="1"/>
    <col min="6946" max="6947" width="0" style="216" hidden="1" customWidth="1"/>
    <col min="6948" max="6948" width="7.5" style="216" customWidth="1"/>
    <col min="6949" max="6950" width="0" style="216" hidden="1" customWidth="1"/>
    <col min="6951" max="6951" width="7.375" style="216" customWidth="1"/>
    <col min="6952" max="6953" width="0" style="216" hidden="1" customWidth="1"/>
    <col min="6954" max="6954" width="7.125" style="216" customWidth="1"/>
    <col min="6955" max="6956" width="0" style="216" hidden="1" customWidth="1"/>
    <col min="6957" max="6957" width="7.125" style="216" customWidth="1"/>
    <col min="6958" max="6959" width="0" style="216" hidden="1" customWidth="1"/>
    <col min="6960" max="6960" width="7" style="216" customWidth="1"/>
    <col min="6961" max="6962" width="0" style="216" hidden="1" customWidth="1"/>
    <col min="6963" max="6963" width="7" style="216" customWidth="1"/>
    <col min="6964" max="6964" width="9" style="216" customWidth="1"/>
    <col min="6965" max="6965" width="8" style="216" customWidth="1"/>
    <col min="6966" max="7162" width="9" style="216"/>
    <col min="7163" max="7163" width="3.625" style="216" customWidth="1"/>
    <col min="7164" max="7164" width="31.875" style="216" customWidth="1"/>
    <col min="7165" max="7165" width="6.375" style="216" customWidth="1"/>
    <col min="7166" max="7168" width="8.375" style="216" customWidth="1"/>
    <col min="7169" max="7170" width="0" style="216" hidden="1" customWidth="1"/>
    <col min="7171" max="7171" width="7.75" style="216" customWidth="1"/>
    <col min="7172" max="7173" width="0" style="216" hidden="1" customWidth="1"/>
    <col min="7174" max="7174" width="7.375" style="216" customWidth="1"/>
    <col min="7175" max="7176" width="0" style="216" hidden="1" customWidth="1"/>
    <col min="7177" max="7177" width="6.875" style="216" customWidth="1"/>
    <col min="7178" max="7179" width="0" style="216" hidden="1" customWidth="1"/>
    <col min="7180" max="7180" width="7" style="216" customWidth="1"/>
    <col min="7181" max="7182" width="0" style="216" hidden="1" customWidth="1"/>
    <col min="7183" max="7183" width="7.125" style="216" customWidth="1"/>
    <col min="7184" max="7185" width="0" style="216" hidden="1" customWidth="1"/>
    <col min="7186" max="7186" width="7.125" style="216" customWidth="1"/>
    <col min="7187" max="7188" width="0" style="216" hidden="1" customWidth="1"/>
    <col min="7189" max="7189" width="7.25" style="216" customWidth="1"/>
    <col min="7190" max="7191" width="0" style="216" hidden="1" customWidth="1"/>
    <col min="7192" max="7192" width="7.25" style="216" customWidth="1"/>
    <col min="7193" max="7194" width="0" style="216" hidden="1" customWidth="1"/>
    <col min="7195" max="7195" width="7.5" style="216" customWidth="1"/>
    <col min="7196" max="7197" width="0" style="216" hidden="1" customWidth="1"/>
    <col min="7198" max="7198" width="7.5" style="216" customWidth="1"/>
    <col min="7199" max="7200" width="0" style="216" hidden="1" customWidth="1"/>
    <col min="7201" max="7201" width="6.625" style="216" customWidth="1"/>
    <col min="7202" max="7203" width="0" style="216" hidden="1" customWidth="1"/>
    <col min="7204" max="7204" width="7.5" style="216" customWidth="1"/>
    <col min="7205" max="7206" width="0" style="216" hidden="1" customWidth="1"/>
    <col min="7207" max="7207" width="7.375" style="216" customWidth="1"/>
    <col min="7208" max="7209" width="0" style="216" hidden="1" customWidth="1"/>
    <col min="7210" max="7210" width="7.125" style="216" customWidth="1"/>
    <col min="7211" max="7212" width="0" style="216" hidden="1" customWidth="1"/>
    <col min="7213" max="7213" width="7.125" style="216" customWidth="1"/>
    <col min="7214" max="7215" width="0" style="216" hidden="1" customWidth="1"/>
    <col min="7216" max="7216" width="7" style="216" customWidth="1"/>
    <col min="7217" max="7218" width="0" style="216" hidden="1" customWidth="1"/>
    <col min="7219" max="7219" width="7" style="216" customWidth="1"/>
    <col min="7220" max="7220" width="9" style="216" customWidth="1"/>
    <col min="7221" max="7221" width="8" style="216" customWidth="1"/>
    <col min="7222" max="7418" width="9" style="216"/>
    <col min="7419" max="7419" width="3.625" style="216" customWidth="1"/>
    <col min="7420" max="7420" width="31.875" style="216" customWidth="1"/>
    <col min="7421" max="7421" width="6.375" style="216" customWidth="1"/>
    <col min="7422" max="7424" width="8.375" style="216" customWidth="1"/>
    <col min="7425" max="7426" width="0" style="216" hidden="1" customWidth="1"/>
    <col min="7427" max="7427" width="7.75" style="216" customWidth="1"/>
    <col min="7428" max="7429" width="0" style="216" hidden="1" customWidth="1"/>
    <col min="7430" max="7430" width="7.375" style="216" customWidth="1"/>
    <col min="7431" max="7432" width="0" style="216" hidden="1" customWidth="1"/>
    <col min="7433" max="7433" width="6.875" style="216" customWidth="1"/>
    <col min="7434" max="7435" width="0" style="216" hidden="1" customWidth="1"/>
    <col min="7436" max="7436" width="7" style="216" customWidth="1"/>
    <col min="7437" max="7438" width="0" style="216" hidden="1" customWidth="1"/>
    <col min="7439" max="7439" width="7.125" style="216" customWidth="1"/>
    <col min="7440" max="7441" width="0" style="216" hidden="1" customWidth="1"/>
    <col min="7442" max="7442" width="7.125" style="216" customWidth="1"/>
    <col min="7443" max="7444" width="0" style="216" hidden="1" customWidth="1"/>
    <col min="7445" max="7445" width="7.25" style="216" customWidth="1"/>
    <col min="7446" max="7447" width="0" style="216" hidden="1" customWidth="1"/>
    <col min="7448" max="7448" width="7.25" style="216" customWidth="1"/>
    <col min="7449" max="7450" width="0" style="216" hidden="1" customWidth="1"/>
    <col min="7451" max="7451" width="7.5" style="216" customWidth="1"/>
    <col min="7452" max="7453" width="0" style="216" hidden="1" customWidth="1"/>
    <col min="7454" max="7454" width="7.5" style="216" customWidth="1"/>
    <col min="7455" max="7456" width="0" style="216" hidden="1" customWidth="1"/>
    <col min="7457" max="7457" width="6.625" style="216" customWidth="1"/>
    <col min="7458" max="7459" width="0" style="216" hidden="1" customWidth="1"/>
    <col min="7460" max="7460" width="7.5" style="216" customWidth="1"/>
    <col min="7461" max="7462" width="0" style="216" hidden="1" customWidth="1"/>
    <col min="7463" max="7463" width="7.375" style="216" customWidth="1"/>
    <col min="7464" max="7465" width="0" style="216" hidden="1" customWidth="1"/>
    <col min="7466" max="7466" width="7.125" style="216" customWidth="1"/>
    <col min="7467" max="7468" width="0" style="216" hidden="1" customWidth="1"/>
    <col min="7469" max="7469" width="7.125" style="216" customWidth="1"/>
    <col min="7470" max="7471" width="0" style="216" hidden="1" customWidth="1"/>
    <col min="7472" max="7472" width="7" style="216" customWidth="1"/>
    <col min="7473" max="7474" width="0" style="216" hidden="1" customWidth="1"/>
    <col min="7475" max="7475" width="7" style="216" customWidth="1"/>
    <col min="7476" max="7476" width="9" style="216" customWidth="1"/>
    <col min="7477" max="7477" width="8" style="216" customWidth="1"/>
    <col min="7478" max="7674" width="9" style="216"/>
    <col min="7675" max="7675" width="3.625" style="216" customWidth="1"/>
    <col min="7676" max="7676" width="31.875" style="216" customWidth="1"/>
    <col min="7677" max="7677" width="6.375" style="216" customWidth="1"/>
    <col min="7678" max="7680" width="8.375" style="216" customWidth="1"/>
    <col min="7681" max="7682" width="0" style="216" hidden="1" customWidth="1"/>
    <col min="7683" max="7683" width="7.75" style="216" customWidth="1"/>
    <col min="7684" max="7685" width="0" style="216" hidden="1" customWidth="1"/>
    <col min="7686" max="7686" width="7.375" style="216" customWidth="1"/>
    <col min="7687" max="7688" width="0" style="216" hidden="1" customWidth="1"/>
    <col min="7689" max="7689" width="6.875" style="216" customWidth="1"/>
    <col min="7690" max="7691" width="0" style="216" hidden="1" customWidth="1"/>
    <col min="7692" max="7692" width="7" style="216" customWidth="1"/>
    <col min="7693" max="7694" width="0" style="216" hidden="1" customWidth="1"/>
    <col min="7695" max="7695" width="7.125" style="216" customWidth="1"/>
    <col min="7696" max="7697" width="0" style="216" hidden="1" customWidth="1"/>
    <col min="7698" max="7698" width="7.125" style="216" customWidth="1"/>
    <col min="7699" max="7700" width="0" style="216" hidden="1" customWidth="1"/>
    <col min="7701" max="7701" width="7.25" style="216" customWidth="1"/>
    <col min="7702" max="7703" width="0" style="216" hidden="1" customWidth="1"/>
    <col min="7704" max="7704" width="7.25" style="216" customWidth="1"/>
    <col min="7705" max="7706" width="0" style="216" hidden="1" customWidth="1"/>
    <col min="7707" max="7707" width="7.5" style="216" customWidth="1"/>
    <col min="7708" max="7709" width="0" style="216" hidden="1" customWidth="1"/>
    <col min="7710" max="7710" width="7.5" style="216" customWidth="1"/>
    <col min="7711" max="7712" width="0" style="216" hidden="1" customWidth="1"/>
    <col min="7713" max="7713" width="6.625" style="216" customWidth="1"/>
    <col min="7714" max="7715" width="0" style="216" hidden="1" customWidth="1"/>
    <col min="7716" max="7716" width="7.5" style="216" customWidth="1"/>
    <col min="7717" max="7718" width="0" style="216" hidden="1" customWidth="1"/>
    <col min="7719" max="7719" width="7.375" style="216" customWidth="1"/>
    <col min="7720" max="7721" width="0" style="216" hidden="1" customWidth="1"/>
    <col min="7722" max="7722" width="7.125" style="216" customWidth="1"/>
    <col min="7723" max="7724" width="0" style="216" hidden="1" customWidth="1"/>
    <col min="7725" max="7725" width="7.125" style="216" customWidth="1"/>
    <col min="7726" max="7727" width="0" style="216" hidden="1" customWidth="1"/>
    <col min="7728" max="7728" width="7" style="216" customWidth="1"/>
    <col min="7729" max="7730" width="0" style="216" hidden="1" customWidth="1"/>
    <col min="7731" max="7731" width="7" style="216" customWidth="1"/>
    <col min="7732" max="7732" width="9" style="216" customWidth="1"/>
    <col min="7733" max="7733" width="8" style="216" customWidth="1"/>
    <col min="7734" max="7930" width="9" style="216"/>
    <col min="7931" max="7931" width="3.625" style="216" customWidth="1"/>
    <col min="7932" max="7932" width="31.875" style="216" customWidth="1"/>
    <col min="7933" max="7933" width="6.375" style="216" customWidth="1"/>
    <col min="7934" max="7936" width="8.375" style="216" customWidth="1"/>
    <col min="7937" max="7938" width="0" style="216" hidden="1" customWidth="1"/>
    <col min="7939" max="7939" width="7.75" style="216" customWidth="1"/>
    <col min="7940" max="7941" width="0" style="216" hidden="1" customWidth="1"/>
    <col min="7942" max="7942" width="7.375" style="216" customWidth="1"/>
    <col min="7943" max="7944" width="0" style="216" hidden="1" customWidth="1"/>
    <col min="7945" max="7945" width="6.875" style="216" customWidth="1"/>
    <col min="7946" max="7947" width="0" style="216" hidden="1" customWidth="1"/>
    <col min="7948" max="7948" width="7" style="216" customWidth="1"/>
    <col min="7949" max="7950" width="0" style="216" hidden="1" customWidth="1"/>
    <col min="7951" max="7951" width="7.125" style="216" customWidth="1"/>
    <col min="7952" max="7953" width="0" style="216" hidden="1" customWidth="1"/>
    <col min="7954" max="7954" width="7.125" style="216" customWidth="1"/>
    <col min="7955" max="7956" width="0" style="216" hidden="1" customWidth="1"/>
    <col min="7957" max="7957" width="7.25" style="216" customWidth="1"/>
    <col min="7958" max="7959" width="0" style="216" hidden="1" customWidth="1"/>
    <col min="7960" max="7960" width="7.25" style="216" customWidth="1"/>
    <col min="7961" max="7962" width="0" style="216" hidden="1" customWidth="1"/>
    <col min="7963" max="7963" width="7.5" style="216" customWidth="1"/>
    <col min="7964" max="7965" width="0" style="216" hidden="1" customWidth="1"/>
    <col min="7966" max="7966" width="7.5" style="216" customWidth="1"/>
    <col min="7967" max="7968" width="0" style="216" hidden="1" customWidth="1"/>
    <col min="7969" max="7969" width="6.625" style="216" customWidth="1"/>
    <col min="7970" max="7971" width="0" style="216" hidden="1" customWidth="1"/>
    <col min="7972" max="7972" width="7.5" style="216" customWidth="1"/>
    <col min="7973" max="7974" width="0" style="216" hidden="1" customWidth="1"/>
    <col min="7975" max="7975" width="7.375" style="216" customWidth="1"/>
    <col min="7976" max="7977" width="0" style="216" hidden="1" customWidth="1"/>
    <col min="7978" max="7978" width="7.125" style="216" customWidth="1"/>
    <col min="7979" max="7980" width="0" style="216" hidden="1" customWidth="1"/>
    <col min="7981" max="7981" width="7.125" style="216" customWidth="1"/>
    <col min="7982" max="7983" width="0" style="216" hidden="1" customWidth="1"/>
    <col min="7984" max="7984" width="7" style="216" customWidth="1"/>
    <col min="7985" max="7986" width="0" style="216" hidden="1" customWidth="1"/>
    <col min="7987" max="7987" width="7" style="216" customWidth="1"/>
    <col min="7988" max="7988" width="9" style="216" customWidth="1"/>
    <col min="7989" max="7989" width="8" style="216" customWidth="1"/>
    <col min="7990" max="8186" width="9" style="216"/>
    <col min="8187" max="8187" width="3.625" style="216" customWidth="1"/>
    <col min="8188" max="8188" width="31.875" style="216" customWidth="1"/>
    <col min="8189" max="8189" width="6.375" style="216" customWidth="1"/>
    <col min="8190" max="8192" width="8.375" style="216" customWidth="1"/>
    <col min="8193" max="8194" width="0" style="216" hidden="1" customWidth="1"/>
    <col min="8195" max="8195" width="7.75" style="216" customWidth="1"/>
    <col min="8196" max="8197" width="0" style="216" hidden="1" customWidth="1"/>
    <col min="8198" max="8198" width="7.375" style="216" customWidth="1"/>
    <col min="8199" max="8200" width="0" style="216" hidden="1" customWidth="1"/>
    <col min="8201" max="8201" width="6.875" style="216" customWidth="1"/>
    <col min="8202" max="8203" width="0" style="216" hidden="1" customWidth="1"/>
    <col min="8204" max="8204" width="7" style="216" customWidth="1"/>
    <col min="8205" max="8206" width="0" style="216" hidden="1" customWidth="1"/>
    <col min="8207" max="8207" width="7.125" style="216" customWidth="1"/>
    <col min="8208" max="8209" width="0" style="216" hidden="1" customWidth="1"/>
    <col min="8210" max="8210" width="7.125" style="216" customWidth="1"/>
    <col min="8211" max="8212" width="0" style="216" hidden="1" customWidth="1"/>
    <col min="8213" max="8213" width="7.25" style="216" customWidth="1"/>
    <col min="8214" max="8215" width="0" style="216" hidden="1" customWidth="1"/>
    <col min="8216" max="8216" width="7.25" style="216" customWidth="1"/>
    <col min="8217" max="8218" width="0" style="216" hidden="1" customWidth="1"/>
    <col min="8219" max="8219" width="7.5" style="216" customWidth="1"/>
    <col min="8220" max="8221" width="0" style="216" hidden="1" customWidth="1"/>
    <col min="8222" max="8222" width="7.5" style="216" customWidth="1"/>
    <col min="8223" max="8224" width="0" style="216" hidden="1" customWidth="1"/>
    <col min="8225" max="8225" width="6.625" style="216" customWidth="1"/>
    <col min="8226" max="8227" width="0" style="216" hidden="1" customWidth="1"/>
    <col min="8228" max="8228" width="7.5" style="216" customWidth="1"/>
    <col min="8229" max="8230" width="0" style="216" hidden="1" customWidth="1"/>
    <col min="8231" max="8231" width="7.375" style="216" customWidth="1"/>
    <col min="8232" max="8233" width="0" style="216" hidden="1" customWidth="1"/>
    <col min="8234" max="8234" width="7.125" style="216" customWidth="1"/>
    <col min="8235" max="8236" width="0" style="216" hidden="1" customWidth="1"/>
    <col min="8237" max="8237" width="7.125" style="216" customWidth="1"/>
    <col min="8238" max="8239" width="0" style="216" hidden="1" customWidth="1"/>
    <col min="8240" max="8240" width="7" style="216" customWidth="1"/>
    <col min="8241" max="8242" width="0" style="216" hidden="1" customWidth="1"/>
    <col min="8243" max="8243" width="7" style="216" customWidth="1"/>
    <col min="8244" max="8244" width="9" style="216" customWidth="1"/>
    <col min="8245" max="8245" width="8" style="216" customWidth="1"/>
    <col min="8246" max="8442" width="9" style="216"/>
    <col min="8443" max="8443" width="3.625" style="216" customWidth="1"/>
    <col min="8444" max="8444" width="31.875" style="216" customWidth="1"/>
    <col min="8445" max="8445" width="6.375" style="216" customWidth="1"/>
    <col min="8446" max="8448" width="8.375" style="216" customWidth="1"/>
    <col min="8449" max="8450" width="0" style="216" hidden="1" customWidth="1"/>
    <col min="8451" max="8451" width="7.75" style="216" customWidth="1"/>
    <col min="8452" max="8453" width="0" style="216" hidden="1" customWidth="1"/>
    <col min="8454" max="8454" width="7.375" style="216" customWidth="1"/>
    <col min="8455" max="8456" width="0" style="216" hidden="1" customWidth="1"/>
    <col min="8457" max="8457" width="6.875" style="216" customWidth="1"/>
    <col min="8458" max="8459" width="0" style="216" hidden="1" customWidth="1"/>
    <col min="8460" max="8460" width="7" style="216" customWidth="1"/>
    <col min="8461" max="8462" width="0" style="216" hidden="1" customWidth="1"/>
    <col min="8463" max="8463" width="7.125" style="216" customWidth="1"/>
    <col min="8464" max="8465" width="0" style="216" hidden="1" customWidth="1"/>
    <col min="8466" max="8466" width="7.125" style="216" customWidth="1"/>
    <col min="8467" max="8468" width="0" style="216" hidden="1" customWidth="1"/>
    <col min="8469" max="8469" width="7.25" style="216" customWidth="1"/>
    <col min="8470" max="8471" width="0" style="216" hidden="1" customWidth="1"/>
    <col min="8472" max="8472" width="7.25" style="216" customWidth="1"/>
    <col min="8473" max="8474" width="0" style="216" hidden="1" customWidth="1"/>
    <col min="8475" max="8475" width="7.5" style="216" customWidth="1"/>
    <col min="8476" max="8477" width="0" style="216" hidden="1" customWidth="1"/>
    <col min="8478" max="8478" width="7.5" style="216" customWidth="1"/>
    <col min="8479" max="8480" width="0" style="216" hidden="1" customWidth="1"/>
    <col min="8481" max="8481" width="6.625" style="216" customWidth="1"/>
    <col min="8482" max="8483" width="0" style="216" hidden="1" customWidth="1"/>
    <col min="8484" max="8484" width="7.5" style="216" customWidth="1"/>
    <col min="8485" max="8486" width="0" style="216" hidden="1" customWidth="1"/>
    <col min="8487" max="8487" width="7.375" style="216" customWidth="1"/>
    <col min="8488" max="8489" width="0" style="216" hidden="1" customWidth="1"/>
    <col min="8490" max="8490" width="7.125" style="216" customWidth="1"/>
    <col min="8491" max="8492" width="0" style="216" hidden="1" customWidth="1"/>
    <col min="8493" max="8493" width="7.125" style="216" customWidth="1"/>
    <col min="8494" max="8495" width="0" style="216" hidden="1" customWidth="1"/>
    <col min="8496" max="8496" width="7" style="216" customWidth="1"/>
    <col min="8497" max="8498" width="0" style="216" hidden="1" customWidth="1"/>
    <col min="8499" max="8499" width="7" style="216" customWidth="1"/>
    <col min="8500" max="8500" width="9" style="216" customWidth="1"/>
    <col min="8501" max="8501" width="8" style="216" customWidth="1"/>
    <col min="8502" max="8698" width="9" style="216"/>
    <col min="8699" max="8699" width="3.625" style="216" customWidth="1"/>
    <col min="8700" max="8700" width="31.875" style="216" customWidth="1"/>
    <col min="8701" max="8701" width="6.375" style="216" customWidth="1"/>
    <col min="8702" max="8704" width="8.375" style="216" customWidth="1"/>
    <col min="8705" max="8706" width="0" style="216" hidden="1" customWidth="1"/>
    <col min="8707" max="8707" width="7.75" style="216" customWidth="1"/>
    <col min="8708" max="8709" width="0" style="216" hidden="1" customWidth="1"/>
    <col min="8710" max="8710" width="7.375" style="216" customWidth="1"/>
    <col min="8711" max="8712" width="0" style="216" hidden="1" customWidth="1"/>
    <col min="8713" max="8713" width="6.875" style="216" customWidth="1"/>
    <col min="8714" max="8715" width="0" style="216" hidden="1" customWidth="1"/>
    <col min="8716" max="8716" width="7" style="216" customWidth="1"/>
    <col min="8717" max="8718" width="0" style="216" hidden="1" customWidth="1"/>
    <col min="8719" max="8719" width="7.125" style="216" customWidth="1"/>
    <col min="8720" max="8721" width="0" style="216" hidden="1" customWidth="1"/>
    <col min="8722" max="8722" width="7.125" style="216" customWidth="1"/>
    <col min="8723" max="8724" width="0" style="216" hidden="1" customWidth="1"/>
    <col min="8725" max="8725" width="7.25" style="216" customWidth="1"/>
    <col min="8726" max="8727" width="0" style="216" hidden="1" customWidth="1"/>
    <col min="8728" max="8728" width="7.25" style="216" customWidth="1"/>
    <col min="8729" max="8730" width="0" style="216" hidden="1" customWidth="1"/>
    <col min="8731" max="8731" width="7.5" style="216" customWidth="1"/>
    <col min="8732" max="8733" width="0" style="216" hidden="1" customWidth="1"/>
    <col min="8734" max="8734" width="7.5" style="216" customWidth="1"/>
    <col min="8735" max="8736" width="0" style="216" hidden="1" customWidth="1"/>
    <col min="8737" max="8737" width="6.625" style="216" customWidth="1"/>
    <col min="8738" max="8739" width="0" style="216" hidden="1" customWidth="1"/>
    <col min="8740" max="8740" width="7.5" style="216" customWidth="1"/>
    <col min="8741" max="8742" width="0" style="216" hidden="1" customWidth="1"/>
    <col min="8743" max="8743" width="7.375" style="216" customWidth="1"/>
    <col min="8744" max="8745" width="0" style="216" hidden="1" customWidth="1"/>
    <col min="8746" max="8746" width="7.125" style="216" customWidth="1"/>
    <col min="8747" max="8748" width="0" style="216" hidden="1" customWidth="1"/>
    <col min="8749" max="8749" width="7.125" style="216" customWidth="1"/>
    <col min="8750" max="8751" width="0" style="216" hidden="1" customWidth="1"/>
    <col min="8752" max="8752" width="7" style="216" customWidth="1"/>
    <col min="8753" max="8754" width="0" style="216" hidden="1" customWidth="1"/>
    <col min="8755" max="8755" width="7" style="216" customWidth="1"/>
    <col min="8756" max="8756" width="9" style="216" customWidth="1"/>
    <col min="8757" max="8757" width="8" style="216" customWidth="1"/>
    <col min="8758" max="8954" width="9" style="216"/>
    <col min="8955" max="8955" width="3.625" style="216" customWidth="1"/>
    <col min="8956" max="8956" width="31.875" style="216" customWidth="1"/>
    <col min="8957" max="8957" width="6.375" style="216" customWidth="1"/>
    <col min="8958" max="8960" width="8.375" style="216" customWidth="1"/>
    <col min="8961" max="8962" width="0" style="216" hidden="1" customWidth="1"/>
    <col min="8963" max="8963" width="7.75" style="216" customWidth="1"/>
    <col min="8964" max="8965" width="0" style="216" hidden="1" customWidth="1"/>
    <col min="8966" max="8966" width="7.375" style="216" customWidth="1"/>
    <col min="8967" max="8968" width="0" style="216" hidden="1" customWidth="1"/>
    <col min="8969" max="8969" width="6.875" style="216" customWidth="1"/>
    <col min="8970" max="8971" width="0" style="216" hidden="1" customWidth="1"/>
    <col min="8972" max="8972" width="7" style="216" customWidth="1"/>
    <col min="8973" max="8974" width="0" style="216" hidden="1" customWidth="1"/>
    <col min="8975" max="8975" width="7.125" style="216" customWidth="1"/>
    <col min="8976" max="8977" width="0" style="216" hidden="1" customWidth="1"/>
    <col min="8978" max="8978" width="7.125" style="216" customWidth="1"/>
    <col min="8979" max="8980" width="0" style="216" hidden="1" customWidth="1"/>
    <col min="8981" max="8981" width="7.25" style="216" customWidth="1"/>
    <col min="8982" max="8983" width="0" style="216" hidden="1" customWidth="1"/>
    <col min="8984" max="8984" width="7.25" style="216" customWidth="1"/>
    <col min="8985" max="8986" width="0" style="216" hidden="1" customWidth="1"/>
    <col min="8987" max="8987" width="7.5" style="216" customWidth="1"/>
    <col min="8988" max="8989" width="0" style="216" hidden="1" customWidth="1"/>
    <col min="8990" max="8990" width="7.5" style="216" customWidth="1"/>
    <col min="8991" max="8992" width="0" style="216" hidden="1" customWidth="1"/>
    <col min="8993" max="8993" width="6.625" style="216" customWidth="1"/>
    <col min="8994" max="8995" width="0" style="216" hidden="1" customWidth="1"/>
    <col min="8996" max="8996" width="7.5" style="216" customWidth="1"/>
    <col min="8997" max="8998" width="0" style="216" hidden="1" customWidth="1"/>
    <col min="8999" max="8999" width="7.375" style="216" customWidth="1"/>
    <col min="9000" max="9001" width="0" style="216" hidden="1" customWidth="1"/>
    <col min="9002" max="9002" width="7.125" style="216" customWidth="1"/>
    <col min="9003" max="9004" width="0" style="216" hidden="1" customWidth="1"/>
    <col min="9005" max="9005" width="7.125" style="216" customWidth="1"/>
    <col min="9006" max="9007" width="0" style="216" hidden="1" customWidth="1"/>
    <col min="9008" max="9008" width="7" style="216" customWidth="1"/>
    <col min="9009" max="9010" width="0" style="216" hidden="1" customWidth="1"/>
    <col min="9011" max="9011" width="7" style="216" customWidth="1"/>
    <col min="9012" max="9012" width="9" style="216" customWidth="1"/>
    <col min="9013" max="9013" width="8" style="216" customWidth="1"/>
    <col min="9014" max="9210" width="9" style="216"/>
    <col min="9211" max="9211" width="3.625" style="216" customWidth="1"/>
    <col min="9212" max="9212" width="31.875" style="216" customWidth="1"/>
    <col min="9213" max="9213" width="6.375" style="216" customWidth="1"/>
    <col min="9214" max="9216" width="8.375" style="216" customWidth="1"/>
    <col min="9217" max="9218" width="0" style="216" hidden="1" customWidth="1"/>
    <col min="9219" max="9219" width="7.75" style="216" customWidth="1"/>
    <col min="9220" max="9221" width="0" style="216" hidden="1" customWidth="1"/>
    <col min="9222" max="9222" width="7.375" style="216" customWidth="1"/>
    <col min="9223" max="9224" width="0" style="216" hidden="1" customWidth="1"/>
    <col min="9225" max="9225" width="6.875" style="216" customWidth="1"/>
    <col min="9226" max="9227" width="0" style="216" hidden="1" customWidth="1"/>
    <col min="9228" max="9228" width="7" style="216" customWidth="1"/>
    <col min="9229" max="9230" width="0" style="216" hidden="1" customWidth="1"/>
    <col min="9231" max="9231" width="7.125" style="216" customWidth="1"/>
    <col min="9232" max="9233" width="0" style="216" hidden="1" customWidth="1"/>
    <col min="9234" max="9234" width="7.125" style="216" customWidth="1"/>
    <col min="9235" max="9236" width="0" style="216" hidden="1" customWidth="1"/>
    <col min="9237" max="9237" width="7.25" style="216" customWidth="1"/>
    <col min="9238" max="9239" width="0" style="216" hidden="1" customWidth="1"/>
    <col min="9240" max="9240" width="7.25" style="216" customWidth="1"/>
    <col min="9241" max="9242" width="0" style="216" hidden="1" customWidth="1"/>
    <col min="9243" max="9243" width="7.5" style="216" customWidth="1"/>
    <col min="9244" max="9245" width="0" style="216" hidden="1" customWidth="1"/>
    <col min="9246" max="9246" width="7.5" style="216" customWidth="1"/>
    <col min="9247" max="9248" width="0" style="216" hidden="1" customWidth="1"/>
    <col min="9249" max="9249" width="6.625" style="216" customWidth="1"/>
    <col min="9250" max="9251" width="0" style="216" hidden="1" customWidth="1"/>
    <col min="9252" max="9252" width="7.5" style="216" customWidth="1"/>
    <col min="9253" max="9254" width="0" style="216" hidden="1" customWidth="1"/>
    <col min="9255" max="9255" width="7.375" style="216" customWidth="1"/>
    <col min="9256" max="9257" width="0" style="216" hidden="1" customWidth="1"/>
    <col min="9258" max="9258" width="7.125" style="216" customWidth="1"/>
    <col min="9259" max="9260" width="0" style="216" hidden="1" customWidth="1"/>
    <col min="9261" max="9261" width="7.125" style="216" customWidth="1"/>
    <col min="9262" max="9263" width="0" style="216" hidden="1" customWidth="1"/>
    <col min="9264" max="9264" width="7" style="216" customWidth="1"/>
    <col min="9265" max="9266" width="0" style="216" hidden="1" customWidth="1"/>
    <col min="9267" max="9267" width="7" style="216" customWidth="1"/>
    <col min="9268" max="9268" width="9" style="216" customWidth="1"/>
    <col min="9269" max="9269" width="8" style="216" customWidth="1"/>
    <col min="9270" max="9466" width="9" style="216"/>
    <col min="9467" max="9467" width="3.625" style="216" customWidth="1"/>
    <col min="9468" max="9468" width="31.875" style="216" customWidth="1"/>
    <col min="9469" max="9469" width="6.375" style="216" customWidth="1"/>
    <col min="9470" max="9472" width="8.375" style="216" customWidth="1"/>
    <col min="9473" max="9474" width="0" style="216" hidden="1" customWidth="1"/>
    <col min="9475" max="9475" width="7.75" style="216" customWidth="1"/>
    <col min="9476" max="9477" width="0" style="216" hidden="1" customWidth="1"/>
    <col min="9478" max="9478" width="7.375" style="216" customWidth="1"/>
    <col min="9479" max="9480" width="0" style="216" hidden="1" customWidth="1"/>
    <col min="9481" max="9481" width="6.875" style="216" customWidth="1"/>
    <col min="9482" max="9483" width="0" style="216" hidden="1" customWidth="1"/>
    <col min="9484" max="9484" width="7" style="216" customWidth="1"/>
    <col min="9485" max="9486" width="0" style="216" hidden="1" customWidth="1"/>
    <col min="9487" max="9487" width="7.125" style="216" customWidth="1"/>
    <col min="9488" max="9489" width="0" style="216" hidden="1" customWidth="1"/>
    <col min="9490" max="9490" width="7.125" style="216" customWidth="1"/>
    <col min="9491" max="9492" width="0" style="216" hidden="1" customWidth="1"/>
    <col min="9493" max="9493" width="7.25" style="216" customWidth="1"/>
    <col min="9494" max="9495" width="0" style="216" hidden="1" customWidth="1"/>
    <col min="9496" max="9496" width="7.25" style="216" customWidth="1"/>
    <col min="9497" max="9498" width="0" style="216" hidden="1" customWidth="1"/>
    <col min="9499" max="9499" width="7.5" style="216" customWidth="1"/>
    <col min="9500" max="9501" width="0" style="216" hidden="1" customWidth="1"/>
    <col min="9502" max="9502" width="7.5" style="216" customWidth="1"/>
    <col min="9503" max="9504" width="0" style="216" hidden="1" customWidth="1"/>
    <col min="9505" max="9505" width="6.625" style="216" customWidth="1"/>
    <col min="9506" max="9507" width="0" style="216" hidden="1" customWidth="1"/>
    <col min="9508" max="9508" width="7.5" style="216" customWidth="1"/>
    <col min="9509" max="9510" width="0" style="216" hidden="1" customWidth="1"/>
    <col min="9511" max="9511" width="7.375" style="216" customWidth="1"/>
    <col min="9512" max="9513" width="0" style="216" hidden="1" customWidth="1"/>
    <col min="9514" max="9514" width="7.125" style="216" customWidth="1"/>
    <col min="9515" max="9516" width="0" style="216" hidden="1" customWidth="1"/>
    <col min="9517" max="9517" width="7.125" style="216" customWidth="1"/>
    <col min="9518" max="9519" width="0" style="216" hidden="1" customWidth="1"/>
    <col min="9520" max="9520" width="7" style="216" customWidth="1"/>
    <col min="9521" max="9522" width="0" style="216" hidden="1" customWidth="1"/>
    <col min="9523" max="9523" width="7" style="216" customWidth="1"/>
    <col min="9524" max="9524" width="9" style="216" customWidth="1"/>
    <col min="9525" max="9525" width="8" style="216" customWidth="1"/>
    <col min="9526" max="9722" width="9" style="216"/>
    <col min="9723" max="9723" width="3.625" style="216" customWidth="1"/>
    <col min="9724" max="9724" width="31.875" style="216" customWidth="1"/>
    <col min="9725" max="9725" width="6.375" style="216" customWidth="1"/>
    <col min="9726" max="9728" width="8.375" style="216" customWidth="1"/>
    <col min="9729" max="9730" width="0" style="216" hidden="1" customWidth="1"/>
    <col min="9731" max="9731" width="7.75" style="216" customWidth="1"/>
    <col min="9732" max="9733" width="0" style="216" hidden="1" customWidth="1"/>
    <col min="9734" max="9734" width="7.375" style="216" customWidth="1"/>
    <col min="9735" max="9736" width="0" style="216" hidden="1" customWidth="1"/>
    <col min="9737" max="9737" width="6.875" style="216" customWidth="1"/>
    <col min="9738" max="9739" width="0" style="216" hidden="1" customWidth="1"/>
    <col min="9740" max="9740" width="7" style="216" customWidth="1"/>
    <col min="9741" max="9742" width="0" style="216" hidden="1" customWidth="1"/>
    <col min="9743" max="9743" width="7.125" style="216" customWidth="1"/>
    <col min="9744" max="9745" width="0" style="216" hidden="1" customWidth="1"/>
    <col min="9746" max="9746" width="7.125" style="216" customWidth="1"/>
    <col min="9747" max="9748" width="0" style="216" hidden="1" customWidth="1"/>
    <col min="9749" max="9749" width="7.25" style="216" customWidth="1"/>
    <col min="9750" max="9751" width="0" style="216" hidden="1" customWidth="1"/>
    <col min="9752" max="9752" width="7.25" style="216" customWidth="1"/>
    <col min="9753" max="9754" width="0" style="216" hidden="1" customWidth="1"/>
    <col min="9755" max="9755" width="7.5" style="216" customWidth="1"/>
    <col min="9756" max="9757" width="0" style="216" hidden="1" customWidth="1"/>
    <col min="9758" max="9758" width="7.5" style="216" customWidth="1"/>
    <col min="9759" max="9760" width="0" style="216" hidden="1" customWidth="1"/>
    <col min="9761" max="9761" width="6.625" style="216" customWidth="1"/>
    <col min="9762" max="9763" width="0" style="216" hidden="1" customWidth="1"/>
    <col min="9764" max="9764" width="7.5" style="216" customWidth="1"/>
    <col min="9765" max="9766" width="0" style="216" hidden="1" customWidth="1"/>
    <col min="9767" max="9767" width="7.375" style="216" customWidth="1"/>
    <col min="9768" max="9769" width="0" style="216" hidden="1" customWidth="1"/>
    <col min="9770" max="9770" width="7.125" style="216" customWidth="1"/>
    <col min="9771" max="9772" width="0" style="216" hidden="1" customWidth="1"/>
    <col min="9773" max="9773" width="7.125" style="216" customWidth="1"/>
    <col min="9774" max="9775" width="0" style="216" hidden="1" customWidth="1"/>
    <col min="9776" max="9776" width="7" style="216" customWidth="1"/>
    <col min="9777" max="9778" width="0" style="216" hidden="1" customWidth="1"/>
    <col min="9779" max="9779" width="7" style="216" customWidth="1"/>
    <col min="9780" max="9780" width="9" style="216" customWidth="1"/>
    <col min="9781" max="9781" width="8" style="216" customWidth="1"/>
    <col min="9782" max="9978" width="9" style="216"/>
    <col min="9979" max="9979" width="3.625" style="216" customWidth="1"/>
    <col min="9980" max="9980" width="31.875" style="216" customWidth="1"/>
    <col min="9981" max="9981" width="6.375" style="216" customWidth="1"/>
    <col min="9982" max="9984" width="8.375" style="216" customWidth="1"/>
    <col min="9985" max="9986" width="0" style="216" hidden="1" customWidth="1"/>
    <col min="9987" max="9987" width="7.75" style="216" customWidth="1"/>
    <col min="9988" max="9989" width="0" style="216" hidden="1" customWidth="1"/>
    <col min="9990" max="9990" width="7.375" style="216" customWidth="1"/>
    <col min="9991" max="9992" width="0" style="216" hidden="1" customWidth="1"/>
    <col min="9993" max="9993" width="6.875" style="216" customWidth="1"/>
    <col min="9994" max="9995" width="0" style="216" hidden="1" customWidth="1"/>
    <col min="9996" max="9996" width="7" style="216" customWidth="1"/>
    <col min="9997" max="9998" width="0" style="216" hidden="1" customWidth="1"/>
    <col min="9999" max="9999" width="7.125" style="216" customWidth="1"/>
    <col min="10000" max="10001" width="0" style="216" hidden="1" customWidth="1"/>
    <col min="10002" max="10002" width="7.125" style="216" customWidth="1"/>
    <col min="10003" max="10004" width="0" style="216" hidden="1" customWidth="1"/>
    <col min="10005" max="10005" width="7.25" style="216" customWidth="1"/>
    <col min="10006" max="10007" width="0" style="216" hidden="1" customWidth="1"/>
    <col min="10008" max="10008" width="7.25" style="216" customWidth="1"/>
    <col min="10009" max="10010" width="0" style="216" hidden="1" customWidth="1"/>
    <col min="10011" max="10011" width="7.5" style="216" customWidth="1"/>
    <col min="10012" max="10013" width="0" style="216" hidden="1" customWidth="1"/>
    <col min="10014" max="10014" width="7.5" style="216" customWidth="1"/>
    <col min="10015" max="10016" width="0" style="216" hidden="1" customWidth="1"/>
    <col min="10017" max="10017" width="6.625" style="216" customWidth="1"/>
    <col min="10018" max="10019" width="0" style="216" hidden="1" customWidth="1"/>
    <col min="10020" max="10020" width="7.5" style="216" customWidth="1"/>
    <col min="10021" max="10022" width="0" style="216" hidden="1" customWidth="1"/>
    <col min="10023" max="10023" width="7.375" style="216" customWidth="1"/>
    <col min="10024" max="10025" width="0" style="216" hidden="1" customWidth="1"/>
    <col min="10026" max="10026" width="7.125" style="216" customWidth="1"/>
    <col min="10027" max="10028" width="0" style="216" hidden="1" customWidth="1"/>
    <col min="10029" max="10029" width="7.125" style="216" customWidth="1"/>
    <col min="10030" max="10031" width="0" style="216" hidden="1" customWidth="1"/>
    <col min="10032" max="10032" width="7" style="216" customWidth="1"/>
    <col min="10033" max="10034" width="0" style="216" hidden="1" customWidth="1"/>
    <col min="10035" max="10035" width="7" style="216" customWidth="1"/>
    <col min="10036" max="10036" width="9" style="216" customWidth="1"/>
    <col min="10037" max="10037" width="8" style="216" customWidth="1"/>
    <col min="10038" max="10234" width="9" style="216"/>
    <col min="10235" max="10235" width="3.625" style="216" customWidth="1"/>
    <col min="10236" max="10236" width="31.875" style="216" customWidth="1"/>
    <col min="10237" max="10237" width="6.375" style="216" customWidth="1"/>
    <col min="10238" max="10240" width="8.375" style="216" customWidth="1"/>
    <col min="10241" max="10242" width="0" style="216" hidden="1" customWidth="1"/>
    <col min="10243" max="10243" width="7.75" style="216" customWidth="1"/>
    <col min="10244" max="10245" width="0" style="216" hidden="1" customWidth="1"/>
    <col min="10246" max="10246" width="7.375" style="216" customWidth="1"/>
    <col min="10247" max="10248" width="0" style="216" hidden="1" customWidth="1"/>
    <col min="10249" max="10249" width="6.875" style="216" customWidth="1"/>
    <col min="10250" max="10251" width="0" style="216" hidden="1" customWidth="1"/>
    <col min="10252" max="10252" width="7" style="216" customWidth="1"/>
    <col min="10253" max="10254" width="0" style="216" hidden="1" customWidth="1"/>
    <col min="10255" max="10255" width="7.125" style="216" customWidth="1"/>
    <col min="10256" max="10257" width="0" style="216" hidden="1" customWidth="1"/>
    <col min="10258" max="10258" width="7.125" style="216" customWidth="1"/>
    <col min="10259" max="10260" width="0" style="216" hidden="1" customWidth="1"/>
    <col min="10261" max="10261" width="7.25" style="216" customWidth="1"/>
    <col min="10262" max="10263" width="0" style="216" hidden="1" customWidth="1"/>
    <col min="10264" max="10264" width="7.25" style="216" customWidth="1"/>
    <col min="10265" max="10266" width="0" style="216" hidden="1" customWidth="1"/>
    <col min="10267" max="10267" width="7.5" style="216" customWidth="1"/>
    <col min="10268" max="10269" width="0" style="216" hidden="1" customWidth="1"/>
    <col min="10270" max="10270" width="7.5" style="216" customWidth="1"/>
    <col min="10271" max="10272" width="0" style="216" hidden="1" customWidth="1"/>
    <col min="10273" max="10273" width="6.625" style="216" customWidth="1"/>
    <col min="10274" max="10275" width="0" style="216" hidden="1" customWidth="1"/>
    <col min="10276" max="10276" width="7.5" style="216" customWidth="1"/>
    <col min="10277" max="10278" width="0" style="216" hidden="1" customWidth="1"/>
    <col min="10279" max="10279" width="7.375" style="216" customWidth="1"/>
    <col min="10280" max="10281" width="0" style="216" hidden="1" customWidth="1"/>
    <col min="10282" max="10282" width="7.125" style="216" customWidth="1"/>
    <col min="10283" max="10284" width="0" style="216" hidden="1" customWidth="1"/>
    <col min="10285" max="10285" width="7.125" style="216" customWidth="1"/>
    <col min="10286" max="10287" width="0" style="216" hidden="1" customWidth="1"/>
    <col min="10288" max="10288" width="7" style="216" customWidth="1"/>
    <col min="10289" max="10290" width="0" style="216" hidden="1" customWidth="1"/>
    <col min="10291" max="10291" width="7" style="216" customWidth="1"/>
    <col min="10292" max="10292" width="9" style="216" customWidth="1"/>
    <col min="10293" max="10293" width="8" style="216" customWidth="1"/>
    <col min="10294" max="10490" width="9" style="216"/>
    <col min="10491" max="10491" width="3.625" style="216" customWidth="1"/>
    <col min="10492" max="10492" width="31.875" style="216" customWidth="1"/>
    <col min="10493" max="10493" width="6.375" style="216" customWidth="1"/>
    <col min="10494" max="10496" width="8.375" style="216" customWidth="1"/>
    <col min="10497" max="10498" width="0" style="216" hidden="1" customWidth="1"/>
    <col min="10499" max="10499" width="7.75" style="216" customWidth="1"/>
    <col min="10500" max="10501" width="0" style="216" hidden="1" customWidth="1"/>
    <col min="10502" max="10502" width="7.375" style="216" customWidth="1"/>
    <col min="10503" max="10504" width="0" style="216" hidden="1" customWidth="1"/>
    <col min="10505" max="10505" width="6.875" style="216" customWidth="1"/>
    <col min="10506" max="10507" width="0" style="216" hidden="1" customWidth="1"/>
    <col min="10508" max="10508" width="7" style="216" customWidth="1"/>
    <col min="10509" max="10510" width="0" style="216" hidden="1" customWidth="1"/>
    <col min="10511" max="10511" width="7.125" style="216" customWidth="1"/>
    <col min="10512" max="10513" width="0" style="216" hidden="1" customWidth="1"/>
    <col min="10514" max="10514" width="7.125" style="216" customWidth="1"/>
    <col min="10515" max="10516" width="0" style="216" hidden="1" customWidth="1"/>
    <col min="10517" max="10517" width="7.25" style="216" customWidth="1"/>
    <col min="10518" max="10519" width="0" style="216" hidden="1" customWidth="1"/>
    <col min="10520" max="10520" width="7.25" style="216" customWidth="1"/>
    <col min="10521" max="10522" width="0" style="216" hidden="1" customWidth="1"/>
    <col min="10523" max="10523" width="7.5" style="216" customWidth="1"/>
    <col min="10524" max="10525" width="0" style="216" hidden="1" customWidth="1"/>
    <col min="10526" max="10526" width="7.5" style="216" customWidth="1"/>
    <col min="10527" max="10528" width="0" style="216" hidden="1" customWidth="1"/>
    <col min="10529" max="10529" width="6.625" style="216" customWidth="1"/>
    <col min="10530" max="10531" width="0" style="216" hidden="1" customWidth="1"/>
    <col min="10532" max="10532" width="7.5" style="216" customWidth="1"/>
    <col min="10533" max="10534" width="0" style="216" hidden="1" customWidth="1"/>
    <col min="10535" max="10535" width="7.375" style="216" customWidth="1"/>
    <col min="10536" max="10537" width="0" style="216" hidden="1" customWidth="1"/>
    <col min="10538" max="10538" width="7.125" style="216" customWidth="1"/>
    <col min="10539" max="10540" width="0" style="216" hidden="1" customWidth="1"/>
    <col min="10541" max="10541" width="7.125" style="216" customWidth="1"/>
    <col min="10542" max="10543" width="0" style="216" hidden="1" customWidth="1"/>
    <col min="10544" max="10544" width="7" style="216" customWidth="1"/>
    <col min="10545" max="10546" width="0" style="216" hidden="1" customWidth="1"/>
    <col min="10547" max="10547" width="7" style="216" customWidth="1"/>
    <col min="10548" max="10548" width="9" style="216" customWidth="1"/>
    <col min="10549" max="10549" width="8" style="216" customWidth="1"/>
    <col min="10550" max="10746" width="9" style="216"/>
    <col min="10747" max="10747" width="3.625" style="216" customWidth="1"/>
    <col min="10748" max="10748" width="31.875" style="216" customWidth="1"/>
    <col min="10749" max="10749" width="6.375" style="216" customWidth="1"/>
    <col min="10750" max="10752" width="8.375" style="216" customWidth="1"/>
    <col min="10753" max="10754" width="0" style="216" hidden="1" customWidth="1"/>
    <col min="10755" max="10755" width="7.75" style="216" customWidth="1"/>
    <col min="10756" max="10757" width="0" style="216" hidden="1" customWidth="1"/>
    <col min="10758" max="10758" width="7.375" style="216" customWidth="1"/>
    <col min="10759" max="10760" width="0" style="216" hidden="1" customWidth="1"/>
    <col min="10761" max="10761" width="6.875" style="216" customWidth="1"/>
    <col min="10762" max="10763" width="0" style="216" hidden="1" customWidth="1"/>
    <col min="10764" max="10764" width="7" style="216" customWidth="1"/>
    <col min="10765" max="10766" width="0" style="216" hidden="1" customWidth="1"/>
    <col min="10767" max="10767" width="7.125" style="216" customWidth="1"/>
    <col min="10768" max="10769" width="0" style="216" hidden="1" customWidth="1"/>
    <col min="10770" max="10770" width="7.125" style="216" customWidth="1"/>
    <col min="10771" max="10772" width="0" style="216" hidden="1" customWidth="1"/>
    <col min="10773" max="10773" width="7.25" style="216" customWidth="1"/>
    <col min="10774" max="10775" width="0" style="216" hidden="1" customWidth="1"/>
    <col min="10776" max="10776" width="7.25" style="216" customWidth="1"/>
    <col min="10777" max="10778" width="0" style="216" hidden="1" customWidth="1"/>
    <col min="10779" max="10779" width="7.5" style="216" customWidth="1"/>
    <col min="10780" max="10781" width="0" style="216" hidden="1" customWidth="1"/>
    <col min="10782" max="10782" width="7.5" style="216" customWidth="1"/>
    <col min="10783" max="10784" width="0" style="216" hidden="1" customWidth="1"/>
    <col min="10785" max="10785" width="6.625" style="216" customWidth="1"/>
    <col min="10786" max="10787" width="0" style="216" hidden="1" customWidth="1"/>
    <col min="10788" max="10788" width="7.5" style="216" customWidth="1"/>
    <col min="10789" max="10790" width="0" style="216" hidden="1" customWidth="1"/>
    <col min="10791" max="10791" width="7.375" style="216" customWidth="1"/>
    <col min="10792" max="10793" width="0" style="216" hidden="1" customWidth="1"/>
    <col min="10794" max="10794" width="7.125" style="216" customWidth="1"/>
    <col min="10795" max="10796" width="0" style="216" hidden="1" customWidth="1"/>
    <col min="10797" max="10797" width="7.125" style="216" customWidth="1"/>
    <col min="10798" max="10799" width="0" style="216" hidden="1" customWidth="1"/>
    <col min="10800" max="10800" width="7" style="216" customWidth="1"/>
    <col min="10801" max="10802" width="0" style="216" hidden="1" customWidth="1"/>
    <col min="10803" max="10803" width="7" style="216" customWidth="1"/>
    <col min="10804" max="10804" width="9" style="216" customWidth="1"/>
    <col min="10805" max="10805" width="8" style="216" customWidth="1"/>
    <col min="10806" max="11002" width="9" style="216"/>
    <col min="11003" max="11003" width="3.625" style="216" customWidth="1"/>
    <col min="11004" max="11004" width="31.875" style="216" customWidth="1"/>
    <col min="11005" max="11005" width="6.375" style="216" customWidth="1"/>
    <col min="11006" max="11008" width="8.375" style="216" customWidth="1"/>
    <col min="11009" max="11010" width="0" style="216" hidden="1" customWidth="1"/>
    <col min="11011" max="11011" width="7.75" style="216" customWidth="1"/>
    <col min="11012" max="11013" width="0" style="216" hidden="1" customWidth="1"/>
    <col min="11014" max="11014" width="7.375" style="216" customWidth="1"/>
    <col min="11015" max="11016" width="0" style="216" hidden="1" customWidth="1"/>
    <col min="11017" max="11017" width="6.875" style="216" customWidth="1"/>
    <col min="11018" max="11019" width="0" style="216" hidden="1" customWidth="1"/>
    <col min="11020" max="11020" width="7" style="216" customWidth="1"/>
    <col min="11021" max="11022" width="0" style="216" hidden="1" customWidth="1"/>
    <col min="11023" max="11023" width="7.125" style="216" customWidth="1"/>
    <col min="11024" max="11025" width="0" style="216" hidden="1" customWidth="1"/>
    <col min="11026" max="11026" width="7.125" style="216" customWidth="1"/>
    <col min="11027" max="11028" width="0" style="216" hidden="1" customWidth="1"/>
    <col min="11029" max="11029" width="7.25" style="216" customWidth="1"/>
    <col min="11030" max="11031" width="0" style="216" hidden="1" customWidth="1"/>
    <col min="11032" max="11032" width="7.25" style="216" customWidth="1"/>
    <col min="11033" max="11034" width="0" style="216" hidden="1" customWidth="1"/>
    <col min="11035" max="11035" width="7.5" style="216" customWidth="1"/>
    <col min="11036" max="11037" width="0" style="216" hidden="1" customWidth="1"/>
    <col min="11038" max="11038" width="7.5" style="216" customWidth="1"/>
    <col min="11039" max="11040" width="0" style="216" hidden="1" customWidth="1"/>
    <col min="11041" max="11041" width="6.625" style="216" customWidth="1"/>
    <col min="11042" max="11043" width="0" style="216" hidden="1" customWidth="1"/>
    <col min="11044" max="11044" width="7.5" style="216" customWidth="1"/>
    <col min="11045" max="11046" width="0" style="216" hidden="1" customWidth="1"/>
    <col min="11047" max="11047" width="7.375" style="216" customWidth="1"/>
    <col min="11048" max="11049" width="0" style="216" hidden="1" customWidth="1"/>
    <col min="11050" max="11050" width="7.125" style="216" customWidth="1"/>
    <col min="11051" max="11052" width="0" style="216" hidden="1" customWidth="1"/>
    <col min="11053" max="11053" width="7.125" style="216" customWidth="1"/>
    <col min="11054" max="11055" width="0" style="216" hidden="1" customWidth="1"/>
    <col min="11056" max="11056" width="7" style="216" customWidth="1"/>
    <col min="11057" max="11058" width="0" style="216" hidden="1" customWidth="1"/>
    <col min="11059" max="11059" width="7" style="216" customWidth="1"/>
    <col min="11060" max="11060" width="9" style="216" customWidth="1"/>
    <col min="11061" max="11061" width="8" style="216" customWidth="1"/>
    <col min="11062" max="11258" width="9" style="216"/>
    <col min="11259" max="11259" width="3.625" style="216" customWidth="1"/>
    <col min="11260" max="11260" width="31.875" style="216" customWidth="1"/>
    <col min="11261" max="11261" width="6.375" style="216" customWidth="1"/>
    <col min="11262" max="11264" width="8.375" style="216" customWidth="1"/>
    <col min="11265" max="11266" width="0" style="216" hidden="1" customWidth="1"/>
    <col min="11267" max="11267" width="7.75" style="216" customWidth="1"/>
    <col min="11268" max="11269" width="0" style="216" hidden="1" customWidth="1"/>
    <col min="11270" max="11270" width="7.375" style="216" customWidth="1"/>
    <col min="11271" max="11272" width="0" style="216" hidden="1" customWidth="1"/>
    <col min="11273" max="11273" width="6.875" style="216" customWidth="1"/>
    <col min="11274" max="11275" width="0" style="216" hidden="1" customWidth="1"/>
    <col min="11276" max="11276" width="7" style="216" customWidth="1"/>
    <col min="11277" max="11278" width="0" style="216" hidden="1" customWidth="1"/>
    <col min="11279" max="11279" width="7.125" style="216" customWidth="1"/>
    <col min="11280" max="11281" width="0" style="216" hidden="1" customWidth="1"/>
    <col min="11282" max="11282" width="7.125" style="216" customWidth="1"/>
    <col min="11283" max="11284" width="0" style="216" hidden="1" customWidth="1"/>
    <col min="11285" max="11285" width="7.25" style="216" customWidth="1"/>
    <col min="11286" max="11287" width="0" style="216" hidden="1" customWidth="1"/>
    <col min="11288" max="11288" width="7.25" style="216" customWidth="1"/>
    <col min="11289" max="11290" width="0" style="216" hidden="1" customWidth="1"/>
    <col min="11291" max="11291" width="7.5" style="216" customWidth="1"/>
    <col min="11292" max="11293" width="0" style="216" hidden="1" customWidth="1"/>
    <col min="11294" max="11294" width="7.5" style="216" customWidth="1"/>
    <col min="11295" max="11296" width="0" style="216" hidden="1" customWidth="1"/>
    <col min="11297" max="11297" width="6.625" style="216" customWidth="1"/>
    <col min="11298" max="11299" width="0" style="216" hidden="1" customWidth="1"/>
    <col min="11300" max="11300" width="7.5" style="216" customWidth="1"/>
    <col min="11301" max="11302" width="0" style="216" hidden="1" customWidth="1"/>
    <col min="11303" max="11303" width="7.375" style="216" customWidth="1"/>
    <col min="11304" max="11305" width="0" style="216" hidden="1" customWidth="1"/>
    <col min="11306" max="11306" width="7.125" style="216" customWidth="1"/>
    <col min="11307" max="11308" width="0" style="216" hidden="1" customWidth="1"/>
    <col min="11309" max="11309" width="7.125" style="216" customWidth="1"/>
    <col min="11310" max="11311" width="0" style="216" hidden="1" customWidth="1"/>
    <col min="11312" max="11312" width="7" style="216" customWidth="1"/>
    <col min="11313" max="11314" width="0" style="216" hidden="1" customWidth="1"/>
    <col min="11315" max="11315" width="7" style="216" customWidth="1"/>
    <col min="11316" max="11316" width="9" style="216" customWidth="1"/>
    <col min="11317" max="11317" width="8" style="216" customWidth="1"/>
    <col min="11318" max="11514" width="9" style="216"/>
    <col min="11515" max="11515" width="3.625" style="216" customWidth="1"/>
    <col min="11516" max="11516" width="31.875" style="216" customWidth="1"/>
    <col min="11517" max="11517" width="6.375" style="216" customWidth="1"/>
    <col min="11518" max="11520" width="8.375" style="216" customWidth="1"/>
    <col min="11521" max="11522" width="0" style="216" hidden="1" customWidth="1"/>
    <col min="11523" max="11523" width="7.75" style="216" customWidth="1"/>
    <col min="11524" max="11525" width="0" style="216" hidden="1" customWidth="1"/>
    <col min="11526" max="11526" width="7.375" style="216" customWidth="1"/>
    <col min="11527" max="11528" width="0" style="216" hidden="1" customWidth="1"/>
    <col min="11529" max="11529" width="6.875" style="216" customWidth="1"/>
    <col min="11530" max="11531" width="0" style="216" hidden="1" customWidth="1"/>
    <col min="11532" max="11532" width="7" style="216" customWidth="1"/>
    <col min="11533" max="11534" width="0" style="216" hidden="1" customWidth="1"/>
    <col min="11535" max="11535" width="7.125" style="216" customWidth="1"/>
    <col min="11536" max="11537" width="0" style="216" hidden="1" customWidth="1"/>
    <col min="11538" max="11538" width="7.125" style="216" customWidth="1"/>
    <col min="11539" max="11540" width="0" style="216" hidden="1" customWidth="1"/>
    <col min="11541" max="11541" width="7.25" style="216" customWidth="1"/>
    <col min="11542" max="11543" width="0" style="216" hidden="1" customWidth="1"/>
    <col min="11544" max="11544" width="7.25" style="216" customWidth="1"/>
    <col min="11545" max="11546" width="0" style="216" hidden="1" customWidth="1"/>
    <col min="11547" max="11547" width="7.5" style="216" customWidth="1"/>
    <col min="11548" max="11549" width="0" style="216" hidden="1" customWidth="1"/>
    <col min="11550" max="11550" width="7.5" style="216" customWidth="1"/>
    <col min="11551" max="11552" width="0" style="216" hidden="1" customWidth="1"/>
    <col min="11553" max="11553" width="6.625" style="216" customWidth="1"/>
    <col min="11554" max="11555" width="0" style="216" hidden="1" customWidth="1"/>
    <col min="11556" max="11556" width="7.5" style="216" customWidth="1"/>
    <col min="11557" max="11558" width="0" style="216" hidden="1" customWidth="1"/>
    <col min="11559" max="11559" width="7.375" style="216" customWidth="1"/>
    <col min="11560" max="11561" width="0" style="216" hidden="1" customWidth="1"/>
    <col min="11562" max="11562" width="7.125" style="216" customWidth="1"/>
    <col min="11563" max="11564" width="0" style="216" hidden="1" customWidth="1"/>
    <col min="11565" max="11565" width="7.125" style="216" customWidth="1"/>
    <col min="11566" max="11567" width="0" style="216" hidden="1" customWidth="1"/>
    <col min="11568" max="11568" width="7" style="216" customWidth="1"/>
    <col min="11569" max="11570" width="0" style="216" hidden="1" customWidth="1"/>
    <col min="11571" max="11571" width="7" style="216" customWidth="1"/>
    <col min="11572" max="11572" width="9" style="216" customWidth="1"/>
    <col min="11573" max="11573" width="8" style="216" customWidth="1"/>
    <col min="11574" max="11770" width="9" style="216"/>
    <col min="11771" max="11771" width="3.625" style="216" customWidth="1"/>
    <col min="11772" max="11772" width="31.875" style="216" customWidth="1"/>
    <col min="11773" max="11773" width="6.375" style="216" customWidth="1"/>
    <col min="11774" max="11776" width="8.375" style="216" customWidth="1"/>
    <col min="11777" max="11778" width="0" style="216" hidden="1" customWidth="1"/>
    <col min="11779" max="11779" width="7.75" style="216" customWidth="1"/>
    <col min="11780" max="11781" width="0" style="216" hidden="1" customWidth="1"/>
    <col min="11782" max="11782" width="7.375" style="216" customWidth="1"/>
    <col min="11783" max="11784" width="0" style="216" hidden="1" customWidth="1"/>
    <col min="11785" max="11785" width="6.875" style="216" customWidth="1"/>
    <col min="11786" max="11787" width="0" style="216" hidden="1" customWidth="1"/>
    <col min="11788" max="11788" width="7" style="216" customWidth="1"/>
    <col min="11789" max="11790" width="0" style="216" hidden="1" customWidth="1"/>
    <col min="11791" max="11791" width="7.125" style="216" customWidth="1"/>
    <col min="11792" max="11793" width="0" style="216" hidden="1" customWidth="1"/>
    <col min="11794" max="11794" width="7.125" style="216" customWidth="1"/>
    <col min="11795" max="11796" width="0" style="216" hidden="1" customWidth="1"/>
    <col min="11797" max="11797" width="7.25" style="216" customWidth="1"/>
    <col min="11798" max="11799" width="0" style="216" hidden="1" customWidth="1"/>
    <col min="11800" max="11800" width="7.25" style="216" customWidth="1"/>
    <col min="11801" max="11802" width="0" style="216" hidden="1" customWidth="1"/>
    <col min="11803" max="11803" width="7.5" style="216" customWidth="1"/>
    <col min="11804" max="11805" width="0" style="216" hidden="1" customWidth="1"/>
    <col min="11806" max="11806" width="7.5" style="216" customWidth="1"/>
    <col min="11807" max="11808" width="0" style="216" hidden="1" customWidth="1"/>
    <col min="11809" max="11809" width="6.625" style="216" customWidth="1"/>
    <col min="11810" max="11811" width="0" style="216" hidden="1" customWidth="1"/>
    <col min="11812" max="11812" width="7.5" style="216" customWidth="1"/>
    <col min="11813" max="11814" width="0" style="216" hidden="1" customWidth="1"/>
    <col min="11815" max="11815" width="7.375" style="216" customWidth="1"/>
    <col min="11816" max="11817" width="0" style="216" hidden="1" customWidth="1"/>
    <col min="11818" max="11818" width="7.125" style="216" customWidth="1"/>
    <col min="11819" max="11820" width="0" style="216" hidden="1" customWidth="1"/>
    <col min="11821" max="11821" width="7.125" style="216" customWidth="1"/>
    <col min="11822" max="11823" width="0" style="216" hidden="1" customWidth="1"/>
    <col min="11824" max="11824" width="7" style="216" customWidth="1"/>
    <col min="11825" max="11826" width="0" style="216" hidden="1" customWidth="1"/>
    <col min="11827" max="11827" width="7" style="216" customWidth="1"/>
    <col min="11828" max="11828" width="9" style="216" customWidth="1"/>
    <col min="11829" max="11829" width="8" style="216" customWidth="1"/>
    <col min="11830" max="12026" width="9" style="216"/>
    <col min="12027" max="12027" width="3.625" style="216" customWidth="1"/>
    <col min="12028" max="12028" width="31.875" style="216" customWidth="1"/>
    <col min="12029" max="12029" width="6.375" style="216" customWidth="1"/>
    <col min="12030" max="12032" width="8.375" style="216" customWidth="1"/>
    <col min="12033" max="12034" width="0" style="216" hidden="1" customWidth="1"/>
    <col min="12035" max="12035" width="7.75" style="216" customWidth="1"/>
    <col min="12036" max="12037" width="0" style="216" hidden="1" customWidth="1"/>
    <col min="12038" max="12038" width="7.375" style="216" customWidth="1"/>
    <col min="12039" max="12040" width="0" style="216" hidden="1" customWidth="1"/>
    <col min="12041" max="12041" width="6.875" style="216" customWidth="1"/>
    <col min="12042" max="12043" width="0" style="216" hidden="1" customWidth="1"/>
    <col min="12044" max="12044" width="7" style="216" customWidth="1"/>
    <col min="12045" max="12046" width="0" style="216" hidden="1" customWidth="1"/>
    <col min="12047" max="12047" width="7.125" style="216" customWidth="1"/>
    <col min="12048" max="12049" width="0" style="216" hidden="1" customWidth="1"/>
    <col min="12050" max="12050" width="7.125" style="216" customWidth="1"/>
    <col min="12051" max="12052" width="0" style="216" hidden="1" customWidth="1"/>
    <col min="12053" max="12053" width="7.25" style="216" customWidth="1"/>
    <col min="12054" max="12055" width="0" style="216" hidden="1" customWidth="1"/>
    <col min="12056" max="12056" width="7.25" style="216" customWidth="1"/>
    <col min="12057" max="12058" width="0" style="216" hidden="1" customWidth="1"/>
    <col min="12059" max="12059" width="7.5" style="216" customWidth="1"/>
    <col min="12060" max="12061" width="0" style="216" hidden="1" customWidth="1"/>
    <col min="12062" max="12062" width="7.5" style="216" customWidth="1"/>
    <col min="12063" max="12064" width="0" style="216" hidden="1" customWidth="1"/>
    <col min="12065" max="12065" width="6.625" style="216" customWidth="1"/>
    <col min="12066" max="12067" width="0" style="216" hidden="1" customWidth="1"/>
    <col min="12068" max="12068" width="7.5" style="216" customWidth="1"/>
    <col min="12069" max="12070" width="0" style="216" hidden="1" customWidth="1"/>
    <col min="12071" max="12071" width="7.375" style="216" customWidth="1"/>
    <col min="12072" max="12073" width="0" style="216" hidden="1" customWidth="1"/>
    <col min="12074" max="12074" width="7.125" style="216" customWidth="1"/>
    <col min="12075" max="12076" width="0" style="216" hidden="1" customWidth="1"/>
    <col min="12077" max="12077" width="7.125" style="216" customWidth="1"/>
    <col min="12078" max="12079" width="0" style="216" hidden="1" customWidth="1"/>
    <col min="12080" max="12080" width="7" style="216" customWidth="1"/>
    <col min="12081" max="12082" width="0" style="216" hidden="1" customWidth="1"/>
    <col min="12083" max="12083" width="7" style="216" customWidth="1"/>
    <col min="12084" max="12084" width="9" style="216" customWidth="1"/>
    <col min="12085" max="12085" width="8" style="216" customWidth="1"/>
    <col min="12086" max="12282" width="9" style="216"/>
    <col min="12283" max="12283" width="3.625" style="216" customWidth="1"/>
    <col min="12284" max="12284" width="31.875" style="216" customWidth="1"/>
    <col min="12285" max="12285" width="6.375" style="216" customWidth="1"/>
    <col min="12286" max="12288" width="8.375" style="216" customWidth="1"/>
    <col min="12289" max="12290" width="0" style="216" hidden="1" customWidth="1"/>
    <col min="12291" max="12291" width="7.75" style="216" customWidth="1"/>
    <col min="12292" max="12293" width="0" style="216" hidden="1" customWidth="1"/>
    <col min="12294" max="12294" width="7.375" style="216" customWidth="1"/>
    <col min="12295" max="12296" width="0" style="216" hidden="1" customWidth="1"/>
    <col min="12297" max="12297" width="6.875" style="216" customWidth="1"/>
    <col min="12298" max="12299" width="0" style="216" hidden="1" customWidth="1"/>
    <col min="12300" max="12300" width="7" style="216" customWidth="1"/>
    <col min="12301" max="12302" width="0" style="216" hidden="1" customWidth="1"/>
    <col min="12303" max="12303" width="7.125" style="216" customWidth="1"/>
    <col min="12304" max="12305" width="0" style="216" hidden="1" customWidth="1"/>
    <col min="12306" max="12306" width="7.125" style="216" customWidth="1"/>
    <col min="12307" max="12308" width="0" style="216" hidden="1" customWidth="1"/>
    <col min="12309" max="12309" width="7.25" style="216" customWidth="1"/>
    <col min="12310" max="12311" width="0" style="216" hidden="1" customWidth="1"/>
    <col min="12312" max="12312" width="7.25" style="216" customWidth="1"/>
    <col min="12313" max="12314" width="0" style="216" hidden="1" customWidth="1"/>
    <col min="12315" max="12315" width="7.5" style="216" customWidth="1"/>
    <col min="12316" max="12317" width="0" style="216" hidden="1" customWidth="1"/>
    <col min="12318" max="12318" width="7.5" style="216" customWidth="1"/>
    <col min="12319" max="12320" width="0" style="216" hidden="1" customWidth="1"/>
    <col min="12321" max="12321" width="6.625" style="216" customWidth="1"/>
    <col min="12322" max="12323" width="0" style="216" hidden="1" customWidth="1"/>
    <col min="12324" max="12324" width="7.5" style="216" customWidth="1"/>
    <col min="12325" max="12326" width="0" style="216" hidden="1" customWidth="1"/>
    <col min="12327" max="12327" width="7.375" style="216" customWidth="1"/>
    <col min="12328" max="12329" width="0" style="216" hidden="1" customWidth="1"/>
    <col min="12330" max="12330" width="7.125" style="216" customWidth="1"/>
    <col min="12331" max="12332" width="0" style="216" hidden="1" customWidth="1"/>
    <col min="12333" max="12333" width="7.125" style="216" customWidth="1"/>
    <col min="12334" max="12335" width="0" style="216" hidden="1" customWidth="1"/>
    <col min="12336" max="12336" width="7" style="216" customWidth="1"/>
    <col min="12337" max="12338" width="0" style="216" hidden="1" customWidth="1"/>
    <col min="12339" max="12339" width="7" style="216" customWidth="1"/>
    <col min="12340" max="12340" width="9" style="216" customWidth="1"/>
    <col min="12341" max="12341" width="8" style="216" customWidth="1"/>
    <col min="12342" max="12538" width="9" style="216"/>
    <col min="12539" max="12539" width="3.625" style="216" customWidth="1"/>
    <col min="12540" max="12540" width="31.875" style="216" customWidth="1"/>
    <col min="12541" max="12541" width="6.375" style="216" customWidth="1"/>
    <col min="12542" max="12544" width="8.375" style="216" customWidth="1"/>
    <col min="12545" max="12546" width="0" style="216" hidden="1" customWidth="1"/>
    <col min="12547" max="12547" width="7.75" style="216" customWidth="1"/>
    <col min="12548" max="12549" width="0" style="216" hidden="1" customWidth="1"/>
    <col min="12550" max="12550" width="7.375" style="216" customWidth="1"/>
    <col min="12551" max="12552" width="0" style="216" hidden="1" customWidth="1"/>
    <col min="12553" max="12553" width="6.875" style="216" customWidth="1"/>
    <col min="12554" max="12555" width="0" style="216" hidden="1" customWidth="1"/>
    <col min="12556" max="12556" width="7" style="216" customWidth="1"/>
    <col min="12557" max="12558" width="0" style="216" hidden="1" customWidth="1"/>
    <col min="12559" max="12559" width="7.125" style="216" customWidth="1"/>
    <col min="12560" max="12561" width="0" style="216" hidden="1" customWidth="1"/>
    <col min="12562" max="12562" width="7.125" style="216" customWidth="1"/>
    <col min="12563" max="12564" width="0" style="216" hidden="1" customWidth="1"/>
    <col min="12565" max="12565" width="7.25" style="216" customWidth="1"/>
    <col min="12566" max="12567" width="0" style="216" hidden="1" customWidth="1"/>
    <col min="12568" max="12568" width="7.25" style="216" customWidth="1"/>
    <col min="12569" max="12570" width="0" style="216" hidden="1" customWidth="1"/>
    <col min="12571" max="12571" width="7.5" style="216" customWidth="1"/>
    <col min="12572" max="12573" width="0" style="216" hidden="1" customWidth="1"/>
    <col min="12574" max="12574" width="7.5" style="216" customWidth="1"/>
    <col min="12575" max="12576" width="0" style="216" hidden="1" customWidth="1"/>
    <col min="12577" max="12577" width="6.625" style="216" customWidth="1"/>
    <col min="12578" max="12579" width="0" style="216" hidden="1" customWidth="1"/>
    <col min="12580" max="12580" width="7.5" style="216" customWidth="1"/>
    <col min="12581" max="12582" width="0" style="216" hidden="1" customWidth="1"/>
    <col min="12583" max="12583" width="7.375" style="216" customWidth="1"/>
    <col min="12584" max="12585" width="0" style="216" hidden="1" customWidth="1"/>
    <col min="12586" max="12586" width="7.125" style="216" customWidth="1"/>
    <col min="12587" max="12588" width="0" style="216" hidden="1" customWidth="1"/>
    <col min="12589" max="12589" width="7.125" style="216" customWidth="1"/>
    <col min="12590" max="12591" width="0" style="216" hidden="1" customWidth="1"/>
    <col min="12592" max="12592" width="7" style="216" customWidth="1"/>
    <col min="12593" max="12594" width="0" style="216" hidden="1" customWidth="1"/>
    <col min="12595" max="12595" width="7" style="216" customWidth="1"/>
    <col min="12596" max="12596" width="9" style="216" customWidth="1"/>
    <col min="12597" max="12597" width="8" style="216" customWidth="1"/>
    <col min="12598" max="12794" width="9" style="216"/>
    <col min="12795" max="12795" width="3.625" style="216" customWidth="1"/>
    <col min="12796" max="12796" width="31.875" style="216" customWidth="1"/>
    <col min="12797" max="12797" width="6.375" style="216" customWidth="1"/>
    <col min="12798" max="12800" width="8.375" style="216" customWidth="1"/>
    <col min="12801" max="12802" width="0" style="216" hidden="1" customWidth="1"/>
    <col min="12803" max="12803" width="7.75" style="216" customWidth="1"/>
    <col min="12804" max="12805" width="0" style="216" hidden="1" customWidth="1"/>
    <col min="12806" max="12806" width="7.375" style="216" customWidth="1"/>
    <col min="12807" max="12808" width="0" style="216" hidden="1" customWidth="1"/>
    <col min="12809" max="12809" width="6.875" style="216" customWidth="1"/>
    <col min="12810" max="12811" width="0" style="216" hidden="1" customWidth="1"/>
    <col min="12812" max="12812" width="7" style="216" customWidth="1"/>
    <col min="12813" max="12814" width="0" style="216" hidden="1" customWidth="1"/>
    <col min="12815" max="12815" width="7.125" style="216" customWidth="1"/>
    <col min="12816" max="12817" width="0" style="216" hidden="1" customWidth="1"/>
    <col min="12818" max="12818" width="7.125" style="216" customWidth="1"/>
    <col min="12819" max="12820" width="0" style="216" hidden="1" customWidth="1"/>
    <col min="12821" max="12821" width="7.25" style="216" customWidth="1"/>
    <col min="12822" max="12823" width="0" style="216" hidden="1" customWidth="1"/>
    <col min="12824" max="12824" width="7.25" style="216" customWidth="1"/>
    <col min="12825" max="12826" width="0" style="216" hidden="1" customWidth="1"/>
    <col min="12827" max="12827" width="7.5" style="216" customWidth="1"/>
    <col min="12828" max="12829" width="0" style="216" hidden="1" customWidth="1"/>
    <col min="12830" max="12830" width="7.5" style="216" customWidth="1"/>
    <col min="12831" max="12832" width="0" style="216" hidden="1" customWidth="1"/>
    <col min="12833" max="12833" width="6.625" style="216" customWidth="1"/>
    <col min="12834" max="12835" width="0" style="216" hidden="1" customWidth="1"/>
    <col min="12836" max="12836" width="7.5" style="216" customWidth="1"/>
    <col min="12837" max="12838" width="0" style="216" hidden="1" customWidth="1"/>
    <col min="12839" max="12839" width="7.375" style="216" customWidth="1"/>
    <col min="12840" max="12841" width="0" style="216" hidden="1" customWidth="1"/>
    <col min="12842" max="12842" width="7.125" style="216" customWidth="1"/>
    <col min="12843" max="12844" width="0" style="216" hidden="1" customWidth="1"/>
    <col min="12845" max="12845" width="7.125" style="216" customWidth="1"/>
    <col min="12846" max="12847" width="0" style="216" hidden="1" customWidth="1"/>
    <col min="12848" max="12848" width="7" style="216" customWidth="1"/>
    <col min="12849" max="12850" width="0" style="216" hidden="1" customWidth="1"/>
    <col min="12851" max="12851" width="7" style="216" customWidth="1"/>
    <col min="12852" max="12852" width="9" style="216" customWidth="1"/>
    <col min="12853" max="12853" width="8" style="216" customWidth="1"/>
    <col min="12854" max="13050" width="9" style="216"/>
    <col min="13051" max="13051" width="3.625" style="216" customWidth="1"/>
    <col min="13052" max="13052" width="31.875" style="216" customWidth="1"/>
    <col min="13053" max="13053" width="6.375" style="216" customWidth="1"/>
    <col min="13054" max="13056" width="8.375" style="216" customWidth="1"/>
    <col min="13057" max="13058" width="0" style="216" hidden="1" customWidth="1"/>
    <col min="13059" max="13059" width="7.75" style="216" customWidth="1"/>
    <col min="13060" max="13061" width="0" style="216" hidden="1" customWidth="1"/>
    <col min="13062" max="13062" width="7.375" style="216" customWidth="1"/>
    <col min="13063" max="13064" width="0" style="216" hidden="1" customWidth="1"/>
    <col min="13065" max="13065" width="6.875" style="216" customWidth="1"/>
    <col min="13066" max="13067" width="0" style="216" hidden="1" customWidth="1"/>
    <col min="13068" max="13068" width="7" style="216" customWidth="1"/>
    <col min="13069" max="13070" width="0" style="216" hidden="1" customWidth="1"/>
    <col min="13071" max="13071" width="7.125" style="216" customWidth="1"/>
    <col min="13072" max="13073" width="0" style="216" hidden="1" customWidth="1"/>
    <col min="13074" max="13074" width="7.125" style="216" customWidth="1"/>
    <col min="13075" max="13076" width="0" style="216" hidden="1" customWidth="1"/>
    <col min="13077" max="13077" width="7.25" style="216" customWidth="1"/>
    <col min="13078" max="13079" width="0" style="216" hidden="1" customWidth="1"/>
    <col min="13080" max="13080" width="7.25" style="216" customWidth="1"/>
    <col min="13081" max="13082" width="0" style="216" hidden="1" customWidth="1"/>
    <col min="13083" max="13083" width="7.5" style="216" customWidth="1"/>
    <col min="13084" max="13085" width="0" style="216" hidden="1" customWidth="1"/>
    <col min="13086" max="13086" width="7.5" style="216" customWidth="1"/>
    <col min="13087" max="13088" width="0" style="216" hidden="1" customWidth="1"/>
    <col min="13089" max="13089" width="6.625" style="216" customWidth="1"/>
    <col min="13090" max="13091" width="0" style="216" hidden="1" customWidth="1"/>
    <col min="13092" max="13092" width="7.5" style="216" customWidth="1"/>
    <col min="13093" max="13094" width="0" style="216" hidden="1" customWidth="1"/>
    <col min="13095" max="13095" width="7.375" style="216" customWidth="1"/>
    <col min="13096" max="13097" width="0" style="216" hidden="1" customWidth="1"/>
    <col min="13098" max="13098" width="7.125" style="216" customWidth="1"/>
    <col min="13099" max="13100" width="0" style="216" hidden="1" customWidth="1"/>
    <col min="13101" max="13101" width="7.125" style="216" customWidth="1"/>
    <col min="13102" max="13103" width="0" style="216" hidden="1" customWidth="1"/>
    <col min="13104" max="13104" width="7" style="216" customWidth="1"/>
    <col min="13105" max="13106" width="0" style="216" hidden="1" customWidth="1"/>
    <col min="13107" max="13107" width="7" style="216" customWidth="1"/>
    <col min="13108" max="13108" width="9" style="216" customWidth="1"/>
    <col min="13109" max="13109" width="8" style="216" customWidth="1"/>
    <col min="13110" max="13306" width="9" style="216"/>
    <col min="13307" max="13307" width="3.625" style="216" customWidth="1"/>
    <col min="13308" max="13308" width="31.875" style="216" customWidth="1"/>
    <col min="13309" max="13309" width="6.375" style="216" customWidth="1"/>
    <col min="13310" max="13312" width="8.375" style="216" customWidth="1"/>
    <col min="13313" max="13314" width="0" style="216" hidden="1" customWidth="1"/>
    <col min="13315" max="13315" width="7.75" style="216" customWidth="1"/>
    <col min="13316" max="13317" width="0" style="216" hidden="1" customWidth="1"/>
    <col min="13318" max="13318" width="7.375" style="216" customWidth="1"/>
    <col min="13319" max="13320" width="0" style="216" hidden="1" customWidth="1"/>
    <col min="13321" max="13321" width="6.875" style="216" customWidth="1"/>
    <col min="13322" max="13323" width="0" style="216" hidden="1" customWidth="1"/>
    <col min="13324" max="13324" width="7" style="216" customWidth="1"/>
    <col min="13325" max="13326" width="0" style="216" hidden="1" customWidth="1"/>
    <col min="13327" max="13327" width="7.125" style="216" customWidth="1"/>
    <col min="13328" max="13329" width="0" style="216" hidden="1" customWidth="1"/>
    <col min="13330" max="13330" width="7.125" style="216" customWidth="1"/>
    <col min="13331" max="13332" width="0" style="216" hidden="1" customWidth="1"/>
    <col min="13333" max="13333" width="7.25" style="216" customWidth="1"/>
    <col min="13334" max="13335" width="0" style="216" hidden="1" customWidth="1"/>
    <col min="13336" max="13336" width="7.25" style="216" customWidth="1"/>
    <col min="13337" max="13338" width="0" style="216" hidden="1" customWidth="1"/>
    <col min="13339" max="13339" width="7.5" style="216" customWidth="1"/>
    <col min="13340" max="13341" width="0" style="216" hidden="1" customWidth="1"/>
    <col min="13342" max="13342" width="7.5" style="216" customWidth="1"/>
    <col min="13343" max="13344" width="0" style="216" hidden="1" customWidth="1"/>
    <col min="13345" max="13345" width="6.625" style="216" customWidth="1"/>
    <col min="13346" max="13347" width="0" style="216" hidden="1" customWidth="1"/>
    <col min="13348" max="13348" width="7.5" style="216" customWidth="1"/>
    <col min="13349" max="13350" width="0" style="216" hidden="1" customWidth="1"/>
    <col min="13351" max="13351" width="7.375" style="216" customWidth="1"/>
    <col min="13352" max="13353" width="0" style="216" hidden="1" customWidth="1"/>
    <col min="13354" max="13354" width="7.125" style="216" customWidth="1"/>
    <col min="13355" max="13356" width="0" style="216" hidden="1" customWidth="1"/>
    <col min="13357" max="13357" width="7.125" style="216" customWidth="1"/>
    <col min="13358" max="13359" width="0" style="216" hidden="1" customWidth="1"/>
    <col min="13360" max="13360" width="7" style="216" customWidth="1"/>
    <col min="13361" max="13362" width="0" style="216" hidden="1" customWidth="1"/>
    <col min="13363" max="13363" width="7" style="216" customWidth="1"/>
    <col min="13364" max="13364" width="9" style="216" customWidth="1"/>
    <col min="13365" max="13365" width="8" style="216" customWidth="1"/>
    <col min="13366" max="13562" width="9" style="216"/>
    <col min="13563" max="13563" width="3.625" style="216" customWidth="1"/>
    <col min="13564" max="13564" width="31.875" style="216" customWidth="1"/>
    <col min="13565" max="13565" width="6.375" style="216" customWidth="1"/>
    <col min="13566" max="13568" width="8.375" style="216" customWidth="1"/>
    <col min="13569" max="13570" width="0" style="216" hidden="1" customWidth="1"/>
    <col min="13571" max="13571" width="7.75" style="216" customWidth="1"/>
    <col min="13572" max="13573" width="0" style="216" hidden="1" customWidth="1"/>
    <col min="13574" max="13574" width="7.375" style="216" customWidth="1"/>
    <col min="13575" max="13576" width="0" style="216" hidden="1" customWidth="1"/>
    <col min="13577" max="13577" width="6.875" style="216" customWidth="1"/>
    <col min="13578" max="13579" width="0" style="216" hidden="1" customWidth="1"/>
    <col min="13580" max="13580" width="7" style="216" customWidth="1"/>
    <col min="13581" max="13582" width="0" style="216" hidden="1" customWidth="1"/>
    <col min="13583" max="13583" width="7.125" style="216" customWidth="1"/>
    <col min="13584" max="13585" width="0" style="216" hidden="1" customWidth="1"/>
    <col min="13586" max="13586" width="7.125" style="216" customWidth="1"/>
    <col min="13587" max="13588" width="0" style="216" hidden="1" customWidth="1"/>
    <col min="13589" max="13589" width="7.25" style="216" customWidth="1"/>
    <col min="13590" max="13591" width="0" style="216" hidden="1" customWidth="1"/>
    <col min="13592" max="13592" width="7.25" style="216" customWidth="1"/>
    <col min="13593" max="13594" width="0" style="216" hidden="1" customWidth="1"/>
    <col min="13595" max="13595" width="7.5" style="216" customWidth="1"/>
    <col min="13596" max="13597" width="0" style="216" hidden="1" customWidth="1"/>
    <col min="13598" max="13598" width="7.5" style="216" customWidth="1"/>
    <col min="13599" max="13600" width="0" style="216" hidden="1" customWidth="1"/>
    <col min="13601" max="13601" width="6.625" style="216" customWidth="1"/>
    <col min="13602" max="13603" width="0" style="216" hidden="1" customWidth="1"/>
    <col min="13604" max="13604" width="7.5" style="216" customWidth="1"/>
    <col min="13605" max="13606" width="0" style="216" hidden="1" customWidth="1"/>
    <col min="13607" max="13607" width="7.375" style="216" customWidth="1"/>
    <col min="13608" max="13609" width="0" style="216" hidden="1" customWidth="1"/>
    <col min="13610" max="13610" width="7.125" style="216" customWidth="1"/>
    <col min="13611" max="13612" width="0" style="216" hidden="1" customWidth="1"/>
    <col min="13613" max="13613" width="7.125" style="216" customWidth="1"/>
    <col min="13614" max="13615" width="0" style="216" hidden="1" customWidth="1"/>
    <col min="13616" max="13616" width="7" style="216" customWidth="1"/>
    <col min="13617" max="13618" width="0" style="216" hidden="1" customWidth="1"/>
    <col min="13619" max="13619" width="7" style="216" customWidth="1"/>
    <col min="13620" max="13620" width="9" style="216" customWidth="1"/>
    <col min="13621" max="13621" width="8" style="216" customWidth="1"/>
    <col min="13622" max="13818" width="9" style="216"/>
    <col min="13819" max="13819" width="3.625" style="216" customWidth="1"/>
    <col min="13820" max="13820" width="31.875" style="216" customWidth="1"/>
    <col min="13821" max="13821" width="6.375" style="216" customWidth="1"/>
    <col min="13822" max="13824" width="8.375" style="216" customWidth="1"/>
    <col min="13825" max="13826" width="0" style="216" hidden="1" customWidth="1"/>
    <col min="13827" max="13827" width="7.75" style="216" customWidth="1"/>
    <col min="13828" max="13829" width="0" style="216" hidden="1" customWidth="1"/>
    <col min="13830" max="13830" width="7.375" style="216" customWidth="1"/>
    <col min="13831" max="13832" width="0" style="216" hidden="1" customWidth="1"/>
    <col min="13833" max="13833" width="6.875" style="216" customWidth="1"/>
    <col min="13834" max="13835" width="0" style="216" hidden="1" customWidth="1"/>
    <col min="13836" max="13836" width="7" style="216" customWidth="1"/>
    <col min="13837" max="13838" width="0" style="216" hidden="1" customWidth="1"/>
    <col min="13839" max="13839" width="7.125" style="216" customWidth="1"/>
    <col min="13840" max="13841" width="0" style="216" hidden="1" customWidth="1"/>
    <col min="13842" max="13842" width="7.125" style="216" customWidth="1"/>
    <col min="13843" max="13844" width="0" style="216" hidden="1" customWidth="1"/>
    <col min="13845" max="13845" width="7.25" style="216" customWidth="1"/>
    <col min="13846" max="13847" width="0" style="216" hidden="1" customWidth="1"/>
    <col min="13848" max="13848" width="7.25" style="216" customWidth="1"/>
    <col min="13849" max="13850" width="0" style="216" hidden="1" customWidth="1"/>
    <col min="13851" max="13851" width="7.5" style="216" customWidth="1"/>
    <col min="13852" max="13853" width="0" style="216" hidden="1" customWidth="1"/>
    <col min="13854" max="13854" width="7.5" style="216" customWidth="1"/>
    <col min="13855" max="13856" width="0" style="216" hidden="1" customWidth="1"/>
    <col min="13857" max="13857" width="6.625" style="216" customWidth="1"/>
    <col min="13858" max="13859" width="0" style="216" hidden="1" customWidth="1"/>
    <col min="13860" max="13860" width="7.5" style="216" customWidth="1"/>
    <col min="13861" max="13862" width="0" style="216" hidden="1" customWidth="1"/>
    <col min="13863" max="13863" width="7.375" style="216" customWidth="1"/>
    <col min="13864" max="13865" width="0" style="216" hidden="1" customWidth="1"/>
    <col min="13866" max="13866" width="7.125" style="216" customWidth="1"/>
    <col min="13867" max="13868" width="0" style="216" hidden="1" customWidth="1"/>
    <col min="13869" max="13869" width="7.125" style="216" customWidth="1"/>
    <col min="13870" max="13871" width="0" style="216" hidden="1" customWidth="1"/>
    <col min="13872" max="13872" width="7" style="216" customWidth="1"/>
    <col min="13873" max="13874" width="0" style="216" hidden="1" customWidth="1"/>
    <col min="13875" max="13875" width="7" style="216" customWidth="1"/>
    <col min="13876" max="13876" width="9" style="216" customWidth="1"/>
    <col min="13877" max="13877" width="8" style="216" customWidth="1"/>
    <col min="13878" max="14074" width="9" style="216"/>
    <col min="14075" max="14075" width="3.625" style="216" customWidth="1"/>
    <col min="14076" max="14076" width="31.875" style="216" customWidth="1"/>
    <col min="14077" max="14077" width="6.375" style="216" customWidth="1"/>
    <col min="14078" max="14080" width="8.375" style="216" customWidth="1"/>
    <col min="14081" max="14082" width="0" style="216" hidden="1" customWidth="1"/>
    <col min="14083" max="14083" width="7.75" style="216" customWidth="1"/>
    <col min="14084" max="14085" width="0" style="216" hidden="1" customWidth="1"/>
    <col min="14086" max="14086" width="7.375" style="216" customWidth="1"/>
    <col min="14087" max="14088" width="0" style="216" hidden="1" customWidth="1"/>
    <col min="14089" max="14089" width="6.875" style="216" customWidth="1"/>
    <col min="14090" max="14091" width="0" style="216" hidden="1" customWidth="1"/>
    <col min="14092" max="14092" width="7" style="216" customWidth="1"/>
    <col min="14093" max="14094" width="0" style="216" hidden="1" customWidth="1"/>
    <col min="14095" max="14095" width="7.125" style="216" customWidth="1"/>
    <col min="14096" max="14097" width="0" style="216" hidden="1" customWidth="1"/>
    <col min="14098" max="14098" width="7.125" style="216" customWidth="1"/>
    <col min="14099" max="14100" width="0" style="216" hidden="1" customWidth="1"/>
    <col min="14101" max="14101" width="7.25" style="216" customWidth="1"/>
    <col min="14102" max="14103" width="0" style="216" hidden="1" customWidth="1"/>
    <col min="14104" max="14104" width="7.25" style="216" customWidth="1"/>
    <col min="14105" max="14106" width="0" style="216" hidden="1" customWidth="1"/>
    <col min="14107" max="14107" width="7.5" style="216" customWidth="1"/>
    <col min="14108" max="14109" width="0" style="216" hidden="1" customWidth="1"/>
    <col min="14110" max="14110" width="7.5" style="216" customWidth="1"/>
    <col min="14111" max="14112" width="0" style="216" hidden="1" customWidth="1"/>
    <col min="14113" max="14113" width="6.625" style="216" customWidth="1"/>
    <col min="14114" max="14115" width="0" style="216" hidden="1" customWidth="1"/>
    <col min="14116" max="14116" width="7.5" style="216" customWidth="1"/>
    <col min="14117" max="14118" width="0" style="216" hidden="1" customWidth="1"/>
    <col min="14119" max="14119" width="7.375" style="216" customWidth="1"/>
    <col min="14120" max="14121" width="0" style="216" hidden="1" customWidth="1"/>
    <col min="14122" max="14122" width="7.125" style="216" customWidth="1"/>
    <col min="14123" max="14124" width="0" style="216" hidden="1" customWidth="1"/>
    <col min="14125" max="14125" width="7.125" style="216" customWidth="1"/>
    <col min="14126" max="14127" width="0" style="216" hidden="1" customWidth="1"/>
    <col min="14128" max="14128" width="7" style="216" customWidth="1"/>
    <col min="14129" max="14130" width="0" style="216" hidden="1" customWidth="1"/>
    <col min="14131" max="14131" width="7" style="216" customWidth="1"/>
    <col min="14132" max="14132" width="9" style="216" customWidth="1"/>
    <col min="14133" max="14133" width="8" style="216" customWidth="1"/>
    <col min="14134" max="14330" width="9" style="216"/>
    <col min="14331" max="14331" width="3.625" style="216" customWidth="1"/>
    <col min="14332" max="14332" width="31.875" style="216" customWidth="1"/>
    <col min="14333" max="14333" width="6.375" style="216" customWidth="1"/>
    <col min="14334" max="14336" width="8.375" style="216" customWidth="1"/>
    <col min="14337" max="14338" width="0" style="216" hidden="1" customWidth="1"/>
    <col min="14339" max="14339" width="7.75" style="216" customWidth="1"/>
    <col min="14340" max="14341" width="0" style="216" hidden="1" customWidth="1"/>
    <col min="14342" max="14342" width="7.375" style="216" customWidth="1"/>
    <col min="14343" max="14344" width="0" style="216" hidden="1" customWidth="1"/>
    <col min="14345" max="14345" width="6.875" style="216" customWidth="1"/>
    <col min="14346" max="14347" width="0" style="216" hidden="1" customWidth="1"/>
    <col min="14348" max="14348" width="7" style="216" customWidth="1"/>
    <col min="14349" max="14350" width="0" style="216" hidden="1" customWidth="1"/>
    <col min="14351" max="14351" width="7.125" style="216" customWidth="1"/>
    <col min="14352" max="14353" width="0" style="216" hidden="1" customWidth="1"/>
    <col min="14354" max="14354" width="7.125" style="216" customWidth="1"/>
    <col min="14355" max="14356" width="0" style="216" hidden="1" customWidth="1"/>
    <col min="14357" max="14357" width="7.25" style="216" customWidth="1"/>
    <col min="14358" max="14359" width="0" style="216" hidden="1" customWidth="1"/>
    <col min="14360" max="14360" width="7.25" style="216" customWidth="1"/>
    <col min="14361" max="14362" width="0" style="216" hidden="1" customWidth="1"/>
    <col min="14363" max="14363" width="7.5" style="216" customWidth="1"/>
    <col min="14364" max="14365" width="0" style="216" hidden="1" customWidth="1"/>
    <col min="14366" max="14366" width="7.5" style="216" customWidth="1"/>
    <col min="14367" max="14368" width="0" style="216" hidden="1" customWidth="1"/>
    <col min="14369" max="14369" width="6.625" style="216" customWidth="1"/>
    <col min="14370" max="14371" width="0" style="216" hidden="1" customWidth="1"/>
    <col min="14372" max="14372" width="7.5" style="216" customWidth="1"/>
    <col min="14373" max="14374" width="0" style="216" hidden="1" customWidth="1"/>
    <col min="14375" max="14375" width="7.375" style="216" customWidth="1"/>
    <col min="14376" max="14377" width="0" style="216" hidden="1" customWidth="1"/>
    <col min="14378" max="14378" width="7.125" style="216" customWidth="1"/>
    <col min="14379" max="14380" width="0" style="216" hidden="1" customWidth="1"/>
    <col min="14381" max="14381" width="7.125" style="216" customWidth="1"/>
    <col min="14382" max="14383" width="0" style="216" hidden="1" customWidth="1"/>
    <col min="14384" max="14384" width="7" style="216" customWidth="1"/>
    <col min="14385" max="14386" width="0" style="216" hidden="1" customWidth="1"/>
    <col min="14387" max="14387" width="7" style="216" customWidth="1"/>
    <col min="14388" max="14388" width="9" style="216" customWidth="1"/>
    <col min="14389" max="14389" width="8" style="216" customWidth="1"/>
    <col min="14390" max="14586" width="9" style="216"/>
    <col min="14587" max="14587" width="3.625" style="216" customWidth="1"/>
    <col min="14588" max="14588" width="31.875" style="216" customWidth="1"/>
    <col min="14589" max="14589" width="6.375" style="216" customWidth="1"/>
    <col min="14590" max="14592" width="8.375" style="216" customWidth="1"/>
    <col min="14593" max="14594" width="0" style="216" hidden="1" customWidth="1"/>
    <col min="14595" max="14595" width="7.75" style="216" customWidth="1"/>
    <col min="14596" max="14597" width="0" style="216" hidden="1" customWidth="1"/>
    <col min="14598" max="14598" width="7.375" style="216" customWidth="1"/>
    <col min="14599" max="14600" width="0" style="216" hidden="1" customWidth="1"/>
    <col min="14601" max="14601" width="6.875" style="216" customWidth="1"/>
    <col min="14602" max="14603" width="0" style="216" hidden="1" customWidth="1"/>
    <col min="14604" max="14604" width="7" style="216" customWidth="1"/>
    <col min="14605" max="14606" width="0" style="216" hidden="1" customWidth="1"/>
    <col min="14607" max="14607" width="7.125" style="216" customWidth="1"/>
    <col min="14608" max="14609" width="0" style="216" hidden="1" customWidth="1"/>
    <col min="14610" max="14610" width="7.125" style="216" customWidth="1"/>
    <col min="14611" max="14612" width="0" style="216" hidden="1" customWidth="1"/>
    <col min="14613" max="14613" width="7.25" style="216" customWidth="1"/>
    <col min="14614" max="14615" width="0" style="216" hidden="1" customWidth="1"/>
    <col min="14616" max="14616" width="7.25" style="216" customWidth="1"/>
    <col min="14617" max="14618" width="0" style="216" hidden="1" customWidth="1"/>
    <col min="14619" max="14619" width="7.5" style="216" customWidth="1"/>
    <col min="14620" max="14621" width="0" style="216" hidden="1" customWidth="1"/>
    <col min="14622" max="14622" width="7.5" style="216" customWidth="1"/>
    <col min="14623" max="14624" width="0" style="216" hidden="1" customWidth="1"/>
    <col min="14625" max="14625" width="6.625" style="216" customWidth="1"/>
    <col min="14626" max="14627" width="0" style="216" hidden="1" customWidth="1"/>
    <col min="14628" max="14628" width="7.5" style="216" customWidth="1"/>
    <col min="14629" max="14630" width="0" style="216" hidden="1" customWidth="1"/>
    <col min="14631" max="14631" width="7.375" style="216" customWidth="1"/>
    <col min="14632" max="14633" width="0" style="216" hidden="1" customWidth="1"/>
    <col min="14634" max="14634" width="7.125" style="216" customWidth="1"/>
    <col min="14635" max="14636" width="0" style="216" hidden="1" customWidth="1"/>
    <col min="14637" max="14637" width="7.125" style="216" customWidth="1"/>
    <col min="14638" max="14639" width="0" style="216" hidden="1" customWidth="1"/>
    <col min="14640" max="14640" width="7" style="216" customWidth="1"/>
    <col min="14641" max="14642" width="0" style="216" hidden="1" customWidth="1"/>
    <col min="14643" max="14643" width="7" style="216" customWidth="1"/>
    <col min="14644" max="14644" width="9" style="216" customWidth="1"/>
    <col min="14645" max="14645" width="8" style="216" customWidth="1"/>
    <col min="14646" max="14842" width="9" style="216"/>
    <col min="14843" max="14843" width="3.625" style="216" customWidth="1"/>
    <col min="14844" max="14844" width="31.875" style="216" customWidth="1"/>
    <col min="14845" max="14845" width="6.375" style="216" customWidth="1"/>
    <col min="14846" max="14848" width="8.375" style="216" customWidth="1"/>
    <col min="14849" max="14850" width="0" style="216" hidden="1" customWidth="1"/>
    <col min="14851" max="14851" width="7.75" style="216" customWidth="1"/>
    <col min="14852" max="14853" width="0" style="216" hidden="1" customWidth="1"/>
    <col min="14854" max="14854" width="7.375" style="216" customWidth="1"/>
    <col min="14855" max="14856" width="0" style="216" hidden="1" customWidth="1"/>
    <col min="14857" max="14857" width="6.875" style="216" customWidth="1"/>
    <col min="14858" max="14859" width="0" style="216" hidden="1" customWidth="1"/>
    <col min="14860" max="14860" width="7" style="216" customWidth="1"/>
    <col min="14861" max="14862" width="0" style="216" hidden="1" customWidth="1"/>
    <col min="14863" max="14863" width="7.125" style="216" customWidth="1"/>
    <col min="14864" max="14865" width="0" style="216" hidden="1" customWidth="1"/>
    <col min="14866" max="14866" width="7.125" style="216" customWidth="1"/>
    <col min="14867" max="14868" width="0" style="216" hidden="1" customWidth="1"/>
    <col min="14869" max="14869" width="7.25" style="216" customWidth="1"/>
    <col min="14870" max="14871" width="0" style="216" hidden="1" customWidth="1"/>
    <col min="14872" max="14872" width="7.25" style="216" customWidth="1"/>
    <col min="14873" max="14874" width="0" style="216" hidden="1" customWidth="1"/>
    <col min="14875" max="14875" width="7.5" style="216" customWidth="1"/>
    <col min="14876" max="14877" width="0" style="216" hidden="1" customWidth="1"/>
    <col min="14878" max="14878" width="7.5" style="216" customWidth="1"/>
    <col min="14879" max="14880" width="0" style="216" hidden="1" customWidth="1"/>
    <col min="14881" max="14881" width="6.625" style="216" customWidth="1"/>
    <col min="14882" max="14883" width="0" style="216" hidden="1" customWidth="1"/>
    <col min="14884" max="14884" width="7.5" style="216" customWidth="1"/>
    <col min="14885" max="14886" width="0" style="216" hidden="1" customWidth="1"/>
    <col min="14887" max="14887" width="7.375" style="216" customWidth="1"/>
    <col min="14888" max="14889" width="0" style="216" hidden="1" customWidth="1"/>
    <col min="14890" max="14890" width="7.125" style="216" customWidth="1"/>
    <col min="14891" max="14892" width="0" style="216" hidden="1" customWidth="1"/>
    <col min="14893" max="14893" width="7.125" style="216" customWidth="1"/>
    <col min="14894" max="14895" width="0" style="216" hidden="1" customWidth="1"/>
    <col min="14896" max="14896" width="7" style="216" customWidth="1"/>
    <col min="14897" max="14898" width="0" style="216" hidden="1" customWidth="1"/>
    <col min="14899" max="14899" width="7" style="216" customWidth="1"/>
    <col min="14900" max="14900" width="9" style="216" customWidth="1"/>
    <col min="14901" max="14901" width="8" style="216" customWidth="1"/>
    <col min="14902" max="15098" width="9" style="216"/>
    <col min="15099" max="15099" width="3.625" style="216" customWidth="1"/>
    <col min="15100" max="15100" width="31.875" style="216" customWidth="1"/>
    <col min="15101" max="15101" width="6.375" style="216" customWidth="1"/>
    <col min="15102" max="15104" width="8.375" style="216" customWidth="1"/>
    <col min="15105" max="15106" width="0" style="216" hidden="1" customWidth="1"/>
    <col min="15107" max="15107" width="7.75" style="216" customWidth="1"/>
    <col min="15108" max="15109" width="0" style="216" hidden="1" customWidth="1"/>
    <col min="15110" max="15110" width="7.375" style="216" customWidth="1"/>
    <col min="15111" max="15112" width="0" style="216" hidden="1" customWidth="1"/>
    <col min="15113" max="15113" width="6.875" style="216" customWidth="1"/>
    <col min="15114" max="15115" width="0" style="216" hidden="1" customWidth="1"/>
    <col min="15116" max="15116" width="7" style="216" customWidth="1"/>
    <col min="15117" max="15118" width="0" style="216" hidden="1" customWidth="1"/>
    <col min="15119" max="15119" width="7.125" style="216" customWidth="1"/>
    <col min="15120" max="15121" width="0" style="216" hidden="1" customWidth="1"/>
    <col min="15122" max="15122" width="7.125" style="216" customWidth="1"/>
    <col min="15123" max="15124" width="0" style="216" hidden="1" customWidth="1"/>
    <col min="15125" max="15125" width="7.25" style="216" customWidth="1"/>
    <col min="15126" max="15127" width="0" style="216" hidden="1" customWidth="1"/>
    <col min="15128" max="15128" width="7.25" style="216" customWidth="1"/>
    <col min="15129" max="15130" width="0" style="216" hidden="1" customWidth="1"/>
    <col min="15131" max="15131" width="7.5" style="216" customWidth="1"/>
    <col min="15132" max="15133" width="0" style="216" hidden="1" customWidth="1"/>
    <col min="15134" max="15134" width="7.5" style="216" customWidth="1"/>
    <col min="15135" max="15136" width="0" style="216" hidden="1" customWidth="1"/>
    <col min="15137" max="15137" width="6.625" style="216" customWidth="1"/>
    <col min="15138" max="15139" width="0" style="216" hidden="1" customWidth="1"/>
    <col min="15140" max="15140" width="7.5" style="216" customWidth="1"/>
    <col min="15141" max="15142" width="0" style="216" hidden="1" customWidth="1"/>
    <col min="15143" max="15143" width="7.375" style="216" customWidth="1"/>
    <col min="15144" max="15145" width="0" style="216" hidden="1" customWidth="1"/>
    <col min="15146" max="15146" width="7.125" style="216" customWidth="1"/>
    <col min="15147" max="15148" width="0" style="216" hidden="1" customWidth="1"/>
    <col min="15149" max="15149" width="7.125" style="216" customWidth="1"/>
    <col min="15150" max="15151" width="0" style="216" hidden="1" customWidth="1"/>
    <col min="15152" max="15152" width="7" style="216" customWidth="1"/>
    <col min="15153" max="15154" width="0" style="216" hidden="1" customWidth="1"/>
    <col min="15155" max="15155" width="7" style="216" customWidth="1"/>
    <col min="15156" max="15156" width="9" style="216" customWidth="1"/>
    <col min="15157" max="15157" width="8" style="216" customWidth="1"/>
    <col min="15158" max="15354" width="9" style="216"/>
    <col min="15355" max="15355" width="3.625" style="216" customWidth="1"/>
    <col min="15356" max="15356" width="31.875" style="216" customWidth="1"/>
    <col min="15357" max="15357" width="6.375" style="216" customWidth="1"/>
    <col min="15358" max="15360" width="8.375" style="216" customWidth="1"/>
    <col min="15361" max="15362" width="0" style="216" hidden="1" customWidth="1"/>
    <col min="15363" max="15363" width="7.75" style="216" customWidth="1"/>
    <col min="15364" max="15365" width="0" style="216" hidden="1" customWidth="1"/>
    <col min="15366" max="15366" width="7.375" style="216" customWidth="1"/>
    <col min="15367" max="15368" width="0" style="216" hidden="1" customWidth="1"/>
    <col min="15369" max="15369" width="6.875" style="216" customWidth="1"/>
    <col min="15370" max="15371" width="0" style="216" hidden="1" customWidth="1"/>
    <col min="15372" max="15372" width="7" style="216" customWidth="1"/>
    <col min="15373" max="15374" width="0" style="216" hidden="1" customWidth="1"/>
    <col min="15375" max="15375" width="7.125" style="216" customWidth="1"/>
    <col min="15376" max="15377" width="0" style="216" hidden="1" customWidth="1"/>
    <col min="15378" max="15378" width="7.125" style="216" customWidth="1"/>
    <col min="15379" max="15380" width="0" style="216" hidden="1" customWidth="1"/>
    <col min="15381" max="15381" width="7.25" style="216" customWidth="1"/>
    <col min="15382" max="15383" width="0" style="216" hidden="1" customWidth="1"/>
    <col min="15384" max="15384" width="7.25" style="216" customWidth="1"/>
    <col min="15385" max="15386" width="0" style="216" hidden="1" customWidth="1"/>
    <col min="15387" max="15387" width="7.5" style="216" customWidth="1"/>
    <col min="15388" max="15389" width="0" style="216" hidden="1" customWidth="1"/>
    <col min="15390" max="15390" width="7.5" style="216" customWidth="1"/>
    <col min="15391" max="15392" width="0" style="216" hidden="1" customWidth="1"/>
    <col min="15393" max="15393" width="6.625" style="216" customWidth="1"/>
    <col min="15394" max="15395" width="0" style="216" hidden="1" customWidth="1"/>
    <col min="15396" max="15396" width="7.5" style="216" customWidth="1"/>
    <col min="15397" max="15398" width="0" style="216" hidden="1" customWidth="1"/>
    <col min="15399" max="15399" width="7.375" style="216" customWidth="1"/>
    <col min="15400" max="15401" width="0" style="216" hidden="1" customWidth="1"/>
    <col min="15402" max="15402" width="7.125" style="216" customWidth="1"/>
    <col min="15403" max="15404" width="0" style="216" hidden="1" customWidth="1"/>
    <col min="15405" max="15405" width="7.125" style="216" customWidth="1"/>
    <col min="15406" max="15407" width="0" style="216" hidden="1" customWidth="1"/>
    <col min="15408" max="15408" width="7" style="216" customWidth="1"/>
    <col min="15409" max="15410" width="0" style="216" hidden="1" customWidth="1"/>
    <col min="15411" max="15411" width="7" style="216" customWidth="1"/>
    <col min="15412" max="15412" width="9" style="216" customWidth="1"/>
    <col min="15413" max="15413" width="8" style="216" customWidth="1"/>
    <col min="15414" max="15610" width="9" style="216"/>
    <col min="15611" max="15611" width="3.625" style="216" customWidth="1"/>
    <col min="15612" max="15612" width="31.875" style="216" customWidth="1"/>
    <col min="15613" max="15613" width="6.375" style="216" customWidth="1"/>
    <col min="15614" max="15616" width="8.375" style="216" customWidth="1"/>
    <col min="15617" max="15618" width="0" style="216" hidden="1" customWidth="1"/>
    <col min="15619" max="15619" width="7.75" style="216" customWidth="1"/>
    <col min="15620" max="15621" width="0" style="216" hidden="1" customWidth="1"/>
    <col min="15622" max="15622" width="7.375" style="216" customWidth="1"/>
    <col min="15623" max="15624" width="0" style="216" hidden="1" customWidth="1"/>
    <col min="15625" max="15625" width="6.875" style="216" customWidth="1"/>
    <col min="15626" max="15627" width="0" style="216" hidden="1" customWidth="1"/>
    <col min="15628" max="15628" width="7" style="216" customWidth="1"/>
    <col min="15629" max="15630" width="0" style="216" hidden="1" customWidth="1"/>
    <col min="15631" max="15631" width="7.125" style="216" customWidth="1"/>
    <col min="15632" max="15633" width="0" style="216" hidden="1" customWidth="1"/>
    <col min="15634" max="15634" width="7.125" style="216" customWidth="1"/>
    <col min="15635" max="15636" width="0" style="216" hidden="1" customWidth="1"/>
    <col min="15637" max="15637" width="7.25" style="216" customWidth="1"/>
    <col min="15638" max="15639" width="0" style="216" hidden="1" customWidth="1"/>
    <col min="15640" max="15640" width="7.25" style="216" customWidth="1"/>
    <col min="15641" max="15642" width="0" style="216" hidden="1" customWidth="1"/>
    <col min="15643" max="15643" width="7.5" style="216" customWidth="1"/>
    <col min="15644" max="15645" width="0" style="216" hidden="1" customWidth="1"/>
    <col min="15646" max="15646" width="7.5" style="216" customWidth="1"/>
    <col min="15647" max="15648" width="0" style="216" hidden="1" customWidth="1"/>
    <col min="15649" max="15649" width="6.625" style="216" customWidth="1"/>
    <col min="15650" max="15651" width="0" style="216" hidden="1" customWidth="1"/>
    <col min="15652" max="15652" width="7.5" style="216" customWidth="1"/>
    <col min="15653" max="15654" width="0" style="216" hidden="1" customWidth="1"/>
    <col min="15655" max="15655" width="7.375" style="216" customWidth="1"/>
    <col min="15656" max="15657" width="0" style="216" hidden="1" customWidth="1"/>
    <col min="15658" max="15658" width="7.125" style="216" customWidth="1"/>
    <col min="15659" max="15660" width="0" style="216" hidden="1" customWidth="1"/>
    <col min="15661" max="15661" width="7.125" style="216" customWidth="1"/>
    <col min="15662" max="15663" width="0" style="216" hidden="1" customWidth="1"/>
    <col min="15664" max="15664" width="7" style="216" customWidth="1"/>
    <col min="15665" max="15666" width="0" style="216" hidden="1" customWidth="1"/>
    <col min="15667" max="15667" width="7" style="216" customWidth="1"/>
    <col min="15668" max="15668" width="9" style="216" customWidth="1"/>
    <col min="15669" max="15669" width="8" style="216" customWidth="1"/>
    <col min="15670" max="15866" width="9" style="216"/>
    <col min="15867" max="15867" width="3.625" style="216" customWidth="1"/>
    <col min="15868" max="15868" width="31.875" style="216" customWidth="1"/>
    <col min="15869" max="15869" width="6.375" style="216" customWidth="1"/>
    <col min="15870" max="15872" width="8.375" style="216" customWidth="1"/>
    <col min="15873" max="15874" width="0" style="216" hidden="1" customWidth="1"/>
    <col min="15875" max="15875" width="7.75" style="216" customWidth="1"/>
    <col min="15876" max="15877" width="0" style="216" hidden="1" customWidth="1"/>
    <col min="15878" max="15878" width="7.375" style="216" customWidth="1"/>
    <col min="15879" max="15880" width="0" style="216" hidden="1" customWidth="1"/>
    <col min="15881" max="15881" width="6.875" style="216" customWidth="1"/>
    <col min="15882" max="15883" width="0" style="216" hidden="1" customWidth="1"/>
    <col min="15884" max="15884" width="7" style="216" customWidth="1"/>
    <col min="15885" max="15886" width="0" style="216" hidden="1" customWidth="1"/>
    <col min="15887" max="15887" width="7.125" style="216" customWidth="1"/>
    <col min="15888" max="15889" width="0" style="216" hidden="1" customWidth="1"/>
    <col min="15890" max="15890" width="7.125" style="216" customWidth="1"/>
    <col min="15891" max="15892" width="0" style="216" hidden="1" customWidth="1"/>
    <col min="15893" max="15893" width="7.25" style="216" customWidth="1"/>
    <col min="15894" max="15895" width="0" style="216" hidden="1" customWidth="1"/>
    <col min="15896" max="15896" width="7.25" style="216" customWidth="1"/>
    <col min="15897" max="15898" width="0" style="216" hidden="1" customWidth="1"/>
    <col min="15899" max="15899" width="7.5" style="216" customWidth="1"/>
    <col min="15900" max="15901" width="0" style="216" hidden="1" customWidth="1"/>
    <col min="15902" max="15902" width="7.5" style="216" customWidth="1"/>
    <col min="15903" max="15904" width="0" style="216" hidden="1" customWidth="1"/>
    <col min="15905" max="15905" width="6.625" style="216" customWidth="1"/>
    <col min="15906" max="15907" width="0" style="216" hidden="1" customWidth="1"/>
    <col min="15908" max="15908" width="7.5" style="216" customWidth="1"/>
    <col min="15909" max="15910" width="0" style="216" hidden="1" customWidth="1"/>
    <col min="15911" max="15911" width="7.375" style="216" customWidth="1"/>
    <col min="15912" max="15913" width="0" style="216" hidden="1" customWidth="1"/>
    <col min="15914" max="15914" width="7.125" style="216" customWidth="1"/>
    <col min="15915" max="15916" width="0" style="216" hidden="1" customWidth="1"/>
    <col min="15917" max="15917" width="7.125" style="216" customWidth="1"/>
    <col min="15918" max="15919" width="0" style="216" hidden="1" customWidth="1"/>
    <col min="15920" max="15920" width="7" style="216" customWidth="1"/>
    <col min="15921" max="15922" width="0" style="216" hidden="1" customWidth="1"/>
    <col min="15923" max="15923" width="7" style="216" customWidth="1"/>
    <col min="15924" max="15924" width="9" style="216" customWidth="1"/>
    <col min="15925" max="15925" width="8" style="216" customWidth="1"/>
    <col min="15926" max="16122" width="9" style="216"/>
    <col min="16123" max="16123" width="3.625" style="216" customWidth="1"/>
    <col min="16124" max="16124" width="31.875" style="216" customWidth="1"/>
    <col min="16125" max="16125" width="6.375" style="216" customWidth="1"/>
    <col min="16126" max="16128" width="8.375" style="216" customWidth="1"/>
    <col min="16129" max="16130" width="0" style="216" hidden="1" customWidth="1"/>
    <col min="16131" max="16131" width="7.75" style="216" customWidth="1"/>
    <col min="16132" max="16133" width="0" style="216" hidden="1" customWidth="1"/>
    <col min="16134" max="16134" width="7.375" style="216" customWidth="1"/>
    <col min="16135" max="16136" width="0" style="216" hidden="1" customWidth="1"/>
    <col min="16137" max="16137" width="6.875" style="216" customWidth="1"/>
    <col min="16138" max="16139" width="0" style="216" hidden="1" customWidth="1"/>
    <col min="16140" max="16140" width="7" style="216" customWidth="1"/>
    <col min="16141" max="16142" width="0" style="216" hidden="1" customWidth="1"/>
    <col min="16143" max="16143" width="7.125" style="216" customWidth="1"/>
    <col min="16144" max="16145" width="0" style="216" hidden="1" customWidth="1"/>
    <col min="16146" max="16146" width="7.125" style="216" customWidth="1"/>
    <col min="16147" max="16148" width="0" style="216" hidden="1" customWidth="1"/>
    <col min="16149" max="16149" width="7.25" style="216" customWidth="1"/>
    <col min="16150" max="16151" width="0" style="216" hidden="1" customWidth="1"/>
    <col min="16152" max="16152" width="7.25" style="216" customWidth="1"/>
    <col min="16153" max="16154" width="0" style="216" hidden="1" customWidth="1"/>
    <col min="16155" max="16155" width="7.5" style="216" customWidth="1"/>
    <col min="16156" max="16157" width="0" style="216" hidden="1" customWidth="1"/>
    <col min="16158" max="16158" width="7.5" style="216" customWidth="1"/>
    <col min="16159" max="16160" width="0" style="216" hidden="1" customWidth="1"/>
    <col min="16161" max="16161" width="6.625" style="216" customWidth="1"/>
    <col min="16162" max="16163" width="0" style="216" hidden="1" customWidth="1"/>
    <col min="16164" max="16164" width="7.5" style="216" customWidth="1"/>
    <col min="16165" max="16166" width="0" style="216" hidden="1" customWidth="1"/>
    <col min="16167" max="16167" width="7.375" style="216" customWidth="1"/>
    <col min="16168" max="16169" width="0" style="216" hidden="1" customWidth="1"/>
    <col min="16170" max="16170" width="7.125" style="216" customWidth="1"/>
    <col min="16171" max="16172" width="0" style="216" hidden="1" customWidth="1"/>
    <col min="16173" max="16173" width="7.125" style="216" customWidth="1"/>
    <col min="16174" max="16175" width="0" style="216" hidden="1" customWidth="1"/>
    <col min="16176" max="16176" width="7" style="216" customWidth="1"/>
    <col min="16177" max="16178" width="0" style="216" hidden="1" customWidth="1"/>
    <col min="16179" max="16179" width="7" style="216" customWidth="1"/>
    <col min="16180" max="16180" width="9" style="216" customWidth="1"/>
    <col min="16181" max="16181" width="8" style="216" customWidth="1"/>
    <col min="16182" max="16384" width="9" style="216"/>
  </cols>
  <sheetData>
    <row r="1" spans="1:58" ht="18.75" customHeight="1">
      <c r="A1" s="1937" t="s">
        <v>710</v>
      </c>
      <c r="B1" s="1938"/>
      <c r="C1" s="596"/>
      <c r="D1" s="596"/>
      <c r="E1" s="693"/>
      <c r="F1" s="596"/>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6"/>
    </row>
    <row r="2" spans="1:58" ht="21.75" customHeight="1">
      <c r="A2" s="1939" t="s">
        <v>727</v>
      </c>
      <c r="B2" s="1940"/>
      <c r="C2" s="1940"/>
      <c r="D2" s="1940"/>
      <c r="E2" s="1940"/>
      <c r="F2" s="1940"/>
      <c r="G2" s="1940"/>
      <c r="H2" s="1940"/>
      <c r="I2" s="1940"/>
      <c r="J2" s="1940"/>
      <c r="K2" s="1940"/>
      <c r="L2" s="1940"/>
      <c r="M2" s="1940"/>
      <c r="N2" s="1940"/>
      <c r="O2" s="1940"/>
      <c r="P2" s="1940"/>
      <c r="Q2" s="1940"/>
      <c r="R2" s="1940"/>
      <c r="S2" s="1940"/>
      <c r="T2" s="1940"/>
      <c r="U2" s="1940"/>
      <c r="V2" s="1940"/>
      <c r="W2" s="1940"/>
      <c r="X2" s="1940"/>
      <c r="Y2" s="1940"/>
      <c r="Z2" s="1940"/>
      <c r="AA2" s="1940"/>
      <c r="AB2" s="1940"/>
      <c r="AC2" s="1940"/>
      <c r="AD2" s="1940"/>
      <c r="AE2" s="1940"/>
      <c r="AF2" s="1940"/>
      <c r="AG2" s="1940"/>
      <c r="AH2" s="1940"/>
      <c r="AI2" s="1940"/>
      <c r="AJ2" s="1940"/>
      <c r="AK2" s="1940"/>
      <c r="AL2" s="1940"/>
      <c r="AM2" s="1940"/>
      <c r="AN2" s="1940"/>
      <c r="AO2" s="1940"/>
      <c r="AP2" s="1940"/>
      <c r="AQ2" s="1940"/>
      <c r="AR2" s="1940"/>
      <c r="AS2" s="1940"/>
      <c r="AT2" s="1940"/>
      <c r="AU2" s="1940"/>
      <c r="AV2" s="1940"/>
      <c r="AW2" s="1940"/>
      <c r="AX2" s="1940"/>
      <c r="AY2" s="1940"/>
      <c r="AZ2" s="1940"/>
      <c r="BA2" s="1940"/>
      <c r="BB2" s="1940"/>
      <c r="BC2" s="1940"/>
      <c r="BD2" s="1940"/>
      <c r="BE2" s="1941"/>
    </row>
    <row r="3" spans="1:58" ht="19.5" customHeight="1">
      <c r="A3" s="1942" t="str">
        <f>'1. Chi tieu chinh'!A3:K3</f>
        <v>(Kèm theo Công văn số:        /UBND - TCKH ngày     tháng 5 năm 2024 của UBND huyện Phong Thổ)</v>
      </c>
      <c r="B3" s="1943"/>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c r="AT3" s="1943"/>
      <c r="AU3" s="1943"/>
      <c r="AV3" s="1943"/>
      <c r="AW3" s="1943"/>
      <c r="AX3" s="1943"/>
      <c r="AY3" s="1943"/>
      <c r="AZ3" s="1943"/>
      <c r="BA3" s="1943"/>
      <c r="BB3" s="1943"/>
      <c r="BC3" s="1943"/>
      <c r="BD3" s="1943"/>
      <c r="BE3" s="1944"/>
    </row>
    <row r="4" spans="1:58" ht="22.5" hidden="1" customHeight="1">
      <c r="A4" s="1942"/>
      <c r="B4" s="1943"/>
      <c r="C4" s="1943"/>
      <c r="D4" s="1943"/>
      <c r="E4" s="1943"/>
      <c r="F4" s="1943"/>
      <c r="G4" s="1943"/>
      <c r="H4" s="1943"/>
      <c r="I4" s="1943"/>
      <c r="J4" s="1943"/>
      <c r="K4" s="1943"/>
      <c r="L4" s="1943"/>
      <c r="M4" s="1943"/>
      <c r="N4" s="1943"/>
      <c r="O4" s="1943"/>
      <c r="P4" s="1943"/>
      <c r="Q4" s="1943"/>
      <c r="R4" s="1943"/>
      <c r="S4" s="1943"/>
      <c r="T4" s="1943"/>
      <c r="U4" s="1943"/>
      <c r="V4" s="1943"/>
      <c r="W4" s="1943"/>
      <c r="X4" s="1943"/>
      <c r="Y4" s="1943"/>
      <c r="Z4" s="1943"/>
      <c r="AA4" s="1943"/>
      <c r="AB4" s="1943"/>
      <c r="AC4" s="1943"/>
      <c r="AD4" s="1943"/>
      <c r="AE4" s="1943"/>
      <c r="AF4" s="1943"/>
      <c r="AG4" s="1943"/>
      <c r="AH4" s="1943"/>
      <c r="AI4" s="1943"/>
      <c r="AJ4" s="1943"/>
      <c r="AK4" s="1943"/>
      <c r="AL4" s="1943"/>
      <c r="AM4" s="1943"/>
      <c r="AN4" s="1943"/>
      <c r="AO4" s="1943"/>
      <c r="AP4" s="1943"/>
      <c r="AQ4" s="1943"/>
      <c r="AR4" s="1943"/>
      <c r="AS4" s="1943"/>
      <c r="AT4" s="1943"/>
      <c r="AU4" s="1943"/>
      <c r="AV4" s="1943"/>
      <c r="AW4" s="1943"/>
      <c r="AX4" s="1943"/>
      <c r="AY4" s="1943"/>
      <c r="AZ4" s="1943"/>
      <c r="BA4" s="1943"/>
      <c r="BB4" s="1943"/>
      <c r="BC4" s="1943"/>
      <c r="BD4" s="1943"/>
      <c r="BE4" s="1944"/>
    </row>
    <row r="5" spans="1:58" s="217" customFormat="1" ht="24" customHeight="1">
      <c r="A5" s="1945" t="s">
        <v>40</v>
      </c>
      <c r="B5" s="1946" t="s">
        <v>59</v>
      </c>
      <c r="C5" s="1945" t="s">
        <v>20</v>
      </c>
      <c r="D5" s="1947" t="s">
        <v>565</v>
      </c>
      <c r="E5" s="1948"/>
      <c r="F5" s="1949"/>
      <c r="G5" s="1950" t="s">
        <v>637</v>
      </c>
      <c r="H5" s="1951"/>
      <c r="I5" s="1951"/>
      <c r="J5" s="1951"/>
      <c r="K5" s="1951"/>
      <c r="L5" s="1951"/>
      <c r="M5" s="1951"/>
      <c r="N5" s="1951"/>
      <c r="O5" s="1951"/>
      <c r="P5" s="1951"/>
      <c r="Q5" s="1951"/>
      <c r="R5" s="1951"/>
      <c r="S5" s="1951"/>
      <c r="T5" s="1951"/>
      <c r="U5" s="1951"/>
      <c r="V5" s="1951"/>
      <c r="W5" s="1951"/>
      <c r="X5" s="1951"/>
      <c r="Y5" s="1951"/>
      <c r="Z5" s="1951"/>
      <c r="AA5" s="1951"/>
      <c r="AB5" s="1951"/>
      <c r="AC5" s="1951"/>
      <c r="AD5" s="1951"/>
      <c r="AE5" s="1951"/>
      <c r="AF5" s="1951"/>
      <c r="AG5" s="1951"/>
      <c r="AH5" s="1951"/>
      <c r="AI5" s="1951"/>
      <c r="AJ5" s="1951"/>
      <c r="AK5" s="1951"/>
      <c r="AL5" s="1951"/>
      <c r="AM5" s="1951"/>
      <c r="AN5" s="1951"/>
      <c r="AO5" s="1951"/>
      <c r="AP5" s="1951"/>
      <c r="AQ5" s="1951"/>
      <c r="AR5" s="1951"/>
      <c r="AS5" s="1951"/>
      <c r="AT5" s="1951"/>
      <c r="AU5" s="1951"/>
      <c r="AV5" s="1951"/>
      <c r="AW5" s="1951"/>
      <c r="AX5" s="1951"/>
      <c r="AY5" s="1951"/>
      <c r="AZ5" s="1951"/>
      <c r="BA5" s="1951"/>
      <c r="BB5" s="1951"/>
      <c r="BC5" s="1951"/>
      <c r="BD5" s="1951"/>
      <c r="BE5" s="1952"/>
    </row>
    <row r="6" spans="1:58" s="217" customFormat="1" ht="29.25" customHeight="1">
      <c r="A6" s="1945"/>
      <c r="B6" s="1946"/>
      <c r="C6" s="1945"/>
      <c r="D6" s="1947" t="s">
        <v>444</v>
      </c>
      <c r="E6" s="1949"/>
      <c r="F6" s="1953" t="s">
        <v>636</v>
      </c>
      <c r="G6" s="1931" t="s">
        <v>547</v>
      </c>
      <c r="H6" s="1932"/>
      <c r="I6" s="1933"/>
      <c r="J6" s="1931" t="s">
        <v>640</v>
      </c>
      <c r="K6" s="1932"/>
      <c r="L6" s="1933"/>
      <c r="M6" s="1931" t="s">
        <v>641</v>
      </c>
      <c r="N6" s="1932"/>
      <c r="O6" s="1933"/>
      <c r="P6" s="1931" t="s">
        <v>642</v>
      </c>
      <c r="Q6" s="1932"/>
      <c r="R6" s="1933"/>
      <c r="S6" s="1931" t="s">
        <v>643</v>
      </c>
      <c r="T6" s="1932"/>
      <c r="U6" s="1933"/>
      <c r="V6" s="1931" t="s">
        <v>644</v>
      </c>
      <c r="W6" s="1932"/>
      <c r="X6" s="1933"/>
      <c r="Y6" s="1931" t="s">
        <v>645</v>
      </c>
      <c r="Z6" s="1932"/>
      <c r="AA6" s="1933"/>
      <c r="AB6" s="1931" t="s">
        <v>646</v>
      </c>
      <c r="AC6" s="1932"/>
      <c r="AD6" s="1933"/>
      <c r="AE6" s="1931" t="s">
        <v>647</v>
      </c>
      <c r="AF6" s="1932"/>
      <c r="AG6" s="1933"/>
      <c r="AH6" s="1931" t="s">
        <v>648</v>
      </c>
      <c r="AI6" s="1932"/>
      <c r="AJ6" s="1933"/>
      <c r="AK6" s="1931" t="s">
        <v>649</v>
      </c>
      <c r="AL6" s="1932"/>
      <c r="AM6" s="1933"/>
      <c r="AN6" s="1931" t="s">
        <v>650</v>
      </c>
      <c r="AO6" s="1932"/>
      <c r="AP6" s="1933"/>
      <c r="AQ6" s="1931" t="s">
        <v>651</v>
      </c>
      <c r="AR6" s="1932"/>
      <c r="AS6" s="1933"/>
      <c r="AT6" s="1931" t="s">
        <v>652</v>
      </c>
      <c r="AU6" s="1932"/>
      <c r="AV6" s="1933"/>
      <c r="AW6" s="1931" t="s">
        <v>653</v>
      </c>
      <c r="AX6" s="1932"/>
      <c r="AY6" s="1933"/>
      <c r="AZ6" s="1931" t="s">
        <v>654</v>
      </c>
      <c r="BA6" s="1932"/>
      <c r="BB6" s="1933"/>
      <c r="BC6" s="1931" t="s">
        <v>655</v>
      </c>
      <c r="BD6" s="1932"/>
      <c r="BE6" s="1933"/>
    </row>
    <row r="7" spans="1:58" s="217" customFormat="1" ht="48" customHeight="1">
      <c r="A7" s="1945"/>
      <c r="B7" s="1946"/>
      <c r="C7" s="1945"/>
      <c r="D7" s="502" t="s">
        <v>566</v>
      </c>
      <c r="E7" s="502" t="s">
        <v>638</v>
      </c>
      <c r="F7" s="1953"/>
      <c r="G7" s="1934"/>
      <c r="H7" s="1935"/>
      <c r="I7" s="1936"/>
      <c r="J7" s="1934"/>
      <c r="K7" s="1935"/>
      <c r="L7" s="1936"/>
      <c r="M7" s="1934"/>
      <c r="N7" s="1935"/>
      <c r="O7" s="1936"/>
      <c r="P7" s="1934"/>
      <c r="Q7" s="1935"/>
      <c r="R7" s="1936"/>
      <c r="S7" s="1934"/>
      <c r="T7" s="1935"/>
      <c r="U7" s="1936"/>
      <c r="V7" s="1934"/>
      <c r="W7" s="1935"/>
      <c r="X7" s="1936"/>
      <c r="Y7" s="1934"/>
      <c r="Z7" s="1935"/>
      <c r="AA7" s="1936"/>
      <c r="AB7" s="1934"/>
      <c r="AC7" s="1935"/>
      <c r="AD7" s="1936"/>
      <c r="AE7" s="1934"/>
      <c r="AF7" s="1935"/>
      <c r="AG7" s="1936"/>
      <c r="AH7" s="1934"/>
      <c r="AI7" s="1935"/>
      <c r="AJ7" s="1936"/>
      <c r="AK7" s="1934"/>
      <c r="AL7" s="1935"/>
      <c r="AM7" s="1936"/>
      <c r="AN7" s="1934"/>
      <c r="AO7" s="1935"/>
      <c r="AP7" s="1936"/>
      <c r="AQ7" s="1934"/>
      <c r="AR7" s="1935"/>
      <c r="AS7" s="1936"/>
      <c r="AT7" s="1934"/>
      <c r="AU7" s="1935"/>
      <c r="AV7" s="1936"/>
      <c r="AW7" s="1934"/>
      <c r="AX7" s="1935"/>
      <c r="AY7" s="1936"/>
      <c r="AZ7" s="1934"/>
      <c r="BA7" s="1935"/>
      <c r="BB7" s="1936"/>
      <c r="BC7" s="1934"/>
      <c r="BD7" s="1935"/>
      <c r="BE7" s="1936"/>
    </row>
    <row r="8" spans="1:58" s="657" customFormat="1" ht="33.75" customHeight="1">
      <c r="A8" s="235" t="s">
        <v>41</v>
      </c>
      <c r="B8" s="235" t="s">
        <v>42</v>
      </c>
      <c r="C8" s="235" t="s">
        <v>567</v>
      </c>
      <c r="D8" s="597"/>
      <c r="E8" s="656"/>
      <c r="F8" s="597"/>
      <c r="G8" s="656" t="s">
        <v>735</v>
      </c>
      <c r="H8" s="597" t="s">
        <v>734</v>
      </c>
      <c r="I8" s="656" t="s">
        <v>736</v>
      </c>
      <c r="J8" s="656" t="s">
        <v>735</v>
      </c>
      <c r="K8" s="597" t="s">
        <v>734</v>
      </c>
      <c r="L8" s="656" t="s">
        <v>736</v>
      </c>
      <c r="M8" s="656" t="s">
        <v>735</v>
      </c>
      <c r="N8" s="597" t="s">
        <v>734</v>
      </c>
      <c r="O8" s="656" t="s">
        <v>736</v>
      </c>
      <c r="P8" s="656" t="s">
        <v>735</v>
      </c>
      <c r="Q8" s="597" t="s">
        <v>734</v>
      </c>
      <c r="R8" s="656" t="s">
        <v>736</v>
      </c>
      <c r="S8" s="656" t="s">
        <v>735</v>
      </c>
      <c r="T8" s="597" t="s">
        <v>734</v>
      </c>
      <c r="U8" s="656" t="s">
        <v>736</v>
      </c>
      <c r="V8" s="656" t="s">
        <v>735</v>
      </c>
      <c r="W8" s="597" t="s">
        <v>734</v>
      </c>
      <c r="X8" s="656" t="s">
        <v>736</v>
      </c>
      <c r="Y8" s="656" t="s">
        <v>735</v>
      </c>
      <c r="Z8" s="597" t="s">
        <v>734</v>
      </c>
      <c r="AA8" s="656" t="s">
        <v>736</v>
      </c>
      <c r="AB8" s="656" t="s">
        <v>735</v>
      </c>
      <c r="AC8" s="597" t="s">
        <v>734</v>
      </c>
      <c r="AD8" s="656" t="s">
        <v>736</v>
      </c>
      <c r="AE8" s="656" t="s">
        <v>735</v>
      </c>
      <c r="AF8" s="597" t="s">
        <v>734</v>
      </c>
      <c r="AG8" s="656" t="s">
        <v>736</v>
      </c>
      <c r="AH8" s="656" t="s">
        <v>735</v>
      </c>
      <c r="AI8" s="597" t="s">
        <v>734</v>
      </c>
      <c r="AJ8" s="656" t="s">
        <v>736</v>
      </c>
      <c r="AK8" s="656" t="s">
        <v>735</v>
      </c>
      <c r="AL8" s="597" t="s">
        <v>734</v>
      </c>
      <c r="AM8" s="656" t="s">
        <v>736</v>
      </c>
      <c r="AN8" s="656" t="s">
        <v>735</v>
      </c>
      <c r="AO8" s="597" t="s">
        <v>734</v>
      </c>
      <c r="AP8" s="656" t="s">
        <v>736</v>
      </c>
      <c r="AQ8" s="656" t="s">
        <v>735</v>
      </c>
      <c r="AR8" s="597" t="s">
        <v>734</v>
      </c>
      <c r="AS8" s="656" t="s">
        <v>736</v>
      </c>
      <c r="AT8" s="656" t="s">
        <v>735</v>
      </c>
      <c r="AU8" s="597" t="s">
        <v>734</v>
      </c>
      <c r="AV8" s="656" t="s">
        <v>736</v>
      </c>
      <c r="AW8" s="656" t="s">
        <v>735</v>
      </c>
      <c r="AX8" s="597" t="s">
        <v>734</v>
      </c>
      <c r="AY8" s="656" t="s">
        <v>736</v>
      </c>
      <c r="AZ8" s="656" t="s">
        <v>735</v>
      </c>
      <c r="BA8" s="597" t="s">
        <v>734</v>
      </c>
      <c r="BB8" s="656" t="s">
        <v>736</v>
      </c>
      <c r="BC8" s="656" t="s">
        <v>735</v>
      </c>
      <c r="BD8" s="597" t="s">
        <v>734</v>
      </c>
      <c r="BE8" s="656" t="s">
        <v>736</v>
      </c>
    </row>
    <row r="9" spans="1:58" s="227" customFormat="1" ht="22.5" customHeight="1">
      <c r="A9" s="228" t="s">
        <v>41</v>
      </c>
      <c r="B9" s="229" t="s">
        <v>568</v>
      </c>
      <c r="C9" s="598"/>
      <c r="D9" s="598"/>
      <c r="E9" s="694"/>
      <c r="F9" s="598"/>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row>
    <row r="10" spans="1:58" s="227" customFormat="1" ht="22.5" hidden="1" customHeight="1">
      <c r="A10" s="317" t="s">
        <v>46</v>
      </c>
      <c r="B10" s="318" t="s">
        <v>708</v>
      </c>
      <c r="C10" s="599" t="s">
        <v>15</v>
      </c>
      <c r="D10" s="599"/>
      <c r="E10" s="695"/>
      <c r="F10" s="696"/>
      <c r="G10" s="319"/>
      <c r="H10" s="319"/>
      <c r="I10" s="507">
        <v>67.44</v>
      </c>
      <c r="J10" s="507"/>
      <c r="K10" s="507"/>
      <c r="L10" s="507">
        <v>54.57</v>
      </c>
      <c r="M10" s="507"/>
      <c r="N10" s="507"/>
      <c r="O10" s="507">
        <v>44.27</v>
      </c>
      <c r="P10" s="507"/>
      <c r="Q10" s="507"/>
      <c r="R10" s="507">
        <v>38.42</v>
      </c>
      <c r="S10" s="507"/>
      <c r="T10" s="507"/>
      <c r="U10" s="507">
        <v>37.64</v>
      </c>
      <c r="V10" s="507"/>
      <c r="W10" s="507"/>
      <c r="X10" s="507">
        <v>32.28</v>
      </c>
      <c r="Y10" s="507"/>
      <c r="Z10" s="507"/>
      <c r="AA10" s="507">
        <v>32.28</v>
      </c>
      <c r="AB10" s="507"/>
      <c r="AC10" s="507"/>
      <c r="AD10" s="507">
        <v>48.54</v>
      </c>
      <c r="AE10" s="507"/>
      <c r="AF10" s="507"/>
      <c r="AG10" s="507">
        <v>49.33</v>
      </c>
      <c r="AH10" s="507"/>
      <c r="AI10" s="507"/>
      <c r="AJ10" s="507">
        <v>42.78</v>
      </c>
      <c r="AK10" s="507"/>
      <c r="AL10" s="507"/>
      <c r="AM10" s="507">
        <v>28.7</v>
      </c>
      <c r="AN10" s="507"/>
      <c r="AO10" s="507"/>
      <c r="AP10" s="507">
        <v>41.02</v>
      </c>
      <c r="AQ10" s="507"/>
      <c r="AR10" s="507"/>
      <c r="AS10" s="507">
        <v>26.15</v>
      </c>
      <c r="AT10" s="507"/>
      <c r="AU10" s="507"/>
      <c r="AV10" s="507">
        <v>31.41</v>
      </c>
      <c r="AW10" s="507"/>
      <c r="AX10" s="507"/>
      <c r="AY10" s="507">
        <v>34.14</v>
      </c>
      <c r="AZ10" s="507"/>
      <c r="BA10" s="507"/>
      <c r="BB10" s="507">
        <v>34.43</v>
      </c>
      <c r="BC10" s="507"/>
      <c r="BD10" s="507"/>
      <c r="BE10" s="507">
        <v>37.21</v>
      </c>
      <c r="BF10" s="324"/>
    </row>
    <row r="11" spans="1:58" s="352" customFormat="1" ht="21" customHeight="1">
      <c r="A11" s="350" t="s">
        <v>46</v>
      </c>
      <c r="B11" s="234" t="s">
        <v>722</v>
      </c>
      <c r="C11" s="350"/>
      <c r="D11" s="224"/>
      <c r="E11" s="434"/>
      <c r="F11" s="224"/>
      <c r="G11" s="351"/>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row>
    <row r="12" spans="1:58" s="352" customFormat="1" ht="21" customHeight="1">
      <c r="A12" s="350">
        <v>1</v>
      </c>
      <c r="B12" s="234" t="s">
        <v>569</v>
      </c>
      <c r="C12" s="350"/>
      <c r="D12" s="224"/>
      <c r="E12" s="434"/>
      <c r="F12" s="224"/>
      <c r="G12" s="351"/>
      <c r="H12" s="351"/>
      <c r="I12" s="351"/>
      <c r="J12" s="351"/>
      <c r="K12" s="351"/>
      <c r="L12" s="351"/>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row>
    <row r="13" spans="1:58" s="352" customFormat="1" ht="21" customHeight="1">
      <c r="A13" s="353" t="s">
        <v>459</v>
      </c>
      <c r="B13" s="354" t="s">
        <v>423</v>
      </c>
      <c r="C13" s="610" t="s">
        <v>22</v>
      </c>
      <c r="D13" s="353"/>
      <c r="E13" s="353"/>
      <c r="F13" s="353"/>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row>
    <row r="14" spans="1:58" s="352" customFormat="1" ht="21" customHeight="1">
      <c r="A14" s="357"/>
      <c r="B14" s="358" t="s">
        <v>570</v>
      </c>
      <c r="C14" s="408" t="s">
        <v>22</v>
      </c>
      <c r="D14" s="600"/>
      <c r="E14" s="600"/>
      <c r="F14" s="60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row>
    <row r="15" spans="1:58" s="352" customFormat="1" ht="21" customHeight="1">
      <c r="A15" s="357"/>
      <c r="B15" s="358" t="s">
        <v>571</v>
      </c>
      <c r="C15" s="408" t="s">
        <v>22</v>
      </c>
      <c r="D15" s="600"/>
      <c r="E15" s="600"/>
      <c r="F15" s="60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row>
    <row r="16" spans="1:58" s="352" customFormat="1" ht="26.25" customHeight="1">
      <c r="A16" s="357" t="s">
        <v>243</v>
      </c>
      <c r="B16" s="358" t="s">
        <v>572</v>
      </c>
      <c r="C16" s="408" t="s">
        <v>573</v>
      </c>
      <c r="D16" s="357"/>
      <c r="E16" s="357"/>
      <c r="F16" s="357"/>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row>
    <row r="17" spans="1:57" s="352" customFormat="1" ht="21" customHeight="1">
      <c r="A17" s="353" t="s">
        <v>49</v>
      </c>
      <c r="B17" s="354" t="s">
        <v>657</v>
      </c>
      <c r="C17" s="610" t="s">
        <v>48</v>
      </c>
      <c r="D17" s="601"/>
      <c r="E17" s="601"/>
      <c r="F17" s="601"/>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row>
    <row r="18" spans="1:57" s="352" customFormat="1" ht="21" customHeight="1">
      <c r="A18" s="357"/>
      <c r="B18" s="358" t="s">
        <v>575</v>
      </c>
      <c r="C18" s="408" t="s">
        <v>576</v>
      </c>
      <c r="D18" s="602"/>
      <c r="E18" s="602"/>
      <c r="F18" s="602"/>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c r="BA18" s="360"/>
      <c r="BB18" s="360"/>
      <c r="BC18" s="360"/>
      <c r="BD18" s="360"/>
      <c r="BE18" s="360"/>
    </row>
    <row r="19" spans="1:57" s="352" customFormat="1" ht="21" customHeight="1">
      <c r="A19" s="357"/>
      <c r="B19" s="358" t="s">
        <v>577</v>
      </c>
      <c r="C19" s="408" t="s">
        <v>578</v>
      </c>
      <c r="D19" s="600"/>
      <c r="E19" s="600"/>
      <c r="F19" s="60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row>
    <row r="20" spans="1:57" s="352" customFormat="1" ht="21" customHeight="1">
      <c r="A20" s="362" t="s">
        <v>243</v>
      </c>
      <c r="B20" s="354" t="s">
        <v>574</v>
      </c>
      <c r="C20" s="610" t="s">
        <v>48</v>
      </c>
      <c r="D20" s="601"/>
      <c r="E20" s="603"/>
      <c r="F20" s="603"/>
      <c r="G20" s="364"/>
      <c r="H20" s="364"/>
      <c r="I20" s="364"/>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366"/>
      <c r="AJ20" s="366"/>
      <c r="AK20" s="365"/>
      <c r="AL20" s="365"/>
      <c r="AM20" s="365"/>
      <c r="AN20" s="365"/>
      <c r="AO20" s="365"/>
      <c r="AP20" s="365"/>
      <c r="AQ20" s="365"/>
      <c r="AR20" s="365"/>
      <c r="AS20" s="365"/>
      <c r="AT20" s="367"/>
      <c r="AU20" s="365"/>
      <c r="AV20" s="365"/>
      <c r="AW20" s="365"/>
      <c r="AX20" s="365"/>
      <c r="AY20" s="365"/>
      <c r="AZ20" s="365"/>
      <c r="BA20" s="365"/>
      <c r="BB20" s="365"/>
      <c r="BC20" s="365"/>
      <c r="BD20" s="365"/>
      <c r="BE20" s="365"/>
    </row>
    <row r="21" spans="1:57" s="352" customFormat="1" ht="21" customHeight="1">
      <c r="A21" s="357"/>
      <c r="B21" s="358" t="s">
        <v>575</v>
      </c>
      <c r="C21" s="408" t="s">
        <v>576</v>
      </c>
      <c r="D21" s="604"/>
      <c r="E21" s="604"/>
      <c r="F21" s="605"/>
      <c r="G21" s="368"/>
      <c r="H21" s="368"/>
      <c r="I21" s="368"/>
      <c r="J21" s="351"/>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70"/>
      <c r="AI21" s="370"/>
      <c r="AJ21" s="370"/>
      <c r="AK21" s="369"/>
      <c r="AL21" s="369"/>
      <c r="AM21" s="369"/>
      <c r="AN21" s="369"/>
      <c r="AO21" s="369"/>
      <c r="AP21" s="369"/>
      <c r="AQ21" s="369"/>
      <c r="AR21" s="369"/>
      <c r="AS21" s="369"/>
      <c r="AT21" s="219"/>
      <c r="AU21" s="369"/>
      <c r="AV21" s="369"/>
      <c r="AW21" s="369"/>
      <c r="AX21" s="369"/>
      <c r="AY21" s="369"/>
      <c r="AZ21" s="369"/>
      <c r="BA21" s="369"/>
      <c r="BB21" s="369"/>
      <c r="BC21" s="371"/>
      <c r="BD21" s="371"/>
      <c r="BE21" s="371"/>
    </row>
    <row r="22" spans="1:57" s="352" customFormat="1" ht="21" customHeight="1">
      <c r="A22" s="357"/>
      <c r="B22" s="358" t="s">
        <v>577</v>
      </c>
      <c r="C22" s="408" t="s">
        <v>578</v>
      </c>
      <c r="D22" s="605"/>
      <c r="E22" s="600"/>
      <c r="F22" s="606"/>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row>
    <row r="23" spans="1:57" s="380" customFormat="1" ht="21" customHeight="1">
      <c r="A23" s="362" t="s">
        <v>243</v>
      </c>
      <c r="B23" s="372" t="s">
        <v>579</v>
      </c>
      <c r="C23" s="608" t="s">
        <v>48</v>
      </c>
      <c r="D23" s="607"/>
      <c r="E23" s="607"/>
      <c r="F23" s="607"/>
      <c r="G23" s="374"/>
      <c r="H23" s="374"/>
      <c r="I23" s="374"/>
      <c r="J23" s="365"/>
      <c r="K23" s="365"/>
      <c r="L23" s="365"/>
      <c r="M23" s="365"/>
      <c r="N23" s="365"/>
      <c r="O23" s="365"/>
      <c r="P23" s="365"/>
      <c r="Q23" s="365"/>
      <c r="R23" s="365"/>
      <c r="S23" s="365"/>
      <c r="T23" s="365"/>
      <c r="U23" s="365"/>
      <c r="V23" s="365"/>
      <c r="W23" s="365"/>
      <c r="X23" s="365"/>
      <c r="Y23" s="375"/>
      <c r="Z23" s="375"/>
      <c r="AA23" s="375"/>
      <c r="AB23" s="376"/>
      <c r="AC23" s="363"/>
      <c r="AD23" s="363"/>
      <c r="AE23" s="365"/>
      <c r="AF23" s="365"/>
      <c r="AG23" s="365"/>
      <c r="AH23" s="367"/>
      <c r="AI23" s="367"/>
      <c r="AJ23" s="367"/>
      <c r="AK23" s="365"/>
      <c r="AL23" s="365"/>
      <c r="AM23" s="365"/>
      <c r="AN23" s="365"/>
      <c r="AO23" s="365"/>
      <c r="AP23" s="365"/>
      <c r="AQ23" s="353"/>
      <c r="AR23" s="353"/>
      <c r="AS23" s="353"/>
      <c r="AT23" s="377"/>
      <c r="AU23" s="377"/>
      <c r="AV23" s="377"/>
      <c r="AW23" s="378"/>
      <c r="AX23" s="379"/>
      <c r="AY23" s="379"/>
      <c r="AZ23" s="365"/>
      <c r="BA23" s="365"/>
      <c r="BB23" s="365"/>
      <c r="BC23" s="375"/>
      <c r="BD23" s="375"/>
      <c r="BE23" s="375"/>
    </row>
    <row r="24" spans="1:57" s="352" customFormat="1" ht="21" customHeight="1">
      <c r="A24" s="357"/>
      <c r="B24" s="358" t="s">
        <v>575</v>
      </c>
      <c r="C24" s="408" t="s">
        <v>576</v>
      </c>
      <c r="D24" s="604"/>
      <c r="E24" s="604"/>
      <c r="F24" s="605"/>
      <c r="G24" s="368"/>
      <c r="H24" s="368"/>
      <c r="I24" s="368"/>
      <c r="J24" s="369"/>
      <c r="K24" s="369"/>
      <c r="L24" s="369"/>
      <c r="M24" s="369"/>
      <c r="N24" s="369"/>
      <c r="O24" s="369"/>
      <c r="P24" s="369"/>
      <c r="Q24" s="369"/>
      <c r="R24" s="369"/>
      <c r="S24" s="369"/>
      <c r="T24" s="369"/>
      <c r="U24" s="369"/>
      <c r="V24" s="369"/>
      <c r="W24" s="369"/>
      <c r="X24" s="369"/>
      <c r="Y24" s="381"/>
      <c r="Z24" s="381"/>
      <c r="AA24" s="381"/>
      <c r="AB24" s="382"/>
      <c r="AC24" s="221"/>
      <c r="AD24" s="221"/>
      <c r="AE24" s="369"/>
      <c r="AF24" s="369"/>
      <c r="AG24" s="369"/>
      <c r="AH24" s="221"/>
      <c r="AI24" s="221"/>
      <c r="AJ24" s="221"/>
      <c r="AK24" s="369"/>
      <c r="AL24" s="369"/>
      <c r="AM24" s="369"/>
      <c r="AN24" s="369"/>
      <c r="AO24" s="369"/>
      <c r="AP24" s="369"/>
      <c r="AQ24" s="357"/>
      <c r="AR24" s="357"/>
      <c r="AS24" s="381"/>
      <c r="AT24" s="383"/>
      <c r="AU24" s="383"/>
      <c r="AV24" s="383"/>
      <c r="AW24" s="384"/>
      <c r="AX24" s="385"/>
      <c r="AY24" s="385"/>
      <c r="AZ24" s="369"/>
      <c r="BA24" s="369"/>
      <c r="BB24" s="369"/>
      <c r="BC24" s="381"/>
      <c r="BD24" s="381"/>
      <c r="BE24" s="381"/>
    </row>
    <row r="25" spans="1:57" s="352" customFormat="1" ht="21" customHeight="1">
      <c r="A25" s="357"/>
      <c r="B25" s="358" t="s">
        <v>577</v>
      </c>
      <c r="C25" s="408" t="s">
        <v>578</v>
      </c>
      <c r="D25" s="605"/>
      <c r="E25" s="600"/>
      <c r="F25" s="393"/>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row>
    <row r="26" spans="1:57" s="352" customFormat="1" ht="21" customHeight="1">
      <c r="A26" s="362" t="s">
        <v>243</v>
      </c>
      <c r="B26" s="354" t="s">
        <v>580</v>
      </c>
      <c r="C26" s="610" t="s">
        <v>48</v>
      </c>
      <c r="D26" s="601"/>
      <c r="E26" s="601"/>
      <c r="F26" s="601"/>
      <c r="G26" s="365"/>
      <c r="H26" s="365"/>
      <c r="I26" s="365"/>
      <c r="J26" s="365"/>
      <c r="K26" s="365"/>
      <c r="L26" s="365"/>
      <c r="M26" s="365"/>
      <c r="N26" s="365"/>
      <c r="O26" s="365"/>
      <c r="P26" s="365"/>
      <c r="Q26" s="365"/>
      <c r="R26" s="365"/>
      <c r="S26" s="365"/>
      <c r="T26" s="365"/>
      <c r="U26" s="365"/>
      <c r="V26" s="365"/>
      <c r="W26" s="365"/>
      <c r="X26" s="365"/>
      <c r="Y26" s="365"/>
      <c r="Z26" s="365"/>
      <c r="AA26" s="365"/>
      <c r="AB26" s="376"/>
      <c r="AC26" s="361"/>
      <c r="AD26" s="361"/>
      <c r="AE26" s="365"/>
      <c r="AF26" s="365"/>
      <c r="AG26" s="365"/>
      <c r="AH26" s="367"/>
      <c r="AI26" s="367"/>
      <c r="AJ26" s="367"/>
      <c r="AK26" s="365"/>
      <c r="AL26" s="365"/>
      <c r="AM26" s="365"/>
      <c r="AN26" s="365"/>
      <c r="AO26" s="365"/>
      <c r="AP26" s="365"/>
      <c r="AQ26" s="365"/>
      <c r="AR26" s="365"/>
      <c r="AS26" s="365"/>
      <c r="AT26" s="386"/>
      <c r="AU26" s="365"/>
      <c r="AV26" s="365"/>
      <c r="AW26" s="365"/>
      <c r="AX26" s="365"/>
      <c r="AY26" s="365"/>
      <c r="AZ26" s="365"/>
      <c r="BA26" s="365"/>
      <c r="BB26" s="365"/>
      <c r="BC26" s="365"/>
      <c r="BD26" s="365"/>
      <c r="BE26" s="365"/>
    </row>
    <row r="27" spans="1:57" s="352" customFormat="1" ht="21" customHeight="1">
      <c r="A27" s="357"/>
      <c r="B27" s="358" t="s">
        <v>575</v>
      </c>
      <c r="C27" s="408" t="s">
        <v>576</v>
      </c>
      <c r="D27" s="604"/>
      <c r="E27" s="604"/>
      <c r="F27" s="605"/>
      <c r="G27" s="369"/>
      <c r="H27" s="369"/>
      <c r="I27" s="369"/>
      <c r="J27" s="369"/>
      <c r="K27" s="369"/>
      <c r="L27" s="369"/>
      <c r="M27" s="369"/>
      <c r="N27" s="369"/>
      <c r="O27" s="369"/>
      <c r="P27" s="369"/>
      <c r="Q27" s="369"/>
      <c r="R27" s="369"/>
      <c r="S27" s="369"/>
      <c r="T27" s="369"/>
      <c r="U27" s="369"/>
      <c r="V27" s="369"/>
      <c r="W27" s="369"/>
      <c r="X27" s="369"/>
      <c r="Y27" s="369"/>
      <c r="Z27" s="369"/>
      <c r="AA27" s="369"/>
      <c r="AB27" s="382"/>
      <c r="AC27" s="221"/>
      <c r="AD27" s="221"/>
      <c r="AE27" s="369"/>
      <c r="AF27" s="369"/>
      <c r="AG27" s="369"/>
      <c r="AH27" s="231"/>
      <c r="AI27" s="231"/>
      <c r="AJ27" s="231"/>
      <c r="AK27" s="369"/>
      <c r="AL27" s="369"/>
      <c r="AM27" s="369"/>
      <c r="AN27" s="369"/>
      <c r="AO27" s="369"/>
      <c r="AP27" s="369"/>
      <c r="AQ27" s="369"/>
      <c r="AR27" s="369"/>
      <c r="AS27" s="369"/>
      <c r="AT27" s="351"/>
      <c r="AU27" s="369"/>
      <c r="AV27" s="369"/>
      <c r="AW27" s="369"/>
      <c r="AX27" s="369"/>
      <c r="AY27" s="369"/>
      <c r="AZ27" s="369"/>
      <c r="BA27" s="369"/>
      <c r="BB27" s="369"/>
      <c r="BC27" s="369"/>
      <c r="BD27" s="369"/>
      <c r="BE27" s="369"/>
    </row>
    <row r="28" spans="1:57" s="352" customFormat="1" ht="21" customHeight="1">
      <c r="A28" s="357"/>
      <c r="B28" s="358" t="s">
        <v>577</v>
      </c>
      <c r="C28" s="408" t="s">
        <v>578</v>
      </c>
      <c r="D28" s="605"/>
      <c r="E28" s="600"/>
      <c r="F28" s="600"/>
      <c r="G28" s="369"/>
      <c r="H28" s="369"/>
      <c r="I28" s="369"/>
      <c r="J28" s="369"/>
      <c r="K28" s="369"/>
      <c r="L28" s="369"/>
      <c r="M28" s="369"/>
      <c r="N28" s="369"/>
      <c r="O28" s="369"/>
      <c r="P28" s="369"/>
      <c r="Q28" s="369"/>
      <c r="R28" s="369"/>
      <c r="S28" s="369"/>
      <c r="T28" s="369"/>
      <c r="U28" s="369"/>
      <c r="V28" s="369"/>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row>
    <row r="29" spans="1:57" s="352" customFormat="1" ht="21" customHeight="1">
      <c r="A29" s="362" t="s">
        <v>243</v>
      </c>
      <c r="B29" s="354" t="s">
        <v>656</v>
      </c>
      <c r="C29" s="610" t="s">
        <v>48</v>
      </c>
      <c r="D29" s="603"/>
      <c r="E29" s="601"/>
      <c r="F29" s="601"/>
      <c r="G29" s="373"/>
      <c r="H29" s="373"/>
      <c r="I29" s="373"/>
      <c r="J29" s="373"/>
      <c r="K29" s="373"/>
      <c r="L29" s="373"/>
      <c r="M29" s="373"/>
      <c r="N29" s="373"/>
      <c r="O29" s="373"/>
      <c r="P29" s="373"/>
      <c r="Q29" s="373"/>
      <c r="R29" s="373"/>
      <c r="S29" s="373"/>
      <c r="T29" s="373"/>
      <c r="U29" s="373"/>
      <c r="V29" s="373"/>
      <c r="W29" s="373"/>
      <c r="X29" s="373"/>
      <c r="Y29" s="365"/>
      <c r="Z29" s="365"/>
      <c r="AA29" s="365"/>
      <c r="AB29" s="373"/>
      <c r="AC29" s="373"/>
      <c r="AD29" s="373"/>
      <c r="AE29" s="373"/>
      <c r="AF29" s="373"/>
      <c r="AG29" s="373"/>
      <c r="AH29" s="373"/>
      <c r="AI29" s="373"/>
      <c r="AJ29" s="373"/>
      <c r="AK29" s="373"/>
      <c r="AL29" s="373"/>
      <c r="AM29" s="373"/>
      <c r="AN29" s="373"/>
      <c r="AO29" s="373"/>
      <c r="AP29" s="373"/>
      <c r="AQ29" s="365"/>
      <c r="AR29" s="365"/>
      <c r="AS29" s="365"/>
      <c r="AT29" s="365"/>
      <c r="AU29" s="365"/>
      <c r="AV29" s="365"/>
      <c r="AW29" s="373"/>
      <c r="AX29" s="373"/>
      <c r="AY29" s="373"/>
      <c r="AZ29" s="365"/>
      <c r="BA29" s="365"/>
      <c r="BB29" s="365"/>
      <c r="BC29" s="365"/>
      <c r="BD29" s="365"/>
      <c r="BE29" s="365"/>
    </row>
    <row r="30" spans="1:57" s="352" customFormat="1" ht="21" customHeight="1">
      <c r="A30" s="357"/>
      <c r="B30" s="358" t="s">
        <v>575</v>
      </c>
      <c r="C30" s="408" t="s">
        <v>576</v>
      </c>
      <c r="D30" s="605"/>
      <c r="E30" s="605"/>
      <c r="F30" s="605"/>
      <c r="G30" s="223"/>
      <c r="H30" s="223"/>
      <c r="I30" s="223"/>
      <c r="J30" s="223"/>
      <c r="K30" s="223"/>
      <c r="L30" s="223"/>
      <c r="M30" s="223"/>
      <c r="N30" s="223"/>
      <c r="O30" s="223"/>
      <c r="P30" s="223"/>
      <c r="Q30" s="223"/>
      <c r="R30" s="223"/>
      <c r="S30" s="223"/>
      <c r="T30" s="223"/>
      <c r="U30" s="223"/>
      <c r="V30" s="223"/>
      <c r="W30" s="223"/>
      <c r="X30" s="223"/>
      <c r="Y30" s="369"/>
      <c r="Z30" s="369"/>
      <c r="AA30" s="369"/>
      <c r="AB30" s="223"/>
      <c r="AC30" s="223"/>
      <c r="AD30" s="223"/>
      <c r="AE30" s="223"/>
      <c r="AF30" s="223"/>
      <c r="AG30" s="223"/>
      <c r="AH30" s="223"/>
      <c r="AI30" s="223"/>
      <c r="AJ30" s="223"/>
      <c r="AK30" s="223"/>
      <c r="AL30" s="223"/>
      <c r="AM30" s="223"/>
      <c r="AN30" s="223"/>
      <c r="AO30" s="223"/>
      <c r="AP30" s="223"/>
      <c r="AQ30" s="369"/>
      <c r="AR30" s="369"/>
      <c r="AS30" s="369"/>
      <c r="AT30" s="369"/>
      <c r="AU30" s="369"/>
      <c r="AV30" s="369"/>
      <c r="AW30" s="223"/>
      <c r="AX30" s="223"/>
      <c r="AY30" s="223"/>
      <c r="AZ30" s="369"/>
      <c r="BA30" s="369"/>
      <c r="BB30" s="369"/>
      <c r="BC30" s="369"/>
      <c r="BD30" s="369"/>
      <c r="BE30" s="369"/>
    </row>
    <row r="31" spans="1:57" s="352" customFormat="1" ht="21" customHeight="1">
      <c r="A31" s="357"/>
      <c r="B31" s="358" t="s">
        <v>577</v>
      </c>
      <c r="C31" s="408" t="s">
        <v>578</v>
      </c>
      <c r="D31" s="605"/>
      <c r="E31" s="600"/>
      <c r="F31" s="600"/>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row>
    <row r="32" spans="1:57" s="352" customFormat="1" ht="21" customHeight="1">
      <c r="A32" s="353" t="s">
        <v>50</v>
      </c>
      <c r="B32" s="354" t="s">
        <v>581</v>
      </c>
      <c r="C32" s="610" t="s">
        <v>48</v>
      </c>
      <c r="D32" s="601"/>
      <c r="E32" s="601"/>
      <c r="F32" s="601"/>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row>
    <row r="33" spans="1:57" s="352" customFormat="1" ht="21" customHeight="1">
      <c r="A33" s="357"/>
      <c r="B33" s="358" t="s">
        <v>575</v>
      </c>
      <c r="C33" s="408" t="s">
        <v>576</v>
      </c>
      <c r="D33" s="604"/>
      <c r="E33" s="604"/>
      <c r="F33" s="604"/>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row>
    <row r="34" spans="1:57" s="352" customFormat="1" ht="21" customHeight="1">
      <c r="A34" s="357"/>
      <c r="B34" s="358" t="s">
        <v>577</v>
      </c>
      <c r="C34" s="408" t="s">
        <v>578</v>
      </c>
      <c r="D34" s="605"/>
      <c r="E34" s="605"/>
      <c r="F34" s="605"/>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row>
    <row r="35" spans="1:57" s="352" customFormat="1" ht="21" customHeight="1">
      <c r="A35" s="353" t="s">
        <v>243</v>
      </c>
      <c r="B35" s="354" t="s">
        <v>582</v>
      </c>
      <c r="C35" s="610" t="s">
        <v>48</v>
      </c>
      <c r="D35" s="601"/>
      <c r="E35" s="601"/>
      <c r="F35" s="608"/>
      <c r="G35" s="374"/>
      <c r="H35" s="374"/>
      <c r="I35" s="374"/>
      <c r="J35" s="365"/>
      <c r="K35" s="365"/>
      <c r="L35" s="365"/>
      <c r="M35" s="365"/>
      <c r="N35" s="365"/>
      <c r="O35" s="365"/>
      <c r="P35" s="387"/>
      <c r="Q35" s="387"/>
      <c r="R35" s="387"/>
      <c r="S35" s="365"/>
      <c r="T35" s="365"/>
      <c r="U35" s="365"/>
      <c r="V35" s="365"/>
      <c r="W35" s="365"/>
      <c r="X35" s="365"/>
      <c r="Y35" s="388"/>
      <c r="Z35" s="388"/>
      <c r="AA35" s="388"/>
      <c r="AB35" s="365"/>
      <c r="AC35" s="365"/>
      <c r="AD35" s="365"/>
      <c r="AE35" s="365"/>
      <c r="AF35" s="365"/>
      <c r="AG35" s="365"/>
      <c r="AH35" s="375"/>
      <c r="AI35" s="375"/>
      <c r="AJ35" s="375"/>
      <c r="AK35" s="365"/>
      <c r="AL35" s="365"/>
      <c r="AM35" s="365"/>
      <c r="AN35" s="365"/>
      <c r="AO35" s="365"/>
      <c r="AP35" s="365"/>
      <c r="AQ35" s="353"/>
      <c r="AR35" s="353"/>
      <c r="AS35" s="353"/>
      <c r="AT35" s="389"/>
      <c r="AU35" s="389"/>
      <c r="AV35" s="389"/>
      <c r="AW35" s="378"/>
      <c r="AX35" s="379"/>
      <c r="AY35" s="379"/>
      <c r="AZ35" s="365"/>
      <c r="BA35" s="365"/>
      <c r="BB35" s="365"/>
      <c r="BC35" s="375"/>
      <c r="BD35" s="375"/>
      <c r="BE35" s="375"/>
    </row>
    <row r="36" spans="1:57" s="352" customFormat="1" ht="21" customHeight="1">
      <c r="A36" s="357"/>
      <c r="B36" s="358" t="s">
        <v>575</v>
      </c>
      <c r="C36" s="408" t="s">
        <v>576</v>
      </c>
      <c r="D36" s="604"/>
      <c r="E36" s="604"/>
      <c r="F36" s="605"/>
      <c r="G36" s="390"/>
      <c r="H36" s="390"/>
      <c r="I36" s="390"/>
      <c r="J36" s="218"/>
      <c r="K36" s="218"/>
      <c r="L36" s="218"/>
      <c r="M36" s="218"/>
      <c r="N36" s="218"/>
      <c r="O36" s="218"/>
      <c r="P36" s="391"/>
      <c r="Q36" s="392"/>
      <c r="R36" s="392"/>
      <c r="S36" s="369"/>
      <c r="T36" s="369"/>
      <c r="U36" s="369"/>
      <c r="V36" s="369"/>
      <c r="W36" s="369"/>
      <c r="X36" s="369"/>
      <c r="Y36" s="369"/>
      <c r="Z36" s="369"/>
      <c r="AA36" s="369"/>
      <c r="AB36" s="369"/>
      <c r="AC36" s="369"/>
      <c r="AD36" s="369"/>
      <c r="AE36" s="369"/>
      <c r="AF36" s="369"/>
      <c r="AG36" s="369"/>
      <c r="AH36" s="381"/>
      <c r="AI36" s="381"/>
      <c r="AJ36" s="381"/>
      <c r="AK36" s="369"/>
      <c r="AL36" s="369"/>
      <c r="AM36" s="369"/>
      <c r="AN36" s="369"/>
      <c r="AO36" s="369"/>
      <c r="AP36" s="369"/>
      <c r="AQ36" s="357"/>
      <c r="AR36" s="357"/>
      <c r="AS36" s="393"/>
      <c r="AT36" s="394"/>
      <c r="AU36" s="218"/>
      <c r="AV36" s="369"/>
      <c r="AW36" s="395"/>
      <c r="AX36" s="396"/>
      <c r="AY36" s="385"/>
      <c r="AZ36" s="369"/>
      <c r="BA36" s="369"/>
      <c r="BB36" s="369"/>
      <c r="BC36" s="381"/>
      <c r="BD36" s="381"/>
      <c r="BE36" s="381"/>
    </row>
    <row r="37" spans="1:57" s="352" customFormat="1" ht="21" customHeight="1">
      <c r="A37" s="357"/>
      <c r="B37" s="358" t="s">
        <v>577</v>
      </c>
      <c r="C37" s="408" t="s">
        <v>578</v>
      </c>
      <c r="D37" s="600"/>
      <c r="E37" s="600"/>
      <c r="F37" s="393"/>
      <c r="G37" s="397"/>
      <c r="H37" s="397"/>
      <c r="I37" s="397"/>
      <c r="J37" s="397"/>
      <c r="K37" s="397"/>
      <c r="L37" s="397"/>
      <c r="M37" s="397"/>
      <c r="N37" s="397"/>
      <c r="O37" s="397"/>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row>
    <row r="38" spans="1:57" s="352" customFormat="1" ht="21" customHeight="1">
      <c r="A38" s="353" t="s">
        <v>243</v>
      </c>
      <c r="B38" s="354" t="s">
        <v>583</v>
      </c>
      <c r="C38" s="610" t="s">
        <v>48</v>
      </c>
      <c r="D38" s="601"/>
      <c r="E38" s="601"/>
      <c r="F38" s="601"/>
      <c r="G38" s="374"/>
      <c r="H38" s="374"/>
      <c r="I38" s="374"/>
      <c r="J38" s="365"/>
      <c r="K38" s="365"/>
      <c r="L38" s="365"/>
      <c r="M38" s="365"/>
      <c r="N38" s="365"/>
      <c r="O38" s="365"/>
      <c r="P38" s="367"/>
      <c r="Q38" s="367"/>
      <c r="R38" s="367"/>
      <c r="S38" s="365"/>
      <c r="T38" s="365"/>
      <c r="U38" s="365"/>
      <c r="V38" s="365"/>
      <c r="W38" s="365"/>
      <c r="X38" s="365"/>
      <c r="Y38" s="365"/>
      <c r="Z38" s="365"/>
      <c r="AA38" s="365"/>
      <c r="AB38" s="365"/>
      <c r="AC38" s="365"/>
      <c r="AD38" s="365"/>
      <c r="AE38" s="365"/>
      <c r="AF38" s="365"/>
      <c r="AG38" s="365"/>
      <c r="AH38" s="375"/>
      <c r="AI38" s="365"/>
      <c r="AJ38" s="365"/>
      <c r="AK38" s="365"/>
      <c r="AL38" s="365"/>
      <c r="AM38" s="365"/>
      <c r="AN38" s="365"/>
      <c r="AO38" s="365"/>
      <c r="AP38" s="365"/>
      <c r="AQ38" s="365"/>
      <c r="AR38" s="365"/>
      <c r="AS38" s="365"/>
      <c r="AT38" s="365"/>
      <c r="AU38" s="365"/>
      <c r="AV38" s="365"/>
      <c r="AW38" s="365"/>
      <c r="AX38" s="365"/>
      <c r="AY38" s="365"/>
      <c r="AZ38" s="365"/>
      <c r="BA38" s="365"/>
      <c r="BB38" s="365"/>
      <c r="BC38" s="365"/>
      <c r="BD38" s="365"/>
      <c r="BE38" s="365"/>
    </row>
    <row r="39" spans="1:57" s="352" customFormat="1" ht="21" customHeight="1">
      <c r="A39" s="357"/>
      <c r="B39" s="358" t="s">
        <v>575</v>
      </c>
      <c r="C39" s="408" t="s">
        <v>576</v>
      </c>
      <c r="D39" s="605"/>
      <c r="E39" s="604"/>
      <c r="F39" s="605"/>
      <c r="G39" s="368"/>
      <c r="H39" s="368"/>
      <c r="I39" s="368"/>
      <c r="J39" s="369"/>
      <c r="K39" s="369"/>
      <c r="L39" s="369"/>
      <c r="M39" s="369"/>
      <c r="N39" s="369"/>
      <c r="O39" s="369"/>
      <c r="P39" s="369"/>
      <c r="Q39" s="392"/>
      <c r="R39" s="398"/>
      <c r="S39" s="369"/>
      <c r="T39" s="369"/>
      <c r="U39" s="369"/>
      <c r="V39" s="369"/>
      <c r="W39" s="369"/>
      <c r="X39" s="369"/>
      <c r="Y39" s="369"/>
      <c r="Z39" s="369"/>
      <c r="AA39" s="369"/>
      <c r="AB39" s="369"/>
      <c r="AC39" s="221"/>
      <c r="AD39" s="220"/>
      <c r="AE39" s="369"/>
      <c r="AF39" s="369"/>
      <c r="AG39" s="369"/>
      <c r="AH39" s="381"/>
      <c r="AI39" s="381"/>
      <c r="AJ39" s="381"/>
      <c r="AK39" s="369"/>
      <c r="AL39" s="369"/>
      <c r="AM39" s="369"/>
      <c r="AN39" s="369"/>
      <c r="AO39" s="369"/>
      <c r="AP39" s="369"/>
      <c r="AQ39" s="369"/>
      <c r="AR39" s="369"/>
      <c r="AS39" s="369"/>
      <c r="AT39" s="369"/>
      <c r="AU39" s="369"/>
      <c r="AV39" s="369"/>
      <c r="AW39" s="369"/>
      <c r="AX39" s="369"/>
      <c r="AY39" s="369"/>
      <c r="AZ39" s="369"/>
      <c r="BA39" s="369"/>
      <c r="BB39" s="369"/>
      <c r="BC39" s="369"/>
      <c r="BD39" s="369"/>
      <c r="BE39" s="369"/>
    </row>
    <row r="40" spans="1:57" s="352" customFormat="1" ht="21" customHeight="1">
      <c r="A40" s="357"/>
      <c r="B40" s="358" t="s">
        <v>577</v>
      </c>
      <c r="C40" s="408" t="s">
        <v>578</v>
      </c>
      <c r="D40" s="600"/>
      <c r="E40" s="600"/>
      <c r="F40" s="393"/>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row>
    <row r="41" spans="1:57" s="352" customFormat="1" ht="21.75" hidden="1" customHeight="1">
      <c r="A41" s="353">
        <v>2</v>
      </c>
      <c r="B41" s="354" t="s">
        <v>584</v>
      </c>
      <c r="C41" s="610"/>
      <c r="D41" s="408"/>
      <c r="E41" s="393"/>
      <c r="F41" s="600"/>
      <c r="G41" s="220"/>
      <c r="H41" s="369"/>
      <c r="I41" s="220"/>
      <c r="J41" s="220"/>
      <c r="K41" s="369"/>
      <c r="L41" s="220"/>
      <c r="M41" s="220"/>
      <c r="N41" s="369"/>
      <c r="O41" s="220"/>
      <c r="P41" s="220"/>
      <c r="Q41" s="369"/>
      <c r="R41" s="220"/>
      <c r="S41" s="220"/>
      <c r="T41" s="369"/>
      <c r="U41" s="220"/>
      <c r="V41" s="220"/>
      <c r="W41" s="369"/>
      <c r="X41" s="220"/>
      <c r="Y41" s="220"/>
      <c r="Z41" s="369"/>
      <c r="AA41" s="220"/>
      <c r="AB41" s="220"/>
      <c r="AC41" s="369"/>
      <c r="AD41" s="220"/>
      <c r="AE41" s="220"/>
      <c r="AF41" s="369"/>
      <c r="AG41" s="220"/>
      <c r="AH41" s="220"/>
      <c r="AI41" s="369"/>
      <c r="AJ41" s="220"/>
      <c r="AK41" s="220"/>
      <c r="AL41" s="369"/>
      <c r="AM41" s="220"/>
      <c r="AN41" s="220"/>
      <c r="AO41" s="369"/>
      <c r="AP41" s="220"/>
      <c r="AQ41" s="220"/>
      <c r="AR41" s="369"/>
      <c r="AS41" s="220"/>
      <c r="AT41" s="220"/>
      <c r="AU41" s="369"/>
      <c r="AV41" s="220"/>
      <c r="AW41" s="220"/>
      <c r="AX41" s="369"/>
      <c r="AY41" s="220"/>
      <c r="AZ41" s="220"/>
      <c r="BA41" s="369"/>
      <c r="BB41" s="220"/>
      <c r="BC41" s="220"/>
      <c r="BD41" s="369"/>
      <c r="BE41" s="220"/>
    </row>
    <row r="42" spans="1:57" s="352" customFormat="1" ht="21.75" hidden="1" customHeight="1">
      <c r="A42" s="399" t="s">
        <v>243</v>
      </c>
      <c r="B42" s="358" t="s">
        <v>585</v>
      </c>
      <c r="C42" s="408" t="s">
        <v>48</v>
      </c>
      <c r="D42" s="605"/>
      <c r="E42" s="605"/>
      <c r="F42" s="605"/>
      <c r="G42" s="400"/>
      <c r="H42" s="400"/>
      <c r="I42" s="400"/>
      <c r="J42" s="369"/>
      <c r="K42" s="369"/>
      <c r="L42" s="369"/>
      <c r="M42" s="369"/>
      <c r="N42" s="369"/>
      <c r="O42" s="369"/>
      <c r="P42" s="508"/>
      <c r="Q42" s="509"/>
      <c r="R42" s="509"/>
      <c r="S42" s="369"/>
      <c r="T42" s="369"/>
      <c r="U42" s="369"/>
      <c r="V42" s="369"/>
      <c r="W42" s="369"/>
      <c r="X42" s="369"/>
      <c r="Y42" s="351"/>
      <c r="Z42" s="351"/>
      <c r="AA42" s="351"/>
      <c r="AB42" s="369"/>
      <c r="AC42" s="369"/>
      <c r="AD42" s="369"/>
      <c r="AE42" s="369"/>
      <c r="AF42" s="369"/>
      <c r="AG42" s="369"/>
      <c r="AH42" s="369"/>
      <c r="AI42" s="369"/>
      <c r="AJ42" s="369"/>
      <c r="AK42" s="369"/>
      <c r="AL42" s="369"/>
      <c r="AM42" s="369"/>
      <c r="AN42" s="369"/>
      <c r="AO42" s="369"/>
      <c r="AP42" s="369"/>
      <c r="AQ42" s="369"/>
      <c r="AR42" s="369"/>
      <c r="AS42" s="369"/>
      <c r="AT42" s="218"/>
      <c r="AU42" s="218"/>
      <c r="AV42" s="218"/>
      <c r="AW42" s="510"/>
      <c r="AX42" s="511"/>
      <c r="AY42" s="511"/>
      <c r="AZ42" s="369"/>
      <c r="BA42" s="369"/>
      <c r="BB42" s="369"/>
      <c r="BC42" s="369"/>
      <c r="BD42" s="369"/>
      <c r="BE42" s="369"/>
    </row>
    <row r="43" spans="1:57" s="352" customFormat="1" ht="21.75" hidden="1" customHeight="1">
      <c r="A43" s="357"/>
      <c r="B43" s="358" t="s">
        <v>575</v>
      </c>
      <c r="C43" s="408" t="s">
        <v>576</v>
      </c>
      <c r="D43" s="604"/>
      <c r="E43" s="604"/>
      <c r="F43" s="604"/>
      <c r="G43" s="400"/>
      <c r="H43" s="400"/>
      <c r="I43" s="400"/>
      <c r="J43" s="369"/>
      <c r="K43" s="369"/>
      <c r="L43" s="369"/>
      <c r="M43" s="369"/>
      <c r="N43" s="369"/>
      <c r="O43" s="369"/>
      <c r="P43" s="512"/>
      <c r="Q43" s="512"/>
      <c r="R43" s="512"/>
      <c r="S43" s="369"/>
      <c r="T43" s="369"/>
      <c r="U43" s="369"/>
      <c r="V43" s="369"/>
      <c r="W43" s="369"/>
      <c r="X43" s="369"/>
      <c r="Y43" s="369"/>
      <c r="Z43" s="369"/>
      <c r="AA43" s="369"/>
      <c r="AB43" s="369"/>
      <c r="AC43" s="369"/>
      <c r="AD43" s="369"/>
      <c r="AE43" s="369"/>
      <c r="AF43" s="369"/>
      <c r="AG43" s="369"/>
      <c r="AH43" s="369"/>
      <c r="AI43" s="369"/>
      <c r="AJ43" s="369"/>
      <c r="AK43" s="369"/>
      <c r="AL43" s="369"/>
      <c r="AM43" s="369"/>
      <c r="AN43" s="369"/>
      <c r="AO43" s="369"/>
      <c r="AP43" s="369"/>
      <c r="AQ43" s="369"/>
      <c r="AR43" s="369"/>
      <c r="AS43" s="369"/>
      <c r="AT43" s="218"/>
      <c r="AU43" s="218"/>
      <c r="AV43" s="218"/>
      <c r="AW43" s="513"/>
      <c r="AX43" s="514"/>
      <c r="AY43" s="514"/>
      <c r="AZ43" s="369"/>
      <c r="BA43" s="369"/>
      <c r="BB43" s="369"/>
      <c r="BC43" s="369"/>
      <c r="BD43" s="369"/>
      <c r="BE43" s="369"/>
    </row>
    <row r="44" spans="1:57" s="352" customFormat="1" ht="21.75" hidden="1" customHeight="1">
      <c r="A44" s="357"/>
      <c r="B44" s="358" t="s">
        <v>577</v>
      </c>
      <c r="C44" s="408" t="s">
        <v>578</v>
      </c>
      <c r="D44" s="605"/>
      <c r="E44" s="605"/>
      <c r="F44" s="605"/>
      <c r="G44" s="400"/>
      <c r="H44" s="400"/>
      <c r="I44" s="400"/>
      <c r="J44" s="400"/>
      <c r="K44" s="400"/>
      <c r="L44" s="400"/>
      <c r="M44" s="400"/>
      <c r="N44" s="400"/>
      <c r="O44" s="400"/>
      <c r="P44" s="400"/>
      <c r="Q44" s="400"/>
      <c r="R44" s="400"/>
      <c r="S44" s="400"/>
      <c r="T44" s="400"/>
      <c r="U44" s="400"/>
      <c r="V44" s="400"/>
      <c r="W44" s="400"/>
      <c r="X44" s="400"/>
      <c r="Y44" s="400"/>
      <c r="Z44" s="400"/>
      <c r="AA44" s="400"/>
      <c r="AB44" s="400"/>
      <c r="AC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row>
    <row r="45" spans="1:57" s="352" customFormat="1" ht="21.75" hidden="1" customHeight="1">
      <c r="A45" s="399" t="s">
        <v>243</v>
      </c>
      <c r="B45" s="358" t="s">
        <v>586</v>
      </c>
      <c r="C45" s="408" t="s">
        <v>48</v>
      </c>
      <c r="D45" s="605"/>
      <c r="E45" s="605"/>
      <c r="F45" s="605"/>
      <c r="G45" s="369"/>
      <c r="H45" s="369"/>
      <c r="I45" s="369"/>
      <c r="J45" s="369"/>
      <c r="K45" s="369"/>
      <c r="L45" s="369"/>
      <c r="M45" s="369"/>
      <c r="N45" s="369"/>
      <c r="O45" s="369"/>
      <c r="P45" s="512"/>
      <c r="Q45" s="512"/>
      <c r="R45" s="512"/>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218"/>
      <c r="AU45" s="218"/>
      <c r="AV45" s="218"/>
      <c r="AW45" s="510"/>
      <c r="AX45" s="511"/>
      <c r="AY45" s="511"/>
      <c r="AZ45" s="369"/>
      <c r="BA45" s="369"/>
      <c r="BB45" s="369"/>
      <c r="BC45" s="369"/>
      <c r="BD45" s="369"/>
      <c r="BE45" s="369"/>
    </row>
    <row r="46" spans="1:57" s="352" customFormat="1" ht="21.75" hidden="1" customHeight="1">
      <c r="A46" s="357"/>
      <c r="B46" s="358" t="s">
        <v>575</v>
      </c>
      <c r="C46" s="408" t="s">
        <v>576</v>
      </c>
      <c r="D46" s="604"/>
      <c r="E46" s="604"/>
      <c r="F46" s="604"/>
      <c r="G46" s="369"/>
      <c r="H46" s="369"/>
      <c r="I46" s="369"/>
      <c r="J46" s="369"/>
      <c r="K46" s="369"/>
      <c r="L46" s="369"/>
      <c r="M46" s="369"/>
      <c r="N46" s="369"/>
      <c r="O46" s="369"/>
      <c r="P46" s="512"/>
      <c r="Q46" s="512"/>
      <c r="R46" s="512"/>
      <c r="S46" s="369"/>
      <c r="T46" s="369"/>
      <c r="U46" s="369"/>
      <c r="V46" s="369"/>
      <c r="W46" s="369"/>
      <c r="X46" s="369"/>
      <c r="Y46" s="369"/>
      <c r="Z46" s="369"/>
      <c r="AA46" s="369"/>
      <c r="AB46" s="369"/>
      <c r="AC46" s="369"/>
      <c r="AD46" s="369"/>
      <c r="AE46" s="369"/>
      <c r="AF46" s="369"/>
      <c r="AG46" s="369"/>
      <c r="AH46" s="369"/>
      <c r="AI46" s="369"/>
      <c r="AJ46" s="369"/>
      <c r="AK46" s="369"/>
      <c r="AL46" s="369"/>
      <c r="AM46" s="369"/>
      <c r="AN46" s="369"/>
      <c r="AO46" s="369"/>
      <c r="AP46" s="369"/>
      <c r="AQ46" s="369"/>
      <c r="AR46" s="369"/>
      <c r="AS46" s="369"/>
      <c r="AT46" s="218"/>
      <c r="AU46" s="218"/>
      <c r="AV46" s="218"/>
      <c r="AW46" s="510"/>
      <c r="AX46" s="511"/>
      <c r="AY46" s="514"/>
      <c r="AZ46" s="369"/>
      <c r="BA46" s="369"/>
      <c r="BB46" s="369"/>
      <c r="BC46" s="369"/>
      <c r="BD46" s="369"/>
      <c r="BE46" s="369"/>
    </row>
    <row r="47" spans="1:57" s="352" customFormat="1" ht="21.75" hidden="1" customHeight="1">
      <c r="A47" s="357"/>
      <c r="B47" s="358" t="s">
        <v>577</v>
      </c>
      <c r="C47" s="408" t="s">
        <v>578</v>
      </c>
      <c r="D47" s="605"/>
      <c r="E47" s="605"/>
      <c r="F47" s="605"/>
      <c r="G47" s="369"/>
      <c r="H47" s="369"/>
      <c r="I47" s="369"/>
      <c r="J47" s="369"/>
      <c r="K47" s="369"/>
      <c r="L47" s="369"/>
      <c r="M47" s="369"/>
      <c r="N47" s="369"/>
      <c r="O47" s="369"/>
      <c r="P47" s="369"/>
      <c r="Q47" s="369"/>
      <c r="R47" s="369"/>
      <c r="S47" s="369"/>
      <c r="T47" s="369"/>
      <c r="U47" s="369"/>
      <c r="V47" s="369"/>
      <c r="W47" s="369"/>
      <c r="X47" s="369"/>
      <c r="Y47" s="369"/>
      <c r="Z47" s="369"/>
      <c r="AA47" s="369"/>
      <c r="AB47" s="369"/>
      <c r="AC47" s="369"/>
      <c r="AD47" s="369"/>
      <c r="AE47" s="369"/>
      <c r="AF47" s="369"/>
      <c r="AG47" s="369"/>
      <c r="AH47" s="369"/>
      <c r="AI47" s="369"/>
      <c r="AJ47" s="369"/>
      <c r="AK47" s="369"/>
      <c r="AL47" s="369"/>
      <c r="AM47" s="369"/>
      <c r="AN47" s="369"/>
      <c r="AO47" s="369"/>
      <c r="AP47" s="369"/>
      <c r="AQ47" s="369"/>
      <c r="AR47" s="369"/>
      <c r="AS47" s="369"/>
      <c r="AT47" s="369"/>
      <c r="AU47" s="369"/>
      <c r="AV47" s="369"/>
      <c r="AW47" s="369"/>
      <c r="AX47" s="369"/>
      <c r="AY47" s="369"/>
      <c r="AZ47" s="369"/>
      <c r="BA47" s="369"/>
      <c r="BB47" s="369"/>
      <c r="BC47" s="369"/>
      <c r="BD47" s="369"/>
      <c r="BE47" s="369"/>
    </row>
    <row r="48" spans="1:57" s="352" customFormat="1" ht="21.75" customHeight="1">
      <c r="A48" s="353">
        <v>2</v>
      </c>
      <c r="B48" s="401" t="s">
        <v>252</v>
      </c>
      <c r="C48" s="438"/>
      <c r="D48" s="603"/>
      <c r="E48" s="603"/>
      <c r="F48" s="603"/>
      <c r="G48" s="402"/>
      <c r="H48" s="402"/>
      <c r="I48" s="402"/>
      <c r="J48" s="365"/>
      <c r="K48" s="365"/>
      <c r="L48" s="365"/>
      <c r="M48" s="373"/>
      <c r="N48" s="373"/>
      <c r="O48" s="373"/>
      <c r="P48" s="515"/>
      <c r="Q48" s="515"/>
      <c r="R48" s="515"/>
      <c r="S48" s="373"/>
      <c r="T48" s="373"/>
      <c r="U48" s="373"/>
      <c r="V48" s="373"/>
      <c r="W48" s="373"/>
      <c r="X48" s="373"/>
      <c r="Y48" s="365"/>
      <c r="Z48" s="365"/>
      <c r="AA48" s="365"/>
      <c r="AB48" s="373"/>
      <c r="AC48" s="365"/>
      <c r="AD48" s="365"/>
      <c r="AE48" s="373"/>
      <c r="AF48" s="373"/>
      <c r="AG48" s="373"/>
      <c r="AH48" s="373"/>
      <c r="AI48" s="373"/>
      <c r="AJ48" s="373"/>
      <c r="AK48" s="373"/>
      <c r="AL48" s="373"/>
      <c r="AM48" s="373"/>
      <c r="AN48" s="373"/>
      <c r="AO48" s="373"/>
      <c r="AP48" s="373"/>
      <c r="AQ48" s="355"/>
      <c r="AR48" s="373"/>
      <c r="AS48" s="355"/>
      <c r="AT48" s="365"/>
      <c r="AU48" s="365"/>
      <c r="AV48" s="365"/>
      <c r="AW48" s="516"/>
      <c r="AX48" s="516"/>
      <c r="AY48" s="516"/>
      <c r="AZ48" s="365"/>
      <c r="BA48" s="365"/>
      <c r="BB48" s="365"/>
      <c r="BC48" s="404"/>
      <c r="BD48" s="404"/>
      <c r="BE48" s="404"/>
    </row>
    <row r="49" spans="1:59" s="352" customFormat="1" ht="21.75" customHeight="1">
      <c r="A49" s="362" t="s">
        <v>243</v>
      </c>
      <c r="B49" s="403" t="s">
        <v>588</v>
      </c>
      <c r="C49" s="664" t="s">
        <v>48</v>
      </c>
      <c r="D49" s="603"/>
      <c r="E49" s="603"/>
      <c r="F49" s="603"/>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c r="BA49" s="365"/>
      <c r="BB49" s="365"/>
      <c r="BC49" s="365"/>
      <c r="BD49" s="365"/>
      <c r="BE49" s="365"/>
    </row>
    <row r="50" spans="1:59" s="352" customFormat="1" ht="21.75" customHeight="1">
      <c r="A50" s="405"/>
      <c r="B50" s="406" t="s">
        <v>336</v>
      </c>
      <c r="C50" s="719" t="s">
        <v>22</v>
      </c>
      <c r="D50" s="605"/>
      <c r="E50" s="605"/>
      <c r="F50" s="605"/>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9"/>
      <c r="AF50" s="369"/>
      <c r="AG50" s="369"/>
      <c r="AH50" s="369"/>
      <c r="AI50" s="369"/>
      <c r="AJ50" s="369"/>
      <c r="AK50" s="369"/>
      <c r="AL50" s="369"/>
      <c r="AM50" s="369"/>
      <c r="AN50" s="369"/>
      <c r="AO50" s="369"/>
      <c r="AP50" s="369"/>
      <c r="AQ50" s="369"/>
      <c r="AR50" s="369"/>
      <c r="AS50" s="369"/>
      <c r="AT50" s="369"/>
      <c r="AU50" s="369"/>
      <c r="AV50" s="369"/>
      <c r="AW50" s="369"/>
      <c r="AX50" s="369"/>
      <c r="AY50" s="369"/>
      <c r="AZ50" s="369"/>
      <c r="BA50" s="369"/>
      <c r="BB50" s="369"/>
      <c r="BC50" s="369"/>
      <c r="BD50" s="369"/>
      <c r="BE50" s="369"/>
    </row>
    <row r="51" spans="1:59" s="352" customFormat="1" ht="21.75" customHeight="1">
      <c r="A51" s="357"/>
      <c r="B51" s="407" t="s">
        <v>337</v>
      </c>
      <c r="C51" s="409" t="s">
        <v>48</v>
      </c>
      <c r="D51" s="605"/>
      <c r="E51" s="605"/>
      <c r="F51" s="605"/>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c r="AV51" s="369"/>
      <c r="AW51" s="369"/>
      <c r="AX51" s="369"/>
      <c r="AY51" s="369"/>
      <c r="AZ51" s="369"/>
      <c r="BA51" s="369"/>
      <c r="BB51" s="369"/>
      <c r="BC51" s="369"/>
      <c r="BD51" s="369"/>
      <c r="BE51" s="369"/>
    </row>
    <row r="52" spans="1:59" s="352" customFormat="1" ht="21.75" customHeight="1">
      <c r="A52" s="353">
        <v>3</v>
      </c>
      <c r="B52" s="354" t="s">
        <v>173</v>
      </c>
      <c r="C52" s="610"/>
      <c r="D52" s="601"/>
      <c r="E52" s="608"/>
      <c r="F52" s="601"/>
      <c r="G52" s="363"/>
      <c r="H52" s="365"/>
      <c r="I52" s="363"/>
      <c r="J52" s="363"/>
      <c r="K52" s="365"/>
      <c r="L52" s="363"/>
      <c r="M52" s="363"/>
      <c r="N52" s="365"/>
      <c r="O52" s="363"/>
      <c r="P52" s="363"/>
      <c r="Q52" s="365"/>
      <c r="R52" s="363"/>
      <c r="S52" s="363"/>
      <c r="T52" s="365"/>
      <c r="U52" s="363"/>
      <c r="V52" s="363"/>
      <c r="W52" s="365"/>
      <c r="X52" s="363"/>
      <c r="Y52" s="363"/>
      <c r="Z52" s="365"/>
      <c r="AA52" s="363"/>
      <c r="AB52" s="363"/>
      <c r="AC52" s="365"/>
      <c r="AD52" s="363"/>
      <c r="AE52" s="363"/>
      <c r="AF52" s="365"/>
      <c r="AG52" s="363"/>
      <c r="AH52" s="363"/>
      <c r="AI52" s="365"/>
      <c r="AJ52" s="363"/>
      <c r="AK52" s="363"/>
      <c r="AL52" s="365"/>
      <c r="AM52" s="363"/>
      <c r="AN52" s="363"/>
      <c r="AO52" s="365"/>
      <c r="AP52" s="363"/>
      <c r="AQ52" s="363"/>
      <c r="AR52" s="365"/>
      <c r="AS52" s="363"/>
      <c r="AT52" s="363"/>
      <c r="AU52" s="365"/>
      <c r="AV52" s="363"/>
      <c r="AW52" s="363"/>
      <c r="AX52" s="365"/>
      <c r="AY52" s="363"/>
      <c r="AZ52" s="363"/>
      <c r="BA52" s="365"/>
      <c r="BB52" s="363"/>
      <c r="BC52" s="363"/>
      <c r="BD52" s="365"/>
      <c r="BE52" s="363"/>
    </row>
    <row r="53" spans="1:59" s="665" customFormat="1" ht="21.75" customHeight="1">
      <c r="A53" s="658" t="s">
        <v>243</v>
      </c>
      <c r="B53" s="659" t="s">
        <v>658</v>
      </c>
      <c r="C53" s="720" t="s">
        <v>48</v>
      </c>
      <c r="D53" s="660"/>
      <c r="E53" s="660"/>
      <c r="F53" s="661"/>
      <c r="G53" s="365"/>
      <c r="H53" s="365"/>
      <c r="I53" s="365"/>
      <c r="J53" s="365"/>
      <c r="K53" s="365"/>
      <c r="L53" s="365"/>
      <c r="M53" s="365"/>
      <c r="N53" s="365"/>
      <c r="O53" s="365"/>
      <c r="P53" s="662"/>
      <c r="Q53" s="662"/>
      <c r="R53" s="662"/>
      <c r="S53" s="365"/>
      <c r="T53" s="365"/>
      <c r="U53" s="365"/>
      <c r="V53" s="365"/>
      <c r="W53" s="365"/>
      <c r="X53" s="365"/>
      <c r="Y53" s="365"/>
      <c r="Z53" s="375"/>
      <c r="AA53" s="37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663"/>
      <c r="AX53" s="664"/>
      <c r="AY53" s="664"/>
      <c r="AZ53" s="365"/>
      <c r="BA53" s="365"/>
      <c r="BB53" s="365"/>
      <c r="BC53" s="365"/>
      <c r="BD53" s="365"/>
      <c r="BE53" s="365"/>
    </row>
    <row r="54" spans="1:59" s="488" customFormat="1" ht="21.75" customHeight="1">
      <c r="A54" s="399" t="s">
        <v>281</v>
      </c>
      <c r="B54" s="358" t="s">
        <v>113</v>
      </c>
      <c r="C54" s="408" t="s">
        <v>48</v>
      </c>
      <c r="D54" s="600"/>
      <c r="E54" s="604"/>
      <c r="F54" s="600"/>
      <c r="G54" s="369"/>
      <c r="H54" s="369"/>
      <c r="I54" s="369"/>
      <c r="J54" s="369"/>
      <c r="K54" s="369"/>
      <c r="L54" s="369"/>
      <c r="M54" s="369"/>
      <c r="N54" s="369"/>
      <c r="O54" s="369"/>
      <c r="P54" s="487"/>
      <c r="Q54" s="487"/>
      <c r="R54" s="487"/>
      <c r="S54" s="369"/>
      <c r="T54" s="369"/>
      <c r="U54" s="369"/>
      <c r="V54" s="369"/>
      <c r="W54" s="369"/>
      <c r="X54" s="369"/>
      <c r="Y54" s="369"/>
      <c r="Z54" s="369"/>
      <c r="AA54" s="369"/>
      <c r="AB54" s="369"/>
      <c r="AC54" s="369"/>
      <c r="AD54" s="369"/>
      <c r="AE54" s="369"/>
      <c r="AF54" s="369"/>
      <c r="AG54" s="369"/>
      <c r="AH54" s="369"/>
      <c r="AI54" s="369"/>
      <c r="AJ54" s="369"/>
      <c r="AK54" s="369"/>
      <c r="AL54" s="369"/>
      <c r="AM54" s="369"/>
      <c r="AN54" s="369"/>
      <c r="AO54" s="369"/>
      <c r="AP54" s="369"/>
      <c r="AQ54" s="369"/>
      <c r="AR54" s="369"/>
      <c r="AS54" s="369"/>
      <c r="AT54" s="369"/>
      <c r="AU54" s="369"/>
      <c r="AV54" s="369"/>
      <c r="AW54" s="408"/>
      <c r="AX54" s="409"/>
      <c r="AY54" s="410"/>
      <c r="AZ54" s="369"/>
      <c r="BA54" s="369"/>
      <c r="BB54" s="369"/>
      <c r="BC54" s="369"/>
      <c r="BD54" s="369"/>
      <c r="BE54" s="369"/>
    </row>
    <row r="55" spans="1:59" s="352" customFormat="1" ht="21.75" customHeight="1">
      <c r="A55" s="399" t="s">
        <v>281</v>
      </c>
      <c r="B55" s="358" t="s">
        <v>587</v>
      </c>
      <c r="C55" s="408" t="s">
        <v>48</v>
      </c>
      <c r="D55" s="605"/>
      <c r="E55" s="605"/>
      <c r="F55" s="605"/>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c r="AL55" s="369"/>
      <c r="AM55" s="369"/>
      <c r="AN55" s="369"/>
      <c r="AO55" s="369"/>
      <c r="AP55" s="369"/>
      <c r="AQ55" s="369"/>
      <c r="AR55" s="369"/>
      <c r="AS55" s="369"/>
      <c r="AT55" s="369"/>
      <c r="AU55" s="369"/>
      <c r="AV55" s="369"/>
      <c r="AW55" s="357"/>
      <c r="AX55" s="410"/>
      <c r="AY55" s="410"/>
      <c r="AZ55" s="369"/>
      <c r="BA55" s="369"/>
      <c r="BB55" s="369"/>
      <c r="BC55" s="369"/>
      <c r="BD55" s="369"/>
      <c r="BE55" s="369"/>
    </row>
    <row r="56" spans="1:59" s="352" customFormat="1" ht="21.75" customHeight="1">
      <c r="A56" s="399" t="s">
        <v>281</v>
      </c>
      <c r="B56" s="411" t="s">
        <v>335</v>
      </c>
      <c r="C56" s="446" t="s">
        <v>170</v>
      </c>
      <c r="D56" s="605"/>
      <c r="E56" s="606"/>
      <c r="F56" s="605"/>
      <c r="G56" s="220"/>
      <c r="H56" s="218"/>
      <c r="I56" s="220"/>
      <c r="J56" s="220"/>
      <c r="K56" s="218"/>
      <c r="L56" s="220"/>
      <c r="M56" s="220"/>
      <c r="N56" s="369"/>
      <c r="O56" s="220"/>
      <c r="P56" s="220"/>
      <c r="Q56" s="369"/>
      <c r="R56" s="220"/>
      <c r="S56" s="220"/>
      <c r="T56" s="369"/>
      <c r="U56" s="220"/>
      <c r="V56" s="220"/>
      <c r="W56" s="220"/>
      <c r="X56" s="220"/>
      <c r="Y56" s="220"/>
      <c r="Z56" s="220"/>
      <c r="AA56" s="220"/>
      <c r="AB56" s="220"/>
      <c r="AC56" s="369"/>
      <c r="AD56" s="220"/>
      <c r="AE56" s="220"/>
      <c r="AF56" s="369"/>
      <c r="AG56" s="220"/>
      <c r="AH56" s="220"/>
      <c r="AI56" s="369"/>
      <c r="AJ56" s="220"/>
      <c r="AK56" s="220"/>
      <c r="AL56" s="369"/>
      <c r="AM56" s="220"/>
      <c r="AN56" s="220"/>
      <c r="AO56" s="369"/>
      <c r="AP56" s="220"/>
      <c r="AQ56" s="220"/>
      <c r="AR56" s="369"/>
      <c r="AS56" s="220"/>
      <c r="AT56" s="220"/>
      <c r="AU56" s="369"/>
      <c r="AV56" s="220"/>
      <c r="AW56" s="220"/>
      <c r="AX56" s="220"/>
      <c r="AY56" s="220"/>
      <c r="AZ56" s="220"/>
      <c r="BA56" s="369"/>
      <c r="BB56" s="220"/>
      <c r="BC56" s="220"/>
      <c r="BD56" s="369"/>
      <c r="BE56" s="220"/>
    </row>
    <row r="57" spans="1:59" s="352" customFormat="1" ht="21.75" customHeight="1">
      <c r="A57" s="399" t="s">
        <v>281</v>
      </c>
      <c r="B57" s="358" t="s">
        <v>338</v>
      </c>
      <c r="C57" s="408" t="s">
        <v>22</v>
      </c>
      <c r="D57" s="605"/>
      <c r="E57" s="605"/>
      <c r="F57" s="604"/>
      <c r="G57" s="369"/>
      <c r="H57" s="369"/>
      <c r="I57" s="369"/>
      <c r="J57" s="369"/>
      <c r="K57" s="369"/>
      <c r="L57" s="369"/>
      <c r="M57" s="369"/>
      <c r="N57" s="369"/>
      <c r="O57" s="369"/>
      <c r="P57" s="369"/>
      <c r="Q57" s="369"/>
      <c r="R57" s="369"/>
      <c r="S57" s="369"/>
      <c r="T57" s="369"/>
      <c r="U57" s="369"/>
      <c r="V57" s="369"/>
      <c r="W57" s="369"/>
      <c r="X57" s="369"/>
      <c r="Y57" s="369"/>
      <c r="Z57" s="369"/>
      <c r="AA57" s="369"/>
      <c r="AB57" s="369"/>
      <c r="AC57" s="369"/>
      <c r="AD57" s="369"/>
      <c r="AE57" s="369"/>
      <c r="AF57" s="369"/>
      <c r="AG57" s="369"/>
      <c r="AH57" s="369"/>
      <c r="AI57" s="369"/>
      <c r="AJ57" s="369"/>
      <c r="AK57" s="369"/>
      <c r="AL57" s="369"/>
      <c r="AM57" s="369"/>
      <c r="AN57" s="369"/>
      <c r="AO57" s="369"/>
      <c r="AP57" s="369"/>
      <c r="AQ57" s="369"/>
      <c r="AR57" s="369"/>
      <c r="AS57" s="369"/>
      <c r="AT57" s="369"/>
      <c r="AU57" s="369"/>
      <c r="AV57" s="369"/>
      <c r="AW57" s="413"/>
      <c r="AX57" s="413"/>
      <c r="AY57" s="413"/>
      <c r="AZ57" s="369"/>
      <c r="BA57" s="369"/>
      <c r="BB57" s="369"/>
      <c r="BC57" s="369"/>
      <c r="BD57" s="369"/>
      <c r="BE57" s="369"/>
    </row>
    <row r="58" spans="1:59" s="352" customFormat="1" ht="21.75" customHeight="1">
      <c r="A58" s="353" t="s">
        <v>243</v>
      </c>
      <c r="B58" s="354" t="s">
        <v>424</v>
      </c>
      <c r="C58" s="610" t="s">
        <v>48</v>
      </c>
      <c r="D58" s="609"/>
      <c r="E58" s="609"/>
      <c r="F58" s="609"/>
      <c r="G58" s="365"/>
      <c r="H58" s="365"/>
      <c r="I58" s="365"/>
      <c r="J58" s="365"/>
      <c r="K58" s="365"/>
      <c r="L58" s="365"/>
      <c r="M58" s="367"/>
      <c r="N58" s="367"/>
      <c r="O58" s="367"/>
      <c r="P58" s="367"/>
      <c r="Q58" s="365"/>
      <c r="R58" s="365"/>
      <c r="S58" s="365"/>
      <c r="T58" s="365"/>
      <c r="U58" s="365"/>
      <c r="V58" s="365"/>
      <c r="W58" s="365"/>
      <c r="X58" s="365"/>
      <c r="Y58" s="365"/>
      <c r="Z58" s="365"/>
      <c r="AA58" s="365"/>
      <c r="AB58" s="365"/>
      <c r="AC58" s="365"/>
      <c r="AD58" s="365"/>
      <c r="AE58" s="367"/>
      <c r="AF58" s="365"/>
      <c r="AG58" s="365"/>
      <c r="AH58" s="365"/>
      <c r="AI58" s="365"/>
      <c r="AJ58" s="365"/>
      <c r="AK58" s="365"/>
      <c r="AL58" s="365"/>
      <c r="AM58" s="365"/>
      <c r="AN58" s="365"/>
      <c r="AO58" s="365"/>
      <c r="AP58" s="365"/>
      <c r="AQ58" s="365"/>
      <c r="AR58" s="365"/>
      <c r="AS58" s="365"/>
      <c r="AT58" s="365"/>
      <c r="AU58" s="365"/>
      <c r="AV58" s="365"/>
      <c r="AW58" s="365"/>
      <c r="AX58" s="365"/>
      <c r="AY58" s="365"/>
      <c r="AZ58" s="365"/>
      <c r="BA58" s="365"/>
      <c r="BB58" s="365"/>
      <c r="BC58" s="365"/>
      <c r="BD58" s="365"/>
      <c r="BE58" s="365"/>
    </row>
    <row r="59" spans="1:59" s="352" customFormat="1" ht="18.75" customHeight="1">
      <c r="A59" s="353">
        <v>4</v>
      </c>
      <c r="B59" s="354" t="s">
        <v>174</v>
      </c>
      <c r="C59" s="610"/>
      <c r="D59" s="610"/>
      <c r="E59" s="608"/>
      <c r="F59" s="610"/>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c r="AV59" s="365"/>
      <c r="AW59" s="365"/>
      <c r="AX59" s="365"/>
      <c r="AY59" s="365"/>
      <c r="AZ59" s="365"/>
      <c r="BA59" s="365"/>
      <c r="BB59" s="365"/>
      <c r="BC59" s="365"/>
      <c r="BD59" s="365"/>
      <c r="BE59" s="365"/>
    </row>
    <row r="60" spans="1:59" s="352" customFormat="1" ht="18.75" customHeight="1">
      <c r="A60" s="353" t="s">
        <v>243</v>
      </c>
      <c r="B60" s="354" t="s">
        <v>589</v>
      </c>
      <c r="C60" s="610" t="s">
        <v>175</v>
      </c>
      <c r="D60" s="601"/>
      <c r="E60" s="601"/>
      <c r="F60" s="601"/>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4"/>
      <c r="AG60" s="414"/>
      <c r="AH60" s="414"/>
      <c r="AI60" s="414"/>
      <c r="AJ60" s="414"/>
      <c r="AK60" s="414"/>
      <c r="AL60" s="414"/>
      <c r="AM60" s="414"/>
      <c r="AN60" s="414"/>
      <c r="AO60" s="414"/>
      <c r="AP60" s="414"/>
      <c r="AQ60" s="414"/>
      <c r="AR60" s="414"/>
      <c r="AS60" s="414"/>
      <c r="AT60" s="414"/>
      <c r="AU60" s="414"/>
      <c r="AV60" s="414"/>
      <c r="AW60" s="414"/>
      <c r="AX60" s="414"/>
      <c r="AY60" s="414"/>
      <c r="AZ60" s="414"/>
      <c r="BA60" s="414"/>
      <c r="BB60" s="414"/>
      <c r="BC60" s="414"/>
      <c r="BD60" s="414"/>
      <c r="BE60" s="414"/>
    </row>
    <row r="61" spans="1:59" s="352" customFormat="1" ht="18.75" customHeight="1">
      <c r="A61" s="399" t="s">
        <v>281</v>
      </c>
      <c r="B61" s="358" t="s">
        <v>590</v>
      </c>
      <c r="C61" s="408" t="s">
        <v>175</v>
      </c>
      <c r="D61" s="600"/>
      <c r="E61" s="600"/>
      <c r="F61" s="600"/>
      <c r="G61" s="223"/>
      <c r="H61" s="369"/>
      <c r="I61" s="415"/>
      <c r="J61" s="225"/>
      <c r="K61" s="351"/>
      <c r="L61" s="416"/>
      <c r="M61" s="225"/>
      <c r="N61" s="351"/>
      <c r="O61" s="415"/>
      <c r="P61" s="225"/>
      <c r="Q61" s="351"/>
      <c r="R61" s="417"/>
      <c r="S61" s="225"/>
      <c r="T61" s="351"/>
      <c r="U61" s="418"/>
      <c r="V61" s="225"/>
      <c r="W61" s="351"/>
      <c r="X61" s="419"/>
      <c r="Y61" s="225"/>
      <c r="Z61" s="351"/>
      <c r="AA61" s="225"/>
      <c r="AB61" s="225"/>
      <c r="AC61" s="351"/>
      <c r="AD61" s="415"/>
      <c r="AE61" s="225"/>
      <c r="AF61" s="351"/>
      <c r="AG61" s="415"/>
      <c r="AH61" s="225"/>
      <c r="AI61" s="351"/>
      <c r="AJ61" s="420"/>
      <c r="AK61" s="225"/>
      <c r="AL61" s="351"/>
      <c r="AM61" s="417"/>
      <c r="AN61" s="225"/>
      <c r="AO61" s="351"/>
      <c r="AP61" s="351"/>
      <c r="AQ61" s="225"/>
      <c r="AR61" s="351"/>
      <c r="AS61" s="415"/>
      <c r="AT61" s="351"/>
      <c r="AU61" s="351"/>
      <c r="AV61" s="415"/>
      <c r="AW61" s="225"/>
      <c r="AX61" s="351"/>
      <c r="AY61" s="415"/>
      <c r="AZ61" s="225"/>
      <c r="BA61" s="351"/>
      <c r="BB61" s="416"/>
      <c r="BC61" s="225"/>
      <c r="BD61" s="351"/>
      <c r="BE61" s="351"/>
    </row>
    <row r="62" spans="1:59" s="352" customFormat="1" ht="18.75" customHeight="1">
      <c r="A62" s="399" t="s">
        <v>281</v>
      </c>
      <c r="B62" s="358" t="s">
        <v>591</v>
      </c>
      <c r="C62" s="408" t="s">
        <v>175</v>
      </c>
      <c r="D62" s="600"/>
      <c r="E62" s="600"/>
      <c r="F62" s="600"/>
      <c r="G62" s="225"/>
      <c r="H62" s="369"/>
      <c r="I62" s="417"/>
      <c r="J62" s="225"/>
      <c r="K62" s="351"/>
      <c r="L62" s="416"/>
      <c r="M62" s="225"/>
      <c r="N62" s="351"/>
      <c r="O62" s="417"/>
      <c r="P62" s="225"/>
      <c r="Q62" s="351"/>
      <c r="R62" s="417"/>
      <c r="S62" s="225"/>
      <c r="T62" s="351"/>
      <c r="U62" s="421"/>
      <c r="V62" s="225"/>
      <c r="W62" s="351"/>
      <c r="X62" s="419"/>
      <c r="Y62" s="225"/>
      <c r="Z62" s="351"/>
      <c r="AA62" s="415"/>
      <c r="AB62" s="422"/>
      <c r="AC62" s="422"/>
      <c r="AD62" s="415"/>
      <c r="AE62" s="351"/>
      <c r="AF62" s="351"/>
      <c r="AG62" s="417"/>
      <c r="AH62" s="225"/>
      <c r="AI62" s="351"/>
      <c r="AJ62" s="420"/>
      <c r="AK62" s="225"/>
      <c r="AL62" s="351"/>
      <c r="AM62" s="417"/>
      <c r="AN62" s="225"/>
      <c r="AO62" s="351"/>
      <c r="AP62" s="351"/>
      <c r="AQ62" s="225"/>
      <c r="AR62" s="351"/>
      <c r="AS62" s="417"/>
      <c r="AT62" s="225"/>
      <c r="AU62" s="351"/>
      <c r="AV62" s="417"/>
      <c r="AW62" s="225"/>
      <c r="AX62" s="351"/>
      <c r="AY62" s="417"/>
      <c r="AZ62" s="225"/>
      <c r="BA62" s="351"/>
      <c r="BB62" s="416"/>
      <c r="BC62" s="225"/>
      <c r="BD62" s="351"/>
      <c r="BE62" s="351"/>
    </row>
    <row r="63" spans="1:59" s="352" customFormat="1" ht="18.75" customHeight="1">
      <c r="A63" s="399" t="s">
        <v>281</v>
      </c>
      <c r="B63" s="358" t="s">
        <v>592</v>
      </c>
      <c r="C63" s="408" t="s">
        <v>175</v>
      </c>
      <c r="D63" s="600"/>
      <c r="E63" s="600"/>
      <c r="F63" s="600"/>
      <c r="G63" s="225"/>
      <c r="H63" s="351"/>
      <c r="I63" s="351"/>
      <c r="J63" s="225"/>
      <c r="K63" s="351"/>
      <c r="L63" s="423"/>
      <c r="M63" s="225"/>
      <c r="N63" s="351"/>
      <c r="O63" s="351"/>
      <c r="P63" s="225"/>
      <c r="Q63" s="351"/>
      <c r="R63" s="351"/>
      <c r="S63" s="225"/>
      <c r="T63" s="351"/>
      <c r="U63" s="351"/>
      <c r="V63" s="225"/>
      <c r="W63" s="351"/>
      <c r="X63" s="419"/>
      <c r="Y63" s="225"/>
      <c r="Z63" s="351"/>
      <c r="AA63" s="222"/>
      <c r="AB63" s="225"/>
      <c r="AC63" s="351"/>
      <c r="AD63" s="222"/>
      <c r="AE63" s="225"/>
      <c r="AF63" s="351"/>
      <c r="AG63" s="351"/>
      <c r="AH63" s="225"/>
      <c r="AI63" s="351"/>
      <c r="AJ63" s="424"/>
      <c r="AK63" s="225"/>
      <c r="AL63" s="351"/>
      <c r="AM63" s="351"/>
      <c r="AN63" s="225"/>
      <c r="AO63" s="351"/>
      <c r="AP63" s="351"/>
      <c r="AQ63" s="225"/>
      <c r="AR63" s="351"/>
      <c r="AS63" s="351"/>
      <c r="AT63" s="351"/>
      <c r="AU63" s="351"/>
      <c r="AV63" s="351"/>
      <c r="AW63" s="225"/>
      <c r="AX63" s="351"/>
      <c r="AY63" s="351"/>
      <c r="AZ63" s="225"/>
      <c r="BA63" s="351"/>
      <c r="BB63" s="423"/>
      <c r="BC63" s="225"/>
      <c r="BD63" s="351"/>
      <c r="BE63" s="351"/>
    </row>
    <row r="64" spans="1:59" s="671" customFormat="1" ht="18.75" customHeight="1">
      <c r="A64" s="658" t="s">
        <v>243</v>
      </c>
      <c r="B64" s="666" t="s">
        <v>659</v>
      </c>
      <c r="C64" s="720" t="s">
        <v>43</v>
      </c>
      <c r="D64" s="667"/>
      <c r="E64" s="667"/>
      <c r="F64" s="668"/>
      <c r="G64" s="414"/>
      <c r="H64" s="388"/>
      <c r="I64" s="373"/>
      <c r="J64" s="373"/>
      <c r="K64" s="373"/>
      <c r="L64" s="372"/>
      <c r="M64" s="373"/>
      <c r="N64" s="373"/>
      <c r="O64" s="373"/>
      <c r="P64" s="373"/>
      <c r="Q64" s="373"/>
      <c r="R64" s="373"/>
      <c r="S64" s="373"/>
      <c r="T64" s="373"/>
      <c r="U64" s="373"/>
      <c r="V64" s="373"/>
      <c r="W64" s="373"/>
      <c r="X64" s="669"/>
      <c r="Y64" s="373"/>
      <c r="Z64" s="373"/>
      <c r="AA64" s="372"/>
      <c r="AB64" s="373"/>
      <c r="AC64" s="670"/>
      <c r="AD64" s="372"/>
      <c r="AE64" s="373"/>
      <c r="AF64" s="373"/>
      <c r="AG64" s="373"/>
      <c r="AH64" s="373"/>
      <c r="AI64" s="373"/>
      <c r="AJ64" s="462"/>
      <c r="AK64" s="373"/>
      <c r="AL64" s="373"/>
      <c r="AM64" s="373"/>
      <c r="AN64" s="373"/>
      <c r="AO64" s="373"/>
      <c r="AP64" s="373"/>
      <c r="AQ64" s="373"/>
      <c r="AR64" s="373"/>
      <c r="AS64" s="372"/>
      <c r="AT64" s="373"/>
      <c r="AU64" s="373"/>
      <c r="AV64" s="373"/>
      <c r="AW64" s="373"/>
      <c r="AX64" s="373"/>
      <c r="AY64" s="372"/>
      <c r="AZ64" s="373"/>
      <c r="BA64" s="373"/>
      <c r="BB64" s="373"/>
      <c r="BC64" s="373"/>
      <c r="BD64" s="373"/>
      <c r="BE64" s="373"/>
      <c r="BG64" s="672"/>
    </row>
    <row r="65" spans="1:59" s="671" customFormat="1" ht="18.75" customHeight="1">
      <c r="A65" s="658" t="s">
        <v>243</v>
      </c>
      <c r="B65" s="659" t="s">
        <v>176</v>
      </c>
      <c r="C65" s="720" t="s">
        <v>723</v>
      </c>
      <c r="D65" s="661"/>
      <c r="E65" s="661"/>
      <c r="F65" s="661"/>
      <c r="G65" s="414"/>
      <c r="H65" s="388"/>
      <c r="I65" s="389"/>
      <c r="J65" s="414"/>
      <c r="K65" s="389"/>
      <c r="L65" s="389"/>
      <c r="M65" s="414"/>
      <c r="N65" s="388"/>
      <c r="O65" s="389"/>
      <c r="P65" s="414"/>
      <c r="Q65" s="388"/>
      <c r="R65" s="389"/>
      <c r="S65" s="414"/>
      <c r="T65" s="388"/>
      <c r="U65" s="389"/>
      <c r="V65" s="414"/>
      <c r="W65" s="388"/>
      <c r="X65" s="425"/>
      <c r="Y65" s="414"/>
      <c r="Z65" s="388"/>
      <c r="AA65" s="389"/>
      <c r="AB65" s="414"/>
      <c r="AC65" s="388"/>
      <c r="AD65" s="389"/>
      <c r="AE65" s="414"/>
      <c r="AF65" s="388"/>
      <c r="AG65" s="389"/>
      <c r="AH65" s="414"/>
      <c r="AI65" s="388"/>
      <c r="AJ65" s="389"/>
      <c r="AK65" s="414"/>
      <c r="AL65" s="388"/>
      <c r="AM65" s="389"/>
      <c r="AN65" s="414"/>
      <c r="AO65" s="388"/>
      <c r="AP65" s="389"/>
      <c r="AQ65" s="414"/>
      <c r="AR65" s="388"/>
      <c r="AS65" s="389"/>
      <c r="AT65" s="414"/>
      <c r="AU65" s="388"/>
      <c r="AV65" s="389"/>
      <c r="AW65" s="414"/>
      <c r="AX65" s="388"/>
      <c r="AY65" s="389"/>
      <c r="AZ65" s="414"/>
      <c r="BA65" s="388"/>
      <c r="BB65" s="389"/>
      <c r="BC65" s="414"/>
      <c r="BD65" s="388"/>
      <c r="BE65" s="389"/>
      <c r="BG65" s="672"/>
    </row>
    <row r="66" spans="1:59" s="671" customFormat="1" ht="18.75" customHeight="1">
      <c r="A66" s="658" t="s">
        <v>243</v>
      </c>
      <c r="B66" s="659" t="s">
        <v>177</v>
      </c>
      <c r="C66" s="720" t="s">
        <v>22</v>
      </c>
      <c r="D66" s="377"/>
      <c r="E66" s="377"/>
      <c r="F66" s="377"/>
      <c r="G66" s="365"/>
      <c r="H66" s="365"/>
      <c r="I66" s="426"/>
      <c r="J66" s="365"/>
      <c r="K66" s="427"/>
      <c r="L66" s="427"/>
      <c r="M66" s="365"/>
      <c r="N66" s="365"/>
      <c r="O66" s="426"/>
      <c r="P66" s="365"/>
      <c r="Q66" s="365"/>
      <c r="R66" s="426"/>
      <c r="S66" s="365"/>
      <c r="T66" s="365"/>
      <c r="U66" s="426"/>
      <c r="V66" s="365"/>
      <c r="W66" s="365"/>
      <c r="X66" s="426"/>
      <c r="Y66" s="365"/>
      <c r="Z66" s="365"/>
      <c r="AA66" s="426"/>
      <c r="AB66" s="365"/>
      <c r="AC66" s="365"/>
      <c r="AD66" s="426"/>
      <c r="AE66" s="365"/>
      <c r="AF66" s="365"/>
      <c r="AG66" s="426"/>
      <c r="AH66" s="365"/>
      <c r="AI66" s="365"/>
      <c r="AJ66" s="426"/>
      <c r="AK66" s="365"/>
      <c r="AL66" s="365"/>
      <c r="AM66" s="426"/>
      <c r="AN66" s="365"/>
      <c r="AO66" s="365"/>
      <c r="AP66" s="426"/>
      <c r="AQ66" s="365"/>
      <c r="AR66" s="365"/>
      <c r="AS66" s="426"/>
      <c r="AT66" s="365"/>
      <c r="AU66" s="365"/>
      <c r="AV66" s="426"/>
      <c r="AW66" s="365"/>
      <c r="AX66" s="365"/>
      <c r="AY66" s="426"/>
      <c r="AZ66" s="365"/>
      <c r="BA66" s="365"/>
      <c r="BB66" s="426"/>
      <c r="BC66" s="365"/>
      <c r="BD66" s="365"/>
      <c r="BE66" s="426"/>
    </row>
    <row r="67" spans="1:59" s="674" customFormat="1" ht="18.75" customHeight="1">
      <c r="A67" s="428"/>
      <c r="B67" s="673" t="s">
        <v>593</v>
      </c>
      <c r="C67" s="721" t="s">
        <v>22</v>
      </c>
      <c r="D67" s="611"/>
      <c r="E67" s="611"/>
      <c r="F67" s="611"/>
      <c r="G67" s="429"/>
      <c r="H67" s="429"/>
      <c r="I67" s="430"/>
      <c r="J67" s="369"/>
      <c r="K67" s="431"/>
      <c r="L67" s="431"/>
      <c r="M67" s="369"/>
      <c r="N67" s="369"/>
      <c r="O67" s="430"/>
      <c r="P67" s="369"/>
      <c r="Q67" s="369"/>
      <c r="R67" s="430"/>
      <c r="S67" s="369"/>
      <c r="T67" s="369"/>
      <c r="U67" s="430"/>
      <c r="V67" s="369"/>
      <c r="W67" s="369"/>
      <c r="X67" s="430"/>
      <c r="Y67" s="369"/>
      <c r="Z67" s="369"/>
      <c r="AA67" s="430"/>
      <c r="AB67" s="369"/>
      <c r="AC67" s="369"/>
      <c r="AD67" s="430"/>
      <c r="AE67" s="369"/>
      <c r="AF67" s="369"/>
      <c r="AG67" s="430"/>
      <c r="AH67" s="369"/>
      <c r="AI67" s="369"/>
      <c r="AJ67" s="430"/>
      <c r="AK67" s="369"/>
      <c r="AL67" s="369"/>
      <c r="AM67" s="430"/>
      <c r="AN67" s="369"/>
      <c r="AO67" s="369"/>
      <c r="AP67" s="430"/>
      <c r="AQ67" s="369"/>
      <c r="AR67" s="369"/>
      <c r="AS67" s="430"/>
      <c r="AT67" s="369"/>
      <c r="AU67" s="369"/>
      <c r="AV67" s="430"/>
      <c r="AW67" s="369"/>
      <c r="AX67" s="369"/>
      <c r="AY67" s="430"/>
      <c r="AZ67" s="369"/>
      <c r="BA67" s="369"/>
      <c r="BB67" s="430"/>
      <c r="BC67" s="369"/>
      <c r="BD67" s="369"/>
      <c r="BE67" s="430"/>
    </row>
    <row r="68" spans="1:59" s="671" customFormat="1" ht="18.75" customHeight="1">
      <c r="A68" s="658">
        <v>5</v>
      </c>
      <c r="B68" s="659" t="s">
        <v>594</v>
      </c>
      <c r="C68" s="720"/>
      <c r="D68" s="675"/>
      <c r="E68" s="393"/>
      <c r="F68" s="675"/>
      <c r="G68" s="676"/>
      <c r="H68" s="369"/>
      <c r="I68" s="677"/>
      <c r="J68" s="676"/>
      <c r="K68" s="369"/>
      <c r="L68" s="677"/>
      <c r="M68" s="676"/>
      <c r="N68" s="369"/>
      <c r="O68" s="677"/>
      <c r="P68" s="676"/>
      <c r="Q68" s="369"/>
      <c r="R68" s="677"/>
      <c r="S68" s="676"/>
      <c r="T68" s="369"/>
      <c r="U68" s="677"/>
      <c r="V68" s="676"/>
      <c r="W68" s="369"/>
      <c r="X68" s="677"/>
      <c r="Y68" s="676"/>
      <c r="Z68" s="369"/>
      <c r="AA68" s="677"/>
      <c r="AB68" s="676"/>
      <c r="AC68" s="369"/>
      <c r="AD68" s="677"/>
      <c r="AE68" s="676"/>
      <c r="AF68" s="369"/>
      <c r="AG68" s="677"/>
      <c r="AH68" s="676"/>
      <c r="AI68" s="369"/>
      <c r="AJ68" s="677"/>
      <c r="AK68" s="676"/>
      <c r="AL68" s="369"/>
      <c r="AM68" s="677"/>
      <c r="AN68" s="676"/>
      <c r="AO68" s="369"/>
      <c r="AP68" s="677"/>
      <c r="AQ68" s="676"/>
      <c r="AR68" s="369"/>
      <c r="AS68" s="677"/>
      <c r="AT68" s="676"/>
      <c r="AU68" s="369"/>
      <c r="AV68" s="677"/>
      <c r="AW68" s="676"/>
      <c r="AX68" s="369"/>
      <c r="AY68" s="677"/>
      <c r="AZ68" s="676"/>
      <c r="BA68" s="369"/>
      <c r="BB68" s="677"/>
      <c r="BC68" s="676"/>
      <c r="BD68" s="369"/>
      <c r="BE68" s="677"/>
    </row>
    <row r="69" spans="1:59" s="684" customFormat="1" ht="19.5" customHeight="1">
      <c r="A69" s="678" t="s">
        <v>243</v>
      </c>
      <c r="B69" s="432" t="s">
        <v>661</v>
      </c>
      <c r="C69" s="664" t="s">
        <v>595</v>
      </c>
      <c r="D69" s="377"/>
      <c r="E69" s="377"/>
      <c r="F69" s="377"/>
      <c r="G69" s="373"/>
      <c r="H69" s="365"/>
      <c r="I69" s="679"/>
      <c r="J69" s="373"/>
      <c r="K69" s="365"/>
      <c r="L69" s="365"/>
      <c r="M69" s="373"/>
      <c r="N69" s="365"/>
      <c r="O69" s="365"/>
      <c r="P69" s="373"/>
      <c r="Q69" s="365"/>
      <c r="R69" s="680"/>
      <c r="S69" s="373"/>
      <c r="T69" s="365"/>
      <c r="U69" s="365"/>
      <c r="V69" s="373"/>
      <c r="W69" s="365"/>
      <c r="X69" s="365"/>
      <c r="Y69" s="373"/>
      <c r="Z69" s="367"/>
      <c r="AA69" s="367"/>
      <c r="AB69" s="365"/>
      <c r="AC69" s="365"/>
      <c r="AD69" s="679"/>
      <c r="AE69" s="365"/>
      <c r="AF69" s="365"/>
      <c r="AG69" s="679"/>
      <c r="AH69" s="365"/>
      <c r="AI69" s="365"/>
      <c r="AJ69" s="681"/>
      <c r="AK69" s="373"/>
      <c r="AL69" s="369"/>
      <c r="AM69" s="365"/>
      <c r="AN69" s="373"/>
      <c r="AO69" s="369"/>
      <c r="AP69" s="365"/>
      <c r="AQ69" s="682"/>
      <c r="AR69" s="682"/>
      <c r="AS69" s="682"/>
      <c r="AT69" s="683"/>
      <c r="AU69" s="683"/>
      <c r="AV69" s="683"/>
      <c r="AW69" s="373"/>
      <c r="AX69" s="369"/>
      <c r="AY69" s="365"/>
      <c r="AZ69" s="373"/>
      <c r="BA69" s="369"/>
      <c r="BB69" s="365"/>
      <c r="BC69" s="373"/>
      <c r="BD69" s="369"/>
      <c r="BE69" s="365"/>
    </row>
    <row r="70" spans="1:59" s="433" customFormat="1" ht="19.5" customHeight="1">
      <c r="A70" s="233" t="s">
        <v>243</v>
      </c>
      <c r="B70" s="432" t="s">
        <v>596</v>
      </c>
      <c r="C70" s="664" t="s">
        <v>22</v>
      </c>
      <c r="D70" s="608"/>
      <c r="E70" s="608"/>
      <c r="F70" s="608"/>
      <c r="G70" s="373"/>
      <c r="H70" s="373"/>
      <c r="I70" s="373"/>
      <c r="J70" s="373"/>
      <c r="K70" s="373"/>
      <c r="L70" s="373"/>
      <c r="M70" s="373"/>
      <c r="N70" s="373"/>
      <c r="O70" s="373"/>
      <c r="P70" s="373"/>
      <c r="Q70" s="373"/>
      <c r="R70" s="373"/>
      <c r="S70" s="373"/>
      <c r="T70" s="373"/>
      <c r="U70" s="373"/>
      <c r="V70" s="373"/>
      <c r="W70" s="223"/>
      <c r="X70" s="373"/>
      <c r="Y70" s="373"/>
      <c r="Z70" s="373"/>
      <c r="AA70" s="373"/>
      <c r="AB70" s="373"/>
      <c r="AC70" s="373"/>
      <c r="AD70" s="373"/>
      <c r="AE70" s="373"/>
      <c r="AF70" s="373"/>
      <c r="AG70" s="373"/>
      <c r="AH70" s="373"/>
      <c r="AI70" s="373"/>
      <c r="AJ70" s="373"/>
      <c r="AK70" s="373"/>
      <c r="AL70" s="223"/>
      <c r="AM70" s="373"/>
      <c r="AN70" s="373"/>
      <c r="AO70" s="223"/>
      <c r="AP70" s="373"/>
      <c r="AQ70" s="373"/>
      <c r="AR70" s="373"/>
      <c r="AS70" s="373"/>
      <c r="AT70" s="373"/>
      <c r="AU70" s="373"/>
      <c r="AV70" s="373"/>
      <c r="AW70" s="373"/>
      <c r="AX70" s="223"/>
      <c r="AY70" s="373"/>
      <c r="AZ70" s="373"/>
      <c r="BA70" s="223"/>
      <c r="BB70" s="373"/>
      <c r="BC70" s="373"/>
      <c r="BD70" s="223"/>
      <c r="BE70" s="373"/>
    </row>
    <row r="71" spans="1:59" s="436" customFormat="1" ht="19.5" customHeight="1">
      <c r="A71" s="434" t="s">
        <v>243</v>
      </c>
      <c r="B71" s="435" t="s">
        <v>660</v>
      </c>
      <c r="C71" s="409" t="s">
        <v>597</v>
      </c>
      <c r="D71" s="393"/>
      <c r="E71" s="393"/>
      <c r="F71" s="393"/>
      <c r="G71" s="223"/>
      <c r="H71" s="223"/>
      <c r="I71" s="223"/>
      <c r="J71" s="223"/>
      <c r="K71" s="223"/>
      <c r="L71" s="412"/>
      <c r="M71" s="517"/>
      <c r="N71" s="517"/>
      <c r="O71" s="223"/>
      <c r="P71" s="223"/>
      <c r="Q71" s="223"/>
      <c r="R71" s="223"/>
      <c r="S71" s="223"/>
      <c r="T71" s="223"/>
      <c r="U71" s="223"/>
      <c r="V71" s="223"/>
      <c r="W71" s="223"/>
      <c r="X71" s="223"/>
      <c r="Y71" s="412"/>
      <c r="Z71" s="412"/>
      <c r="AA71" s="223"/>
      <c r="AB71" s="223"/>
      <c r="AC71" s="223"/>
      <c r="AD71" s="223"/>
      <c r="AE71" s="223"/>
      <c r="AF71" s="223"/>
      <c r="AG71" s="223"/>
      <c r="AH71" s="451"/>
      <c r="AI71" s="451"/>
      <c r="AJ71" s="518"/>
      <c r="AK71" s="223"/>
      <c r="AL71" s="223"/>
      <c r="AM71" s="223"/>
      <c r="AN71" s="223"/>
      <c r="AO71" s="223"/>
      <c r="AP71" s="223"/>
      <c r="AQ71" s="223"/>
      <c r="AR71" s="223"/>
      <c r="AS71" s="223"/>
      <c r="AT71" s="223"/>
      <c r="AU71" s="223"/>
      <c r="AV71" s="223"/>
      <c r="AW71" s="223"/>
      <c r="AX71" s="223"/>
      <c r="AY71" s="223"/>
      <c r="AZ71" s="223"/>
      <c r="BA71" s="223"/>
      <c r="BB71" s="223"/>
      <c r="BC71" s="223"/>
      <c r="BD71" s="223"/>
      <c r="BE71" s="223"/>
    </row>
    <row r="72" spans="1:59" s="436" customFormat="1" ht="19.5" customHeight="1">
      <c r="A72" s="434" t="s">
        <v>243</v>
      </c>
      <c r="B72" s="435" t="s">
        <v>598</v>
      </c>
      <c r="C72" s="409" t="s">
        <v>597</v>
      </c>
      <c r="D72" s="393"/>
      <c r="E72" s="393"/>
      <c r="F72" s="393"/>
      <c r="G72" s="223"/>
      <c r="H72" s="223"/>
      <c r="I72" s="223"/>
      <c r="J72" s="223"/>
      <c r="K72" s="223"/>
      <c r="L72" s="412"/>
      <c r="M72" s="517"/>
      <c r="N72" s="517"/>
      <c r="O72" s="223"/>
      <c r="P72" s="223"/>
      <c r="Q72" s="223"/>
      <c r="R72" s="223"/>
      <c r="S72" s="223"/>
      <c r="T72" s="223"/>
      <c r="U72" s="223"/>
      <c r="V72" s="223"/>
      <c r="W72" s="223"/>
      <c r="X72" s="223"/>
      <c r="Y72" s="223"/>
      <c r="Z72" s="223"/>
      <c r="AA72" s="223"/>
      <c r="AB72" s="223"/>
      <c r="AC72" s="223"/>
      <c r="AD72" s="223"/>
      <c r="AE72" s="412"/>
      <c r="AF72" s="412"/>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row>
    <row r="73" spans="1:59" s="436" customFormat="1" ht="19.5" customHeight="1">
      <c r="A73" s="434" t="s">
        <v>243</v>
      </c>
      <c r="B73" s="435" t="s">
        <v>599</v>
      </c>
      <c r="C73" s="409" t="s">
        <v>600</v>
      </c>
      <c r="D73" s="393"/>
      <c r="E73" s="393"/>
      <c r="F73" s="39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row>
    <row r="74" spans="1:59" s="436" customFormat="1" ht="19.5" customHeight="1">
      <c r="A74" s="224"/>
      <c r="B74" s="435" t="s">
        <v>601</v>
      </c>
      <c r="C74" s="409" t="s">
        <v>602</v>
      </c>
      <c r="D74" s="393"/>
      <c r="E74" s="393"/>
      <c r="F74" s="393"/>
      <c r="G74" s="451"/>
      <c r="H74" s="223"/>
      <c r="I74" s="223"/>
      <c r="J74" s="451"/>
      <c r="K74" s="223"/>
      <c r="L74" s="451"/>
      <c r="M74" s="451"/>
      <c r="N74" s="223"/>
      <c r="O74" s="451"/>
      <c r="P74" s="451"/>
      <c r="Q74" s="223"/>
      <c r="R74" s="451"/>
      <c r="S74" s="451"/>
      <c r="T74" s="223"/>
      <c r="U74" s="451"/>
      <c r="V74" s="451"/>
      <c r="W74" s="223"/>
      <c r="X74" s="451"/>
      <c r="Y74" s="451"/>
      <c r="Z74" s="223"/>
      <c r="AA74" s="451"/>
      <c r="AB74" s="451"/>
      <c r="AC74" s="223"/>
      <c r="AD74" s="451"/>
      <c r="AE74" s="451"/>
      <c r="AF74" s="223"/>
      <c r="AG74" s="451"/>
      <c r="AH74" s="451"/>
      <c r="AI74" s="223"/>
      <c r="AJ74" s="451"/>
      <c r="AK74" s="451"/>
      <c r="AL74" s="223"/>
      <c r="AM74" s="451"/>
      <c r="AN74" s="451"/>
      <c r="AO74" s="223"/>
      <c r="AP74" s="451"/>
      <c r="AQ74" s="223"/>
      <c r="AR74" s="223"/>
      <c r="AS74" s="223"/>
      <c r="AT74" s="223"/>
      <c r="AU74" s="223"/>
      <c r="AV74" s="223"/>
      <c r="AW74" s="451"/>
      <c r="AX74" s="223"/>
      <c r="AY74" s="451"/>
      <c r="AZ74" s="451"/>
      <c r="BA74" s="223"/>
      <c r="BB74" s="451"/>
      <c r="BC74" s="451"/>
      <c r="BD74" s="223"/>
      <c r="BE74" s="451"/>
    </row>
    <row r="75" spans="1:59" s="437" customFormat="1" ht="19.5" customHeight="1">
      <c r="A75" s="405"/>
      <c r="B75" s="406" t="s">
        <v>603</v>
      </c>
      <c r="C75" s="719" t="s">
        <v>186</v>
      </c>
      <c r="D75" s="393"/>
      <c r="E75" s="393"/>
      <c r="F75" s="39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6"/>
      <c r="AT75" s="226"/>
      <c r="AU75" s="226"/>
      <c r="AV75" s="226"/>
      <c r="AW75" s="223"/>
      <c r="AX75" s="223"/>
      <c r="AY75" s="223"/>
      <c r="AZ75" s="223"/>
      <c r="BA75" s="223"/>
      <c r="BB75" s="223"/>
      <c r="BC75" s="223"/>
      <c r="BD75" s="223"/>
      <c r="BE75" s="223"/>
    </row>
    <row r="76" spans="1:59" s="433" customFormat="1" ht="19.5" customHeight="1">
      <c r="A76" s="425">
        <v>6</v>
      </c>
      <c r="B76" s="403" t="s">
        <v>604</v>
      </c>
      <c r="C76" s="664"/>
      <c r="D76" s="393"/>
      <c r="E76" s="393"/>
      <c r="F76" s="393"/>
      <c r="G76" s="373"/>
      <c r="H76" s="223"/>
      <c r="I76" s="373"/>
      <c r="J76" s="373"/>
      <c r="K76" s="223"/>
      <c r="L76" s="373"/>
      <c r="M76" s="373"/>
      <c r="N76" s="223"/>
      <c r="O76" s="373"/>
      <c r="P76" s="373"/>
      <c r="Q76" s="223"/>
      <c r="R76" s="373"/>
      <c r="S76" s="373"/>
      <c r="T76" s="223"/>
      <c r="U76" s="373"/>
      <c r="V76" s="373"/>
      <c r="W76" s="223"/>
      <c r="X76" s="373"/>
      <c r="Y76" s="373"/>
      <c r="Z76" s="223"/>
      <c r="AA76" s="373"/>
      <c r="AB76" s="373"/>
      <c r="AC76" s="223"/>
      <c r="AD76" s="373"/>
      <c r="AE76" s="373"/>
      <c r="AF76" s="223"/>
      <c r="AG76" s="373"/>
      <c r="AH76" s="373"/>
      <c r="AI76" s="223"/>
      <c r="AJ76" s="373"/>
      <c r="AK76" s="373"/>
      <c r="AL76" s="223"/>
      <c r="AM76" s="373"/>
      <c r="AN76" s="373"/>
      <c r="AO76" s="223"/>
      <c r="AP76" s="373"/>
      <c r="AQ76" s="373"/>
      <c r="AR76" s="223"/>
      <c r="AS76" s="373"/>
      <c r="AT76" s="373"/>
      <c r="AU76" s="223"/>
      <c r="AV76" s="373"/>
      <c r="AW76" s="373"/>
      <c r="AX76" s="223"/>
      <c r="AY76" s="373"/>
      <c r="AZ76" s="373"/>
      <c r="BA76" s="223"/>
      <c r="BB76" s="373"/>
      <c r="BC76" s="373"/>
      <c r="BD76" s="223"/>
      <c r="BE76" s="373"/>
    </row>
    <row r="77" spans="1:59" s="433" customFormat="1" ht="19.5" customHeight="1">
      <c r="A77" s="438" t="s">
        <v>243</v>
      </c>
      <c r="B77" s="439" t="s">
        <v>207</v>
      </c>
      <c r="C77" s="438" t="s">
        <v>43</v>
      </c>
      <c r="D77" s="612"/>
      <c r="E77" s="443"/>
      <c r="F77" s="61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0"/>
      <c r="AL77" s="440"/>
      <c r="AM77" s="440"/>
      <c r="AN77" s="440"/>
      <c r="AO77" s="440"/>
      <c r="AP77" s="440"/>
      <c r="AQ77" s="440"/>
      <c r="AR77" s="440"/>
      <c r="AS77" s="440"/>
      <c r="AT77" s="440"/>
      <c r="AU77" s="440"/>
      <c r="AV77" s="440"/>
      <c r="AW77" s="440"/>
      <c r="AX77" s="440"/>
      <c r="AY77" s="440"/>
      <c r="AZ77" s="440"/>
      <c r="BA77" s="440"/>
      <c r="BB77" s="440"/>
      <c r="BC77" s="440"/>
      <c r="BD77" s="440"/>
      <c r="BE77" s="440"/>
    </row>
    <row r="78" spans="1:59" s="455" customFormat="1" ht="21.6" customHeight="1">
      <c r="A78" s="519" t="s">
        <v>243</v>
      </c>
      <c r="B78" s="520" t="s">
        <v>208</v>
      </c>
      <c r="C78" s="519" t="s">
        <v>48</v>
      </c>
      <c r="D78" s="608"/>
      <c r="E78" s="608"/>
      <c r="F78" s="519"/>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c r="AT78" s="440"/>
      <c r="AU78" s="440"/>
      <c r="AV78" s="440"/>
      <c r="AW78" s="440"/>
      <c r="AX78" s="440"/>
      <c r="AY78" s="440"/>
      <c r="AZ78" s="440"/>
      <c r="BA78" s="440"/>
      <c r="BB78" s="440"/>
      <c r="BC78" s="440"/>
      <c r="BD78" s="440"/>
      <c r="BE78" s="440"/>
    </row>
    <row r="79" spans="1:59" s="433" customFormat="1" ht="24.75" customHeight="1">
      <c r="A79" s="441"/>
      <c r="B79" s="442" t="s">
        <v>283</v>
      </c>
      <c r="C79" s="459" t="s">
        <v>48</v>
      </c>
      <c r="D79" s="608"/>
      <c r="E79" s="608"/>
      <c r="F79" s="608"/>
      <c r="G79" s="443"/>
      <c r="H79" s="443"/>
      <c r="I79" s="443"/>
      <c r="J79" s="443"/>
      <c r="K79" s="443"/>
      <c r="L79" s="443"/>
      <c r="M79" s="443"/>
      <c r="N79" s="443"/>
      <c r="O79" s="443"/>
      <c r="P79" s="443"/>
      <c r="Q79" s="443"/>
      <c r="R79" s="443"/>
      <c r="S79" s="443"/>
      <c r="T79" s="443"/>
      <c r="U79" s="443"/>
      <c r="V79" s="443"/>
      <c r="W79" s="443"/>
      <c r="X79" s="443"/>
      <c r="Y79" s="443"/>
      <c r="Z79" s="443"/>
      <c r="AA79" s="443"/>
      <c r="AB79" s="443"/>
      <c r="AC79" s="443"/>
      <c r="AD79" s="443"/>
      <c r="AE79" s="443"/>
      <c r="AF79" s="443"/>
      <c r="AG79" s="443"/>
      <c r="AH79" s="443"/>
      <c r="AI79" s="443"/>
      <c r="AJ79" s="443"/>
      <c r="AK79" s="443"/>
      <c r="AL79" s="443"/>
      <c r="AM79" s="443"/>
      <c r="AN79" s="443"/>
      <c r="AO79" s="443"/>
      <c r="AP79" s="443"/>
      <c r="AQ79" s="443"/>
      <c r="AR79" s="443"/>
      <c r="AS79" s="443"/>
      <c r="AT79" s="443"/>
      <c r="AU79" s="443"/>
      <c r="AV79" s="443"/>
      <c r="AW79" s="443"/>
      <c r="AX79" s="443"/>
      <c r="AY79" s="443"/>
      <c r="AZ79" s="443"/>
      <c r="BA79" s="443"/>
      <c r="BB79" s="443"/>
      <c r="BC79" s="443"/>
      <c r="BD79" s="443"/>
      <c r="BE79" s="443"/>
    </row>
    <row r="80" spans="1:59" s="433" customFormat="1" ht="19.5" customHeight="1">
      <c r="A80" s="444"/>
      <c r="B80" s="445" t="s">
        <v>339</v>
      </c>
      <c r="C80" s="447" t="s">
        <v>48</v>
      </c>
      <c r="D80" s="393"/>
      <c r="E80" s="393"/>
      <c r="F80" s="393"/>
      <c r="G80" s="446"/>
      <c r="H80" s="446"/>
      <c r="I80" s="446"/>
      <c r="J80" s="446"/>
      <c r="K80" s="446"/>
      <c r="L80" s="446"/>
      <c r="M80" s="446"/>
      <c r="N80" s="446"/>
      <c r="O80" s="446"/>
      <c r="P80" s="446"/>
      <c r="Q80" s="446"/>
      <c r="R80" s="446"/>
      <c r="S80" s="446"/>
      <c r="T80" s="446"/>
      <c r="U80" s="446"/>
      <c r="V80" s="446"/>
      <c r="W80" s="446"/>
      <c r="X80" s="446"/>
      <c r="Y80" s="446"/>
      <c r="Z80" s="446"/>
      <c r="AA80" s="446"/>
      <c r="AB80" s="446"/>
      <c r="AC80" s="446"/>
      <c r="AD80" s="446"/>
      <c r="AE80" s="446"/>
      <c r="AF80" s="446"/>
      <c r="AG80" s="446"/>
      <c r="AH80" s="446"/>
      <c r="AI80" s="446"/>
      <c r="AJ80" s="446"/>
      <c r="AK80" s="446"/>
      <c r="AL80" s="446"/>
      <c r="AM80" s="446"/>
      <c r="AN80" s="446"/>
      <c r="AO80" s="446"/>
      <c r="AP80" s="446"/>
      <c r="AQ80" s="446"/>
      <c r="AR80" s="446"/>
      <c r="AS80" s="446"/>
      <c r="AT80" s="446"/>
      <c r="AU80" s="446"/>
      <c r="AV80" s="446"/>
      <c r="AW80" s="446"/>
      <c r="AX80" s="446"/>
      <c r="AY80" s="446"/>
      <c r="AZ80" s="446"/>
      <c r="BA80" s="446"/>
      <c r="BB80" s="446"/>
      <c r="BC80" s="446"/>
      <c r="BD80" s="446"/>
      <c r="BE80" s="446"/>
    </row>
    <row r="81" spans="1:57" s="433" customFormat="1" ht="19.5" customHeight="1">
      <c r="A81" s="447"/>
      <c r="B81" s="445" t="s">
        <v>284</v>
      </c>
      <c r="C81" s="447" t="s">
        <v>48</v>
      </c>
      <c r="D81" s="393"/>
      <c r="E81" s="393"/>
      <c r="F81" s="393"/>
      <c r="G81" s="412"/>
      <c r="H81" s="412"/>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c r="AG81" s="393"/>
      <c r="AH81" s="393"/>
      <c r="AI81" s="393"/>
      <c r="AJ81" s="448"/>
      <c r="AK81" s="448"/>
      <c r="AL81" s="448"/>
      <c r="AM81" s="448"/>
      <c r="AN81" s="448"/>
      <c r="AO81" s="448"/>
      <c r="AP81" s="448"/>
      <c r="AQ81" s="448"/>
      <c r="AR81" s="448"/>
      <c r="AS81" s="448"/>
      <c r="AT81" s="448"/>
      <c r="AU81" s="448"/>
      <c r="AV81" s="448"/>
      <c r="AW81" s="448"/>
      <c r="AX81" s="448"/>
      <c r="AY81" s="448"/>
      <c r="AZ81" s="448"/>
      <c r="BA81" s="448"/>
      <c r="BB81" s="448"/>
      <c r="BC81" s="448"/>
      <c r="BD81" s="448"/>
      <c r="BE81" s="448"/>
    </row>
    <row r="82" spans="1:57" s="433" customFormat="1" ht="19.5" customHeight="1">
      <c r="A82" s="447"/>
      <c r="B82" s="445" t="s">
        <v>285</v>
      </c>
      <c r="C82" s="447"/>
      <c r="D82" s="393"/>
      <c r="E82" s="393"/>
      <c r="F82" s="393"/>
      <c r="G82" s="412"/>
      <c r="H82" s="412"/>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223"/>
      <c r="AH82" s="223"/>
      <c r="AI82" s="223"/>
      <c r="AJ82" s="449"/>
      <c r="AK82" s="449"/>
      <c r="AL82" s="449"/>
      <c r="AM82" s="448"/>
      <c r="AN82" s="448"/>
      <c r="AO82" s="448"/>
      <c r="AP82" s="448"/>
      <c r="AQ82" s="448"/>
      <c r="AR82" s="448"/>
      <c r="AS82" s="448"/>
      <c r="AT82" s="448"/>
      <c r="AU82" s="448"/>
      <c r="AV82" s="448"/>
      <c r="AW82" s="448"/>
      <c r="AX82" s="448"/>
      <c r="AY82" s="448"/>
      <c r="AZ82" s="448"/>
      <c r="BA82" s="448"/>
      <c r="BB82" s="448"/>
      <c r="BC82" s="448"/>
      <c r="BD82" s="448"/>
      <c r="BE82" s="448"/>
    </row>
    <row r="83" spans="1:57" s="433" customFormat="1" ht="19.5" customHeight="1">
      <c r="A83" s="444"/>
      <c r="B83" s="450" t="s">
        <v>340</v>
      </c>
      <c r="C83" s="447" t="s">
        <v>48</v>
      </c>
      <c r="D83" s="393"/>
      <c r="E83" s="393"/>
      <c r="F83" s="393"/>
      <c r="G83" s="412"/>
      <c r="H83" s="412"/>
      <c r="I83" s="448"/>
      <c r="J83" s="448"/>
      <c r="K83" s="448"/>
      <c r="L83" s="448"/>
      <c r="M83" s="448"/>
      <c r="N83" s="448"/>
      <c r="O83" s="448"/>
      <c r="P83" s="448"/>
      <c r="Q83" s="448"/>
      <c r="R83" s="448"/>
      <c r="S83" s="448"/>
      <c r="T83" s="448"/>
      <c r="U83" s="223"/>
      <c r="V83" s="223"/>
      <c r="W83" s="223"/>
      <c r="X83" s="223"/>
      <c r="Y83" s="223"/>
      <c r="Z83" s="223"/>
      <c r="AA83" s="223"/>
      <c r="AB83" s="223"/>
      <c r="AC83" s="223"/>
      <c r="AD83" s="223"/>
      <c r="AE83" s="223"/>
      <c r="AF83" s="223"/>
      <c r="AG83" s="223"/>
      <c r="AH83" s="223"/>
      <c r="AI83" s="223"/>
      <c r="AJ83" s="449"/>
      <c r="AK83" s="449"/>
      <c r="AL83" s="449"/>
      <c r="AM83" s="448"/>
      <c r="AN83" s="448"/>
      <c r="AO83" s="448"/>
      <c r="AP83" s="448"/>
      <c r="AQ83" s="448"/>
      <c r="AR83" s="448"/>
      <c r="AS83" s="448"/>
      <c r="AT83" s="448"/>
      <c r="AU83" s="448"/>
      <c r="AV83" s="448"/>
      <c r="AW83" s="448"/>
      <c r="AX83" s="448"/>
      <c r="AY83" s="448"/>
      <c r="AZ83" s="448"/>
      <c r="BA83" s="448"/>
      <c r="BB83" s="448"/>
      <c r="BC83" s="448"/>
      <c r="BD83" s="448"/>
      <c r="BE83" s="448"/>
    </row>
    <row r="84" spans="1:57" s="455" customFormat="1" ht="19.5" customHeight="1">
      <c r="A84" s="519" t="s">
        <v>243</v>
      </c>
      <c r="B84" s="520" t="s">
        <v>179</v>
      </c>
      <c r="C84" s="519" t="s">
        <v>48</v>
      </c>
      <c r="D84" s="608"/>
      <c r="E84" s="608"/>
      <c r="F84" s="608"/>
      <c r="G84" s="440"/>
      <c r="H84" s="440"/>
      <c r="I84" s="440"/>
      <c r="J84" s="440"/>
      <c r="K84" s="440"/>
      <c r="L84" s="440"/>
      <c r="M84" s="440"/>
      <c r="N84" s="440"/>
      <c r="O84" s="440"/>
      <c r="P84" s="440"/>
      <c r="Q84" s="440"/>
      <c r="R84" s="440"/>
      <c r="S84" s="440"/>
      <c r="T84" s="440"/>
      <c r="U84" s="440"/>
      <c r="V84" s="440"/>
      <c r="W84" s="440"/>
      <c r="X84" s="440"/>
      <c r="Y84" s="440"/>
      <c r="Z84" s="440"/>
      <c r="AA84" s="440"/>
      <c r="AB84" s="440"/>
      <c r="AC84" s="440"/>
      <c r="AD84" s="440"/>
      <c r="AE84" s="440"/>
      <c r="AF84" s="440"/>
      <c r="AG84" s="440"/>
      <c r="AH84" s="440"/>
      <c r="AI84" s="440"/>
      <c r="AJ84" s="440"/>
      <c r="AK84" s="440"/>
      <c r="AL84" s="440"/>
      <c r="AM84" s="440"/>
      <c r="AN84" s="440"/>
      <c r="AO84" s="440"/>
      <c r="AP84" s="440"/>
      <c r="AQ84" s="440"/>
      <c r="AR84" s="440"/>
      <c r="AS84" s="440"/>
      <c r="AT84" s="440"/>
      <c r="AU84" s="440"/>
      <c r="AV84" s="440"/>
      <c r="AW84" s="440"/>
      <c r="AX84" s="440"/>
      <c r="AY84" s="440"/>
      <c r="AZ84" s="440"/>
      <c r="BA84" s="440"/>
      <c r="BB84" s="440"/>
      <c r="BC84" s="440"/>
      <c r="BD84" s="440"/>
      <c r="BE84" s="440"/>
    </row>
    <row r="85" spans="1:57" s="433" customFormat="1" ht="19.5" hidden="1" customHeight="1">
      <c r="A85" s="444" t="s">
        <v>243</v>
      </c>
      <c r="B85" s="445" t="s">
        <v>341</v>
      </c>
      <c r="C85" s="447" t="s">
        <v>48</v>
      </c>
      <c r="D85" s="393"/>
      <c r="E85" s="393"/>
      <c r="F85" s="393"/>
      <c r="G85" s="451"/>
      <c r="H85" s="451"/>
      <c r="I85" s="451"/>
      <c r="J85" s="451"/>
      <c r="K85" s="451"/>
      <c r="L85" s="451"/>
      <c r="M85" s="451"/>
      <c r="N85" s="451"/>
      <c r="O85" s="451"/>
      <c r="P85" s="451"/>
      <c r="Q85" s="451"/>
      <c r="R85" s="451"/>
      <c r="S85" s="451"/>
      <c r="T85" s="451"/>
      <c r="U85" s="451"/>
      <c r="V85" s="451"/>
      <c r="W85" s="451"/>
      <c r="X85" s="451"/>
      <c r="Y85" s="451"/>
      <c r="Z85" s="451"/>
      <c r="AA85" s="451"/>
      <c r="AB85" s="451"/>
      <c r="AC85" s="451"/>
      <c r="AD85" s="451"/>
      <c r="AE85" s="451"/>
      <c r="AF85" s="451"/>
      <c r="AG85" s="451"/>
      <c r="AH85" s="451"/>
      <c r="AI85" s="451"/>
      <c r="AJ85" s="451"/>
      <c r="AK85" s="451"/>
      <c r="AL85" s="451"/>
      <c r="AM85" s="451"/>
      <c r="AN85" s="451"/>
      <c r="AO85" s="451"/>
      <c r="AP85" s="451"/>
      <c r="AQ85" s="451"/>
      <c r="AR85" s="451"/>
      <c r="AS85" s="451"/>
      <c r="AT85" s="451"/>
      <c r="AU85" s="451"/>
      <c r="AV85" s="451"/>
      <c r="AW85" s="451"/>
      <c r="AX85" s="451"/>
      <c r="AY85" s="451"/>
      <c r="AZ85" s="451"/>
      <c r="BA85" s="451"/>
      <c r="BB85" s="451"/>
      <c r="BC85" s="451"/>
      <c r="BD85" s="451"/>
      <c r="BE85" s="451"/>
    </row>
    <row r="86" spans="1:57" s="455" customFormat="1" ht="19.5" customHeight="1">
      <c r="A86" s="452" t="s">
        <v>281</v>
      </c>
      <c r="B86" s="453" t="s">
        <v>342</v>
      </c>
      <c r="C86" s="405" t="s">
        <v>48</v>
      </c>
      <c r="D86" s="393"/>
      <c r="E86" s="393"/>
      <c r="F86" s="393"/>
      <c r="G86" s="451"/>
      <c r="H86" s="451"/>
      <c r="I86" s="451"/>
      <c r="J86" s="223"/>
      <c r="K86" s="454"/>
      <c r="L86" s="454"/>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row>
    <row r="87" spans="1:57" s="433" customFormat="1" ht="19.5" customHeight="1">
      <c r="A87" s="452" t="s">
        <v>281</v>
      </c>
      <c r="B87" s="445" t="s">
        <v>343</v>
      </c>
      <c r="C87" s="447" t="s">
        <v>48</v>
      </c>
      <c r="D87" s="393"/>
      <c r="E87" s="393"/>
      <c r="F87" s="393"/>
      <c r="G87" s="451"/>
      <c r="H87" s="451"/>
      <c r="I87" s="223"/>
      <c r="J87" s="223"/>
      <c r="K87" s="454"/>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row>
    <row r="88" spans="1:57" s="433" customFormat="1" ht="19.5" customHeight="1">
      <c r="A88" s="438" t="s">
        <v>243</v>
      </c>
      <c r="B88" s="456" t="s">
        <v>180</v>
      </c>
      <c r="C88" s="438" t="s">
        <v>48</v>
      </c>
      <c r="D88" s="608"/>
      <c r="E88" s="608"/>
      <c r="F88" s="519"/>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row>
    <row r="89" spans="1:57" s="433" customFormat="1" ht="19.5" hidden="1" customHeight="1">
      <c r="A89" s="444" t="s">
        <v>243</v>
      </c>
      <c r="B89" s="445" t="s">
        <v>344</v>
      </c>
      <c r="C89" s="447" t="s">
        <v>48</v>
      </c>
      <c r="D89" s="393"/>
      <c r="E89" s="393"/>
      <c r="F89" s="405"/>
      <c r="G89" s="457"/>
      <c r="H89" s="451"/>
      <c r="I89" s="451"/>
      <c r="J89" s="451"/>
      <c r="K89" s="451"/>
      <c r="L89" s="451"/>
      <c r="M89" s="451"/>
      <c r="N89" s="451"/>
      <c r="O89" s="451"/>
      <c r="P89" s="451"/>
      <c r="Q89" s="451"/>
      <c r="R89" s="451"/>
      <c r="S89" s="451"/>
      <c r="T89" s="451"/>
      <c r="U89" s="451"/>
      <c r="V89" s="451"/>
      <c r="W89" s="451"/>
      <c r="X89" s="451"/>
      <c r="Y89" s="451"/>
      <c r="Z89" s="451"/>
      <c r="AA89" s="451"/>
      <c r="AB89" s="451"/>
      <c r="AC89" s="451"/>
      <c r="AD89" s="451"/>
      <c r="AE89" s="451"/>
      <c r="AF89" s="451"/>
      <c r="AG89" s="451"/>
      <c r="AH89" s="451"/>
      <c r="AI89" s="451"/>
      <c r="AJ89" s="451"/>
      <c r="AK89" s="451"/>
      <c r="AL89" s="451"/>
      <c r="AM89" s="451"/>
      <c r="AN89" s="451"/>
      <c r="AO89" s="451"/>
      <c r="AP89" s="451"/>
      <c r="AQ89" s="451"/>
      <c r="AR89" s="451"/>
      <c r="AS89" s="451"/>
      <c r="AT89" s="451"/>
      <c r="AU89" s="451"/>
      <c r="AV89" s="451"/>
      <c r="AW89" s="451"/>
      <c r="AX89" s="451"/>
      <c r="AY89" s="451"/>
      <c r="AZ89" s="451"/>
      <c r="BA89" s="451"/>
      <c r="BB89" s="451"/>
      <c r="BC89" s="451"/>
      <c r="BD89" s="451"/>
      <c r="BE89" s="451"/>
    </row>
    <row r="90" spans="1:57" s="433" customFormat="1" ht="19.5" customHeight="1">
      <c r="A90" s="444"/>
      <c r="B90" s="458" t="s">
        <v>340</v>
      </c>
      <c r="C90" s="447" t="s">
        <v>48</v>
      </c>
      <c r="D90" s="393"/>
      <c r="E90" s="393"/>
      <c r="F90" s="405"/>
      <c r="G90" s="451"/>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row>
    <row r="91" spans="1:57" s="433" customFormat="1" ht="19.5" customHeight="1">
      <c r="A91" s="444"/>
      <c r="B91" s="458" t="s">
        <v>345</v>
      </c>
      <c r="C91" s="447" t="s">
        <v>48</v>
      </c>
      <c r="D91" s="393"/>
      <c r="E91" s="393"/>
      <c r="F91" s="405"/>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row>
    <row r="92" spans="1:57" s="461" customFormat="1" ht="17.25" customHeight="1">
      <c r="A92" s="459" t="s">
        <v>243</v>
      </c>
      <c r="B92" s="460" t="s">
        <v>181</v>
      </c>
      <c r="C92" s="459" t="s">
        <v>48</v>
      </c>
      <c r="D92" s="608"/>
      <c r="E92" s="608"/>
      <c r="F92" s="608"/>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440"/>
      <c r="AE92" s="440"/>
      <c r="AF92" s="440"/>
      <c r="AG92" s="440"/>
      <c r="AH92" s="440"/>
      <c r="AI92" s="440"/>
      <c r="AJ92" s="440"/>
      <c r="AK92" s="440"/>
      <c r="AL92" s="440"/>
      <c r="AM92" s="440"/>
      <c r="AN92" s="440"/>
      <c r="AO92" s="440"/>
      <c r="AP92" s="440"/>
      <c r="AQ92" s="440"/>
      <c r="AR92" s="440"/>
      <c r="AS92" s="440"/>
      <c r="AT92" s="440"/>
      <c r="AU92" s="440"/>
      <c r="AV92" s="440"/>
      <c r="AW92" s="440"/>
      <c r="AX92" s="440"/>
      <c r="AY92" s="440"/>
      <c r="AZ92" s="440"/>
      <c r="BA92" s="440"/>
      <c r="BB92" s="440"/>
      <c r="BC92" s="440"/>
      <c r="BD92" s="440"/>
      <c r="BE92" s="440"/>
    </row>
    <row r="93" spans="1:57" s="463" customFormat="1" ht="27.75" customHeight="1">
      <c r="A93" s="438" t="s">
        <v>243</v>
      </c>
      <c r="B93" s="456" t="s">
        <v>235</v>
      </c>
      <c r="C93" s="438" t="s">
        <v>48</v>
      </c>
      <c r="D93" s="608"/>
      <c r="E93" s="608"/>
      <c r="F93" s="608"/>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462"/>
      <c r="AI93" s="373"/>
      <c r="AJ93" s="462"/>
      <c r="AK93" s="462"/>
      <c r="AL93" s="462"/>
      <c r="AM93" s="373"/>
      <c r="AN93" s="373"/>
      <c r="AO93" s="373"/>
      <c r="AP93" s="373"/>
      <c r="AQ93" s="373"/>
      <c r="AR93" s="373"/>
      <c r="AS93" s="373"/>
      <c r="AT93" s="373"/>
      <c r="AU93" s="373"/>
      <c r="AV93" s="373"/>
      <c r="AW93" s="373"/>
      <c r="AX93" s="373"/>
      <c r="AY93" s="373"/>
      <c r="AZ93" s="373"/>
      <c r="BA93" s="373"/>
      <c r="BB93" s="373"/>
      <c r="BC93" s="373"/>
      <c r="BD93" s="373"/>
      <c r="BE93" s="373"/>
    </row>
    <row r="94" spans="1:57" s="464" customFormat="1" ht="23.25" customHeight="1">
      <c r="A94" s="447"/>
      <c r="B94" s="458" t="s">
        <v>460</v>
      </c>
      <c r="C94" s="447" t="s">
        <v>210</v>
      </c>
      <c r="D94" s="393"/>
      <c r="E94" s="393"/>
      <c r="F94" s="434"/>
      <c r="G94" s="451"/>
      <c r="H94" s="451"/>
      <c r="I94" s="451"/>
      <c r="J94" s="451"/>
      <c r="K94" s="451"/>
      <c r="L94" s="451"/>
      <c r="M94" s="451"/>
      <c r="N94" s="451"/>
      <c r="O94" s="451"/>
      <c r="P94" s="451"/>
      <c r="Q94" s="451"/>
      <c r="R94" s="451"/>
      <c r="S94" s="451"/>
      <c r="T94" s="451"/>
      <c r="U94" s="451"/>
      <c r="V94" s="451"/>
      <c r="W94" s="451"/>
      <c r="X94" s="451"/>
      <c r="Y94" s="451"/>
      <c r="Z94" s="451"/>
      <c r="AA94" s="451"/>
      <c r="AB94" s="451"/>
      <c r="AC94" s="451"/>
      <c r="AD94" s="451"/>
      <c r="AE94" s="451"/>
      <c r="AF94" s="451"/>
      <c r="AG94" s="451"/>
      <c r="AH94" s="451"/>
      <c r="AI94" s="451"/>
      <c r="AJ94" s="451"/>
      <c r="AK94" s="451"/>
      <c r="AL94" s="451"/>
      <c r="AM94" s="451"/>
      <c r="AN94" s="451"/>
      <c r="AO94" s="451"/>
      <c r="AP94" s="451"/>
      <c r="AQ94" s="451"/>
      <c r="AR94" s="451"/>
      <c r="AS94" s="451"/>
      <c r="AT94" s="451"/>
      <c r="AU94" s="451"/>
      <c r="AV94" s="451"/>
      <c r="AW94" s="451"/>
      <c r="AX94" s="451"/>
      <c r="AY94" s="451"/>
      <c r="AZ94" s="451"/>
      <c r="BA94" s="451"/>
      <c r="BB94" s="451"/>
      <c r="BC94" s="451"/>
      <c r="BD94" s="451"/>
      <c r="BE94" s="451"/>
    </row>
    <row r="95" spans="1:57" s="455" customFormat="1" ht="23.25" customHeight="1">
      <c r="A95" s="519" t="s">
        <v>243</v>
      </c>
      <c r="B95" s="521" t="s">
        <v>206</v>
      </c>
      <c r="C95" s="519" t="s">
        <v>210</v>
      </c>
      <c r="D95" s="389"/>
      <c r="E95" s="389"/>
      <c r="F95" s="389"/>
      <c r="G95" s="440"/>
      <c r="H95" s="440"/>
      <c r="I95" s="440"/>
      <c r="J95" s="440"/>
      <c r="K95" s="440"/>
      <c r="L95" s="440"/>
      <c r="M95" s="440"/>
      <c r="N95" s="440"/>
      <c r="O95" s="440"/>
      <c r="P95" s="440"/>
      <c r="Q95" s="440"/>
      <c r="R95" s="440"/>
      <c r="S95" s="440"/>
      <c r="T95" s="440"/>
      <c r="U95" s="440"/>
      <c r="V95" s="440"/>
      <c r="W95" s="440"/>
      <c r="X95" s="440"/>
      <c r="Y95" s="440"/>
      <c r="Z95" s="440"/>
      <c r="AA95" s="440"/>
      <c r="AB95" s="440"/>
      <c r="AC95" s="440"/>
      <c r="AD95" s="440"/>
      <c r="AE95" s="440"/>
      <c r="AF95" s="440"/>
      <c r="AG95" s="440"/>
      <c r="AH95" s="440"/>
      <c r="AI95" s="440"/>
      <c r="AJ95" s="440"/>
      <c r="AK95" s="440"/>
      <c r="AL95" s="440"/>
      <c r="AM95" s="440"/>
      <c r="AN95" s="440"/>
      <c r="AO95" s="440"/>
      <c r="AP95" s="440"/>
      <c r="AQ95" s="440"/>
      <c r="AR95" s="440"/>
      <c r="AS95" s="440"/>
      <c r="AT95" s="440"/>
      <c r="AU95" s="440"/>
      <c r="AV95" s="440"/>
      <c r="AW95" s="440"/>
      <c r="AX95" s="440"/>
      <c r="AY95" s="440"/>
      <c r="AZ95" s="440"/>
      <c r="BA95" s="440"/>
      <c r="BB95" s="440"/>
      <c r="BC95" s="440"/>
      <c r="BD95" s="440"/>
      <c r="BE95" s="440"/>
    </row>
    <row r="96" spans="1:57" s="227" customFormat="1" ht="18" customHeight="1">
      <c r="A96" s="233" t="s">
        <v>42</v>
      </c>
      <c r="B96" s="234" t="s">
        <v>605</v>
      </c>
      <c r="C96" s="219"/>
      <c r="D96" s="224"/>
      <c r="E96" s="393"/>
      <c r="F96" s="224"/>
      <c r="G96" s="232"/>
      <c r="H96" s="369"/>
      <c r="I96" s="232"/>
      <c r="J96" s="232"/>
      <c r="K96" s="369"/>
      <c r="L96" s="232"/>
      <c r="M96" s="232"/>
      <c r="N96" s="369"/>
      <c r="O96" s="232"/>
      <c r="P96" s="232"/>
      <c r="Q96" s="369"/>
      <c r="R96" s="232"/>
      <c r="S96" s="232"/>
      <c r="T96" s="369"/>
      <c r="U96" s="232"/>
      <c r="V96" s="232"/>
      <c r="W96" s="369"/>
      <c r="X96" s="232"/>
      <c r="Y96" s="232"/>
      <c r="Z96" s="369"/>
      <c r="AA96" s="232"/>
      <c r="AB96" s="232"/>
      <c r="AC96" s="369"/>
      <c r="AD96" s="232"/>
      <c r="AE96" s="232"/>
      <c r="AF96" s="369"/>
      <c r="AG96" s="232"/>
      <c r="AH96" s="232"/>
      <c r="AI96" s="369"/>
      <c r="AJ96" s="232"/>
      <c r="AK96" s="232"/>
      <c r="AL96" s="369"/>
      <c r="AM96" s="232"/>
      <c r="AN96" s="232"/>
      <c r="AO96" s="369"/>
      <c r="AP96" s="232"/>
      <c r="AQ96" s="232"/>
      <c r="AR96" s="369"/>
      <c r="AS96" s="232"/>
      <c r="AT96" s="232"/>
      <c r="AU96" s="369"/>
      <c r="AV96" s="232"/>
      <c r="AW96" s="232"/>
      <c r="AX96" s="369"/>
      <c r="AY96" s="232"/>
      <c r="AZ96" s="232"/>
      <c r="BA96" s="369"/>
      <c r="BB96" s="232"/>
      <c r="BC96" s="232"/>
      <c r="BD96" s="369"/>
      <c r="BE96" s="232"/>
    </row>
    <row r="97" spans="1:57" s="227" customFormat="1" ht="15.75" customHeight="1">
      <c r="A97" s="233" t="s">
        <v>46</v>
      </c>
      <c r="B97" s="243" t="s">
        <v>606</v>
      </c>
      <c r="C97" s="219"/>
      <c r="D97" s="224"/>
      <c r="E97" s="393"/>
      <c r="F97" s="524"/>
      <c r="G97" s="522"/>
      <c r="H97" s="523"/>
      <c r="I97" s="522"/>
      <c r="J97" s="522"/>
      <c r="K97" s="523"/>
      <c r="L97" s="522"/>
      <c r="M97" s="522"/>
      <c r="N97" s="523"/>
      <c r="O97" s="522"/>
      <c r="P97" s="522"/>
      <c r="Q97" s="523"/>
      <c r="R97" s="522"/>
      <c r="S97" s="522"/>
      <c r="T97" s="523"/>
      <c r="U97" s="522"/>
      <c r="V97" s="522"/>
      <c r="W97" s="523"/>
      <c r="X97" s="522"/>
      <c r="Y97" s="522"/>
      <c r="Z97" s="523"/>
      <c r="AA97" s="522"/>
      <c r="AB97" s="522"/>
      <c r="AC97" s="523"/>
      <c r="AD97" s="522"/>
      <c r="AE97" s="522"/>
      <c r="AF97" s="523"/>
      <c r="AG97" s="522"/>
      <c r="AH97" s="522"/>
      <c r="AI97" s="523"/>
      <c r="AJ97" s="522"/>
      <c r="AK97" s="522"/>
      <c r="AL97" s="523"/>
      <c r="AM97" s="522"/>
      <c r="AN97" s="522"/>
      <c r="AO97" s="523"/>
      <c r="AP97" s="522"/>
      <c r="AQ97" s="522"/>
      <c r="AR97" s="523"/>
      <c r="AS97" s="522"/>
      <c r="AT97" s="522"/>
      <c r="AU97" s="523"/>
      <c r="AV97" s="522"/>
      <c r="AW97" s="522"/>
      <c r="AX97" s="523"/>
      <c r="AY97" s="522"/>
      <c r="AZ97" s="522"/>
      <c r="BA97" s="523"/>
      <c r="BB97" s="522"/>
      <c r="BC97" s="522"/>
      <c r="BD97" s="523"/>
      <c r="BE97" s="522"/>
    </row>
    <row r="98" spans="1:57" ht="15.75" customHeight="1">
      <c r="A98" s="524" t="s">
        <v>243</v>
      </c>
      <c r="B98" s="244" t="s">
        <v>607</v>
      </c>
      <c r="C98" s="722" t="s">
        <v>54</v>
      </c>
      <c r="D98" s="613"/>
      <c r="E98" s="613"/>
      <c r="F98" s="613"/>
      <c r="G98" s="294"/>
      <c r="H98" s="525"/>
      <c r="I98" s="294"/>
      <c r="J98" s="294"/>
      <c r="K98" s="525"/>
      <c r="L98" s="294"/>
      <c r="M98" s="294"/>
      <c r="N98" s="525"/>
      <c r="O98" s="294"/>
      <c r="P98" s="294"/>
      <c r="Q98" s="525"/>
      <c r="R98" s="294"/>
      <c r="S98" s="294"/>
      <c r="T98" s="525"/>
      <c r="U98" s="294"/>
      <c r="V98" s="294"/>
      <c r="W98" s="525"/>
      <c r="X98" s="294"/>
      <c r="Y98" s="294"/>
      <c r="Z98" s="525"/>
      <c r="AA98" s="294"/>
      <c r="AB98" s="294"/>
      <c r="AC98" s="525"/>
      <c r="AD98" s="294"/>
      <c r="AE98" s="294"/>
      <c r="AF98" s="525"/>
      <c r="AG98" s="294"/>
      <c r="AH98" s="526"/>
      <c r="AI98" s="525"/>
      <c r="AJ98" s="294"/>
      <c r="AK98" s="294"/>
      <c r="AL98" s="525"/>
      <c r="AM98" s="294"/>
      <c r="AN98" s="294"/>
      <c r="AO98" s="525"/>
      <c r="AP98" s="294"/>
      <c r="AQ98" s="294"/>
      <c r="AR98" s="525"/>
      <c r="AS98" s="294"/>
      <c r="AT98" s="294"/>
      <c r="AU98" s="525"/>
      <c r="AV98" s="294"/>
      <c r="AW98" s="294"/>
      <c r="AX98" s="525"/>
      <c r="AY98" s="294"/>
      <c r="AZ98" s="294"/>
      <c r="BA98" s="525"/>
      <c r="BB98" s="294"/>
      <c r="BC98" s="294"/>
      <c r="BD98" s="525"/>
      <c r="BE98" s="294"/>
    </row>
    <row r="99" spans="1:57" ht="15.75" customHeight="1">
      <c r="A99" s="524" t="s">
        <v>243</v>
      </c>
      <c r="B99" s="244" t="s">
        <v>608</v>
      </c>
      <c r="C99" s="722" t="s">
        <v>609</v>
      </c>
      <c r="D99" s="614"/>
      <c r="E99" s="697"/>
      <c r="F99" s="614"/>
      <c r="G99" s="295"/>
      <c r="H99" s="527"/>
      <c r="I99" s="295"/>
      <c r="J99" s="295"/>
      <c r="K99" s="527"/>
      <c r="L99" s="295"/>
      <c r="M99" s="295"/>
      <c r="N99" s="527"/>
      <c r="O99" s="295"/>
      <c r="P99" s="295"/>
      <c r="Q99" s="527"/>
      <c r="R99" s="295"/>
      <c r="S99" s="295"/>
      <c r="T99" s="527"/>
      <c r="U99" s="295"/>
      <c r="V99" s="295"/>
      <c r="W99" s="527"/>
      <c r="X99" s="295"/>
      <c r="Y99" s="295"/>
      <c r="Z99" s="527"/>
      <c r="AA99" s="295"/>
      <c r="AB99" s="295"/>
      <c r="AC99" s="527"/>
      <c r="AD99" s="295"/>
      <c r="AE99" s="295"/>
      <c r="AF99" s="527"/>
      <c r="AG99" s="295"/>
      <c r="AH99" s="295"/>
      <c r="AI99" s="527"/>
      <c r="AJ99" s="295"/>
      <c r="AK99" s="295"/>
      <c r="AL99" s="527"/>
      <c r="AM99" s="295"/>
      <c r="AN99" s="295"/>
      <c r="AO99" s="527"/>
      <c r="AP99" s="295"/>
      <c r="AQ99" s="295"/>
      <c r="AR99" s="527"/>
      <c r="AS99" s="295"/>
      <c r="AT99" s="295"/>
      <c r="AU99" s="527"/>
      <c r="AV99" s="295"/>
      <c r="AW99" s="295"/>
      <c r="AX99" s="527"/>
      <c r="AY99" s="295"/>
      <c r="AZ99" s="295"/>
      <c r="BA99" s="527"/>
      <c r="BB99" s="295"/>
      <c r="BC99" s="295"/>
      <c r="BD99" s="527"/>
      <c r="BE99" s="295"/>
    </row>
    <row r="100" spans="1:57" ht="15.75" customHeight="1">
      <c r="A100" s="524" t="s">
        <v>243</v>
      </c>
      <c r="B100" s="244" t="s">
        <v>610</v>
      </c>
      <c r="C100" s="722" t="s">
        <v>609</v>
      </c>
      <c r="D100" s="614"/>
      <c r="E100" s="698"/>
      <c r="F100" s="614"/>
      <c r="G100" s="295"/>
      <c r="H100" s="528"/>
      <c r="I100" s="295"/>
      <c r="J100" s="295"/>
      <c r="K100" s="528"/>
      <c r="L100" s="295"/>
      <c r="M100" s="295"/>
      <c r="N100" s="528"/>
      <c r="O100" s="295"/>
      <c r="P100" s="295"/>
      <c r="Q100" s="528"/>
      <c r="R100" s="295"/>
      <c r="S100" s="295"/>
      <c r="T100" s="528"/>
      <c r="U100" s="295"/>
      <c r="V100" s="295"/>
      <c r="W100" s="528"/>
      <c r="X100" s="295"/>
      <c r="Y100" s="295"/>
      <c r="Z100" s="528"/>
      <c r="AA100" s="295"/>
      <c r="AB100" s="295"/>
      <c r="AC100" s="528"/>
      <c r="AD100" s="295"/>
      <c r="AE100" s="295"/>
      <c r="AF100" s="528"/>
      <c r="AG100" s="295"/>
      <c r="AH100" s="295"/>
      <c r="AI100" s="528"/>
      <c r="AJ100" s="295"/>
      <c r="AK100" s="295"/>
      <c r="AL100" s="528"/>
      <c r="AM100" s="295"/>
      <c r="AN100" s="295"/>
      <c r="AO100" s="528"/>
      <c r="AP100" s="295"/>
      <c r="AQ100" s="295"/>
      <c r="AR100" s="528"/>
      <c r="AS100" s="295"/>
      <c r="AT100" s="295"/>
      <c r="AU100" s="528"/>
      <c r="AV100" s="295"/>
      <c r="AW100" s="295"/>
      <c r="AX100" s="528"/>
      <c r="AY100" s="295"/>
      <c r="AZ100" s="295"/>
      <c r="BA100" s="528"/>
      <c r="BB100" s="295"/>
      <c r="BC100" s="295"/>
      <c r="BD100" s="528"/>
      <c r="BE100" s="295"/>
    </row>
    <row r="101" spans="1:57" s="227" customFormat="1" ht="21.75" customHeight="1">
      <c r="A101" s="224" t="s">
        <v>243</v>
      </c>
      <c r="B101" s="250" t="s">
        <v>611</v>
      </c>
      <c r="C101" s="219" t="s">
        <v>609</v>
      </c>
      <c r="D101" s="615"/>
      <c r="E101" s="381"/>
      <c r="F101" s="615"/>
      <c r="G101" s="359"/>
      <c r="H101" s="369"/>
      <c r="I101" s="359"/>
      <c r="J101" s="359"/>
      <c r="K101" s="369"/>
      <c r="L101" s="359"/>
      <c r="M101" s="359"/>
      <c r="N101" s="369"/>
      <c r="O101" s="359"/>
      <c r="P101" s="359"/>
      <c r="Q101" s="369"/>
      <c r="R101" s="359"/>
      <c r="S101" s="359"/>
      <c r="T101" s="369"/>
      <c r="U101" s="359"/>
      <c r="V101" s="359"/>
      <c r="W101" s="369"/>
      <c r="X101" s="359"/>
      <c r="Y101" s="359"/>
      <c r="Z101" s="369"/>
      <c r="AA101" s="359"/>
      <c r="AB101" s="359"/>
      <c r="AC101" s="369"/>
      <c r="AD101" s="359"/>
      <c r="AE101" s="359"/>
      <c r="AF101" s="369"/>
      <c r="AG101" s="359"/>
      <c r="AH101" s="359"/>
      <c r="AI101" s="369"/>
      <c r="AJ101" s="359"/>
      <c r="AK101" s="359"/>
      <c r="AL101" s="529"/>
      <c r="AM101" s="359"/>
      <c r="AN101" s="359"/>
      <c r="AO101" s="369"/>
      <c r="AP101" s="359"/>
      <c r="AQ101" s="359"/>
      <c r="AR101" s="336"/>
      <c r="AS101" s="359"/>
      <c r="AT101" s="359"/>
      <c r="AU101" s="336"/>
      <c r="AV101" s="359"/>
      <c r="AW101" s="359"/>
      <c r="AX101" s="369"/>
      <c r="AY101" s="359"/>
      <c r="AZ101" s="359"/>
      <c r="BA101" s="369"/>
      <c r="BB101" s="359"/>
      <c r="BC101" s="359"/>
      <c r="BD101" s="369"/>
      <c r="BE101" s="359"/>
    </row>
    <row r="102" spans="1:57" s="239" customFormat="1" ht="36" customHeight="1">
      <c r="A102" s="219" t="s">
        <v>286</v>
      </c>
      <c r="B102" s="245" t="s">
        <v>612</v>
      </c>
      <c r="C102" s="219" t="s">
        <v>43</v>
      </c>
      <c r="D102" s="614"/>
      <c r="E102" s="697"/>
      <c r="F102" s="614"/>
      <c r="G102" s="295"/>
      <c r="H102" s="527"/>
      <c r="I102" s="295"/>
      <c r="J102" s="295"/>
      <c r="K102" s="527"/>
      <c r="L102" s="295"/>
      <c r="M102" s="295"/>
      <c r="N102" s="527"/>
      <c r="O102" s="295"/>
      <c r="P102" s="295"/>
      <c r="Q102" s="527"/>
      <c r="R102" s="295"/>
      <c r="S102" s="295"/>
      <c r="T102" s="527"/>
      <c r="U102" s="295"/>
      <c r="V102" s="295"/>
      <c r="W102" s="527"/>
      <c r="X102" s="295"/>
      <c r="Y102" s="295"/>
      <c r="Z102" s="527"/>
      <c r="AA102" s="295"/>
      <c r="AB102" s="295"/>
      <c r="AC102" s="527"/>
      <c r="AD102" s="295"/>
      <c r="AE102" s="295"/>
      <c r="AF102" s="527"/>
      <c r="AG102" s="295"/>
      <c r="AH102" s="295"/>
      <c r="AI102" s="527"/>
      <c r="AJ102" s="295"/>
      <c r="AK102" s="295"/>
      <c r="AL102" s="528"/>
      <c r="AM102" s="295"/>
      <c r="AN102" s="295"/>
      <c r="AO102" s="527"/>
      <c r="AP102" s="295"/>
      <c r="AQ102" s="295"/>
      <c r="AR102" s="528"/>
      <c r="AS102" s="295"/>
      <c r="AT102" s="295"/>
      <c r="AU102" s="528"/>
      <c r="AV102" s="295"/>
      <c r="AW102" s="295"/>
      <c r="AX102" s="528"/>
      <c r="AY102" s="295"/>
      <c r="AZ102" s="295"/>
      <c r="BA102" s="528"/>
      <c r="BB102" s="295"/>
      <c r="BC102" s="295"/>
      <c r="BD102" s="528"/>
      <c r="BE102" s="295"/>
    </row>
    <row r="103" spans="1:57" s="227" customFormat="1" ht="20.25" customHeight="1">
      <c r="A103" s="317" t="s">
        <v>47</v>
      </c>
      <c r="B103" s="246" t="s">
        <v>613</v>
      </c>
      <c r="C103" s="723"/>
      <c r="D103" s="224"/>
      <c r="E103" s="393"/>
      <c r="F103" s="524"/>
      <c r="G103" s="530"/>
      <c r="H103" s="523"/>
      <c r="I103" s="530"/>
      <c r="J103" s="530"/>
      <c r="K103" s="523"/>
      <c r="L103" s="530"/>
      <c r="M103" s="530"/>
      <c r="N103" s="523"/>
      <c r="O103" s="530"/>
      <c r="P103" s="530"/>
      <c r="Q103" s="523"/>
      <c r="R103" s="530"/>
      <c r="S103" s="530"/>
      <c r="T103" s="523"/>
      <c r="U103" s="530"/>
      <c r="V103" s="530"/>
      <c r="W103" s="523"/>
      <c r="X103" s="530"/>
      <c r="Y103" s="530"/>
      <c r="Z103" s="523"/>
      <c r="AA103" s="530"/>
      <c r="AB103" s="530"/>
      <c r="AC103" s="523"/>
      <c r="AD103" s="530"/>
      <c r="AE103" s="530"/>
      <c r="AF103" s="523"/>
      <c r="AG103" s="530"/>
      <c r="AH103" s="530"/>
      <c r="AI103" s="523"/>
      <c r="AJ103" s="530"/>
      <c r="AK103" s="530"/>
      <c r="AL103" s="523"/>
      <c r="AM103" s="530"/>
      <c r="AN103" s="530"/>
      <c r="AO103" s="523"/>
      <c r="AP103" s="530"/>
      <c r="AQ103" s="530"/>
      <c r="AR103" s="523"/>
      <c r="AS103" s="530"/>
      <c r="AT103" s="530"/>
      <c r="AU103" s="523"/>
      <c r="AV103" s="530"/>
      <c r="AW103" s="530"/>
      <c r="AX103" s="523"/>
      <c r="AY103" s="530"/>
      <c r="AZ103" s="530"/>
      <c r="BA103" s="523"/>
      <c r="BB103" s="530"/>
      <c r="BC103" s="530"/>
      <c r="BD103" s="523"/>
      <c r="BE103" s="530"/>
    </row>
    <row r="104" spans="1:57" ht="42" customHeight="1">
      <c r="A104" s="524" t="s">
        <v>243</v>
      </c>
      <c r="B104" s="247" t="s">
        <v>322</v>
      </c>
      <c r="C104" s="524" t="s">
        <v>43</v>
      </c>
      <c r="D104" s="616"/>
      <c r="E104" s="616"/>
      <c r="F104" s="616"/>
      <c r="G104" s="531"/>
      <c r="H104" s="532"/>
      <c r="I104" s="531"/>
      <c r="J104" s="531"/>
      <c r="K104" s="532"/>
      <c r="L104" s="531"/>
      <c r="M104" s="531"/>
      <c r="N104" s="532"/>
      <c r="O104" s="531"/>
      <c r="P104" s="531"/>
      <c r="Q104" s="532"/>
      <c r="R104" s="531"/>
      <c r="S104" s="531"/>
      <c r="T104" s="532"/>
      <c r="U104" s="531"/>
      <c r="V104" s="531"/>
      <c r="W104" s="532"/>
      <c r="X104" s="531"/>
      <c r="Y104" s="531"/>
      <c r="Z104" s="532"/>
      <c r="AA104" s="531"/>
      <c r="AB104" s="531"/>
      <c r="AC104" s="532"/>
      <c r="AD104" s="531"/>
      <c r="AE104" s="531"/>
      <c r="AF104" s="532"/>
      <c r="AG104" s="531"/>
      <c r="AH104" s="531"/>
      <c r="AI104" s="532"/>
      <c r="AJ104" s="531"/>
      <c r="AK104" s="531"/>
      <c r="AL104" s="532"/>
      <c r="AM104" s="531"/>
      <c r="AN104" s="531"/>
      <c r="AO104" s="532"/>
      <c r="AP104" s="531"/>
      <c r="AQ104" s="531"/>
      <c r="AR104" s="533"/>
      <c r="AS104" s="531"/>
      <c r="AT104" s="531"/>
      <c r="AU104" s="532"/>
      <c r="AV104" s="531"/>
      <c r="AW104" s="531"/>
      <c r="AX104" s="532"/>
      <c r="AY104" s="531"/>
      <c r="AZ104" s="531"/>
      <c r="BA104" s="532"/>
      <c r="BB104" s="531"/>
      <c r="BC104" s="531"/>
      <c r="BD104" s="533"/>
      <c r="BE104" s="531"/>
    </row>
    <row r="105" spans="1:57" ht="30" customHeight="1">
      <c r="A105" s="524" t="s">
        <v>243</v>
      </c>
      <c r="B105" s="248" t="s">
        <v>614</v>
      </c>
      <c r="C105" s="524" t="s">
        <v>43</v>
      </c>
      <c r="D105" s="617"/>
      <c r="E105" s="699"/>
      <c r="F105" s="699"/>
      <c r="G105" s="534"/>
      <c r="H105" s="535"/>
      <c r="I105" s="534"/>
      <c r="J105" s="534"/>
      <c r="K105" s="535"/>
      <c r="L105" s="534"/>
      <c r="M105" s="534"/>
      <c r="N105" s="535"/>
      <c r="O105" s="536"/>
      <c r="P105" s="534"/>
      <c r="Q105" s="535"/>
      <c r="R105" s="536"/>
      <c r="S105" s="534"/>
      <c r="T105" s="535"/>
      <c r="U105" s="536"/>
      <c r="V105" s="534"/>
      <c r="W105" s="535"/>
      <c r="X105" s="536"/>
      <c r="Y105" s="534"/>
      <c r="Z105" s="535"/>
      <c r="AA105" s="534"/>
      <c r="AB105" s="534"/>
      <c r="AC105" s="535"/>
      <c r="AD105" s="536"/>
      <c r="AE105" s="534"/>
      <c r="AF105" s="535"/>
      <c r="AG105" s="534"/>
      <c r="AH105" s="534"/>
      <c r="AI105" s="535"/>
      <c r="AJ105" s="536"/>
      <c r="AK105" s="534"/>
      <c r="AL105" s="535"/>
      <c r="AM105" s="536"/>
      <c r="AN105" s="534"/>
      <c r="AO105" s="535"/>
      <c r="AP105" s="536"/>
      <c r="AQ105" s="534"/>
      <c r="AR105" s="535"/>
      <c r="AS105" s="536"/>
      <c r="AT105" s="534"/>
      <c r="AU105" s="535"/>
      <c r="AV105" s="536"/>
      <c r="AW105" s="534"/>
      <c r="AX105" s="535"/>
      <c r="AY105" s="534"/>
      <c r="AZ105" s="534"/>
      <c r="BA105" s="535"/>
      <c r="BB105" s="536"/>
      <c r="BC105" s="534"/>
      <c r="BD105" s="535"/>
      <c r="BE105" s="536"/>
    </row>
    <row r="106" spans="1:57" s="227" customFormat="1" ht="36" customHeight="1">
      <c r="A106" s="224" t="s">
        <v>243</v>
      </c>
      <c r="B106" s="249" t="s">
        <v>615</v>
      </c>
      <c r="C106" s="224" t="s">
        <v>43</v>
      </c>
      <c r="D106" s="618"/>
      <c r="E106" s="700"/>
      <c r="F106" s="699"/>
      <c r="G106" s="534"/>
      <c r="H106" s="537"/>
      <c r="I106" s="537"/>
      <c r="J106" s="534"/>
      <c r="K106" s="535"/>
      <c r="L106" s="534"/>
      <c r="M106" s="534"/>
      <c r="N106" s="535"/>
      <c r="O106" s="536"/>
      <c r="P106" s="534"/>
      <c r="Q106" s="535"/>
      <c r="R106" s="536"/>
      <c r="S106" s="534"/>
      <c r="T106" s="535"/>
      <c r="U106" s="536"/>
      <c r="V106" s="534"/>
      <c r="W106" s="535"/>
      <c r="X106" s="536"/>
      <c r="Y106" s="534"/>
      <c r="Z106" s="535"/>
      <c r="AA106" s="534"/>
      <c r="AB106" s="534"/>
      <c r="AC106" s="537"/>
      <c r="AD106" s="537"/>
      <c r="AE106" s="534"/>
      <c r="AF106" s="535"/>
      <c r="AG106" s="534"/>
      <c r="AH106" s="538"/>
      <c r="AI106" s="535"/>
      <c r="AJ106" s="536"/>
      <c r="AK106" s="534"/>
      <c r="AL106" s="535"/>
      <c r="AM106" s="536"/>
      <c r="AN106" s="534"/>
      <c r="AO106" s="535"/>
      <c r="AP106" s="536"/>
      <c r="AQ106" s="534"/>
      <c r="AR106" s="535"/>
      <c r="AS106" s="536"/>
      <c r="AT106" s="534"/>
      <c r="AU106" s="535"/>
      <c r="AV106" s="536"/>
      <c r="AW106" s="534"/>
      <c r="AX106" s="539"/>
      <c r="AY106" s="539"/>
      <c r="AZ106" s="534"/>
      <c r="BA106" s="535"/>
      <c r="BB106" s="536"/>
      <c r="BC106" s="534"/>
      <c r="BD106" s="535"/>
      <c r="BE106" s="536"/>
    </row>
    <row r="107" spans="1:57" s="227" customFormat="1" ht="39.75" customHeight="1">
      <c r="A107" s="224" t="s">
        <v>243</v>
      </c>
      <c r="B107" s="250" t="s">
        <v>616</v>
      </c>
      <c r="C107" s="224" t="s">
        <v>43</v>
      </c>
      <c r="D107" s="619"/>
      <c r="E107" s="701"/>
      <c r="F107" s="701"/>
      <c r="G107" s="541"/>
      <c r="H107" s="543"/>
      <c r="I107" s="540"/>
      <c r="J107" s="541"/>
      <c r="K107" s="542"/>
      <c r="L107" s="540"/>
      <c r="M107" s="543"/>
      <c r="N107" s="541"/>
      <c r="O107" s="541"/>
      <c r="P107" s="543"/>
      <c r="Q107" s="542"/>
      <c r="R107" s="542"/>
      <c r="S107" s="540"/>
      <c r="T107" s="541"/>
      <c r="U107" s="541"/>
      <c r="V107" s="540"/>
      <c r="W107" s="541"/>
      <c r="X107" s="541"/>
      <c r="Y107" s="540"/>
      <c r="Z107" s="541"/>
      <c r="AA107" s="541"/>
      <c r="AB107" s="540"/>
      <c r="AC107" s="541"/>
      <c r="AD107" s="541"/>
      <c r="AE107" s="540"/>
      <c r="AF107" s="541"/>
      <c r="AG107" s="541"/>
      <c r="AH107" s="540"/>
      <c r="AI107" s="541"/>
      <c r="AJ107" s="541"/>
      <c r="AK107" s="540"/>
      <c r="AL107" s="541"/>
      <c r="AM107" s="541"/>
      <c r="AN107" s="540"/>
      <c r="AO107" s="541"/>
      <c r="AP107" s="541"/>
      <c r="AQ107" s="540"/>
      <c r="AR107" s="541"/>
      <c r="AS107" s="541"/>
      <c r="AT107" s="540"/>
      <c r="AU107" s="541"/>
      <c r="AV107" s="541"/>
      <c r="AW107" s="540"/>
      <c r="AX107" s="541"/>
      <c r="AY107" s="541"/>
      <c r="AZ107" s="540"/>
      <c r="BA107" s="541"/>
      <c r="BB107" s="541"/>
      <c r="BC107" s="540"/>
      <c r="BD107" s="541"/>
      <c r="BE107" s="541"/>
    </row>
    <row r="108" spans="1:57" s="227" customFormat="1" ht="33.75" customHeight="1">
      <c r="A108" s="224" t="s">
        <v>243</v>
      </c>
      <c r="B108" s="250" t="s">
        <v>82</v>
      </c>
      <c r="C108" s="219"/>
      <c r="D108" s="224"/>
      <c r="E108" s="702"/>
      <c r="F108" s="524"/>
      <c r="G108" s="522"/>
      <c r="H108" s="523"/>
      <c r="I108" s="522"/>
      <c r="J108" s="522"/>
      <c r="K108" s="523"/>
      <c r="L108" s="522"/>
      <c r="M108" s="522"/>
      <c r="N108" s="523"/>
      <c r="O108" s="522"/>
      <c r="P108" s="522"/>
      <c r="Q108" s="523"/>
      <c r="R108" s="522"/>
      <c r="S108" s="522"/>
      <c r="T108" s="523"/>
      <c r="U108" s="522"/>
      <c r="V108" s="522"/>
      <c r="W108" s="523"/>
      <c r="X108" s="522"/>
      <c r="Y108" s="522"/>
      <c r="Z108" s="523"/>
      <c r="AA108" s="522"/>
      <c r="AB108" s="522"/>
      <c r="AC108" s="523"/>
      <c r="AD108" s="522"/>
      <c r="AE108" s="522"/>
      <c r="AF108" s="523"/>
      <c r="AG108" s="522"/>
      <c r="AH108" s="522"/>
      <c r="AI108" s="523"/>
      <c r="AJ108" s="522"/>
      <c r="AK108" s="522"/>
      <c r="AL108" s="523"/>
      <c r="AM108" s="522"/>
      <c r="AN108" s="522"/>
      <c r="AO108" s="523"/>
      <c r="AP108" s="522"/>
      <c r="AQ108" s="522"/>
      <c r="AR108" s="523"/>
      <c r="AS108" s="522"/>
      <c r="AT108" s="522"/>
      <c r="AU108" s="523"/>
      <c r="AV108" s="522"/>
      <c r="AW108" s="522"/>
      <c r="AX108" s="523"/>
      <c r="AY108" s="522"/>
      <c r="AZ108" s="522"/>
      <c r="BA108" s="523"/>
      <c r="BB108" s="522"/>
      <c r="BC108" s="522"/>
      <c r="BD108" s="523"/>
      <c r="BE108" s="522"/>
    </row>
    <row r="109" spans="1:57" s="252" customFormat="1" ht="18.75" customHeight="1">
      <c r="A109" s="544" t="s">
        <v>243</v>
      </c>
      <c r="B109" s="251" t="s">
        <v>617</v>
      </c>
      <c r="C109" s="524" t="s">
        <v>609</v>
      </c>
      <c r="D109" s="620"/>
      <c r="E109" s="620"/>
      <c r="F109" s="620"/>
      <c r="G109" s="545"/>
      <c r="H109" s="703"/>
      <c r="I109" s="545"/>
      <c r="J109" s="545"/>
      <c r="K109" s="546"/>
      <c r="L109" s="545"/>
      <c r="M109" s="545"/>
      <c r="N109" s="546"/>
      <c r="O109" s="545"/>
      <c r="P109" s="545"/>
      <c r="Q109" s="545"/>
      <c r="R109" s="545"/>
      <c r="S109" s="545"/>
      <c r="T109" s="545"/>
      <c r="U109" s="545"/>
      <c r="V109" s="545"/>
      <c r="W109" s="545"/>
      <c r="X109" s="545"/>
      <c r="Y109" s="545"/>
      <c r="Z109" s="545"/>
      <c r="AA109" s="545"/>
      <c r="AB109" s="545"/>
      <c r="AC109" s="545"/>
      <c r="AD109" s="545"/>
      <c r="AE109" s="545"/>
      <c r="AF109" s="545"/>
      <c r="AG109" s="545"/>
      <c r="AH109" s="545"/>
      <c r="AI109" s="545"/>
      <c r="AJ109" s="545"/>
      <c r="AK109" s="545"/>
      <c r="AL109" s="545"/>
      <c r="AM109" s="545"/>
      <c r="AN109" s="545"/>
      <c r="AO109" s="545"/>
      <c r="AP109" s="545"/>
      <c r="AQ109" s="545"/>
      <c r="AR109" s="545"/>
      <c r="AS109" s="545"/>
      <c r="AT109" s="545"/>
      <c r="AU109" s="545"/>
      <c r="AV109" s="545"/>
      <c r="AW109" s="545"/>
      <c r="AX109" s="545"/>
      <c r="AY109" s="545"/>
      <c r="AZ109" s="545"/>
      <c r="BA109" s="545"/>
      <c r="BB109" s="545"/>
      <c r="BC109" s="545"/>
      <c r="BD109" s="545"/>
      <c r="BE109" s="545"/>
    </row>
    <row r="110" spans="1:57" s="252" customFormat="1" ht="22.5">
      <c r="A110" s="544"/>
      <c r="B110" s="251" t="s">
        <v>618</v>
      </c>
      <c r="C110" s="544" t="s">
        <v>55</v>
      </c>
      <c r="D110" s="621"/>
      <c r="E110" s="620"/>
      <c r="F110" s="621"/>
      <c r="G110" s="548"/>
      <c r="H110" s="548"/>
      <c r="I110" s="547"/>
      <c r="J110" s="548"/>
      <c r="K110" s="548"/>
      <c r="L110" s="549"/>
      <c r="M110" s="548"/>
      <c r="N110" s="548"/>
      <c r="O110" s="550"/>
      <c r="P110" s="548"/>
      <c r="Q110" s="548"/>
      <c r="R110" s="547"/>
      <c r="S110" s="551"/>
      <c r="T110" s="548"/>
      <c r="U110" s="549"/>
      <c r="V110" s="548"/>
      <c r="W110" s="548"/>
      <c r="X110" s="547"/>
      <c r="Y110" s="551"/>
      <c r="Z110" s="548"/>
      <c r="AA110" s="549"/>
      <c r="AB110" s="548"/>
      <c r="AC110" s="548"/>
      <c r="AD110" s="550"/>
      <c r="AE110" s="548"/>
      <c r="AF110" s="548"/>
      <c r="AG110" s="549"/>
      <c r="AH110" s="548"/>
      <c r="AI110" s="548"/>
      <c r="AJ110" s="550"/>
      <c r="AK110" s="548"/>
      <c r="AL110" s="548"/>
      <c r="AM110" s="550"/>
      <c r="AN110" s="548"/>
      <c r="AO110" s="548"/>
      <c r="AP110" s="550"/>
      <c r="AQ110" s="548"/>
      <c r="AR110" s="548"/>
      <c r="AS110" s="549"/>
      <c r="AT110" s="548"/>
      <c r="AU110" s="548"/>
      <c r="AV110" s="547"/>
      <c r="AW110" s="548"/>
      <c r="AX110" s="548"/>
      <c r="AY110" s="547"/>
      <c r="AZ110" s="548"/>
      <c r="BA110" s="548"/>
      <c r="BB110" s="550"/>
      <c r="BC110" s="548"/>
      <c r="BD110" s="548"/>
      <c r="BE110" s="552"/>
    </row>
    <row r="111" spans="1:57" s="252" customFormat="1" ht="18.75" customHeight="1">
      <c r="A111" s="544"/>
      <c r="B111" s="251" t="s">
        <v>619</v>
      </c>
      <c r="C111" s="544" t="s">
        <v>43</v>
      </c>
      <c r="D111" s="620"/>
      <c r="E111" s="620"/>
      <c r="F111" s="620"/>
      <c r="G111" s="523"/>
      <c r="H111" s="553"/>
      <c r="I111" s="553"/>
      <c r="J111" s="553"/>
      <c r="K111" s="553"/>
      <c r="L111" s="553"/>
      <c r="M111" s="553"/>
      <c r="N111" s="553"/>
      <c r="O111" s="553"/>
      <c r="P111" s="553"/>
      <c r="Q111" s="553"/>
      <c r="R111" s="553"/>
      <c r="S111" s="553"/>
      <c r="T111" s="553"/>
      <c r="U111" s="553"/>
      <c r="V111" s="553"/>
      <c r="W111" s="553"/>
      <c r="X111" s="553"/>
      <c r="Y111" s="553"/>
      <c r="Z111" s="553"/>
      <c r="AA111" s="553"/>
      <c r="AB111" s="553"/>
      <c r="AC111" s="553"/>
      <c r="AD111" s="553"/>
      <c r="AE111" s="553"/>
      <c r="AF111" s="553"/>
      <c r="AG111" s="553"/>
      <c r="AH111" s="553"/>
      <c r="AI111" s="553"/>
      <c r="AJ111" s="553"/>
      <c r="AK111" s="553"/>
      <c r="AL111" s="553"/>
      <c r="AM111" s="553"/>
      <c r="AN111" s="553"/>
      <c r="AO111" s="553"/>
      <c r="AP111" s="553"/>
      <c r="AQ111" s="553"/>
      <c r="AR111" s="553"/>
      <c r="AS111" s="553"/>
      <c r="AT111" s="553"/>
      <c r="AU111" s="553"/>
      <c r="AV111" s="553"/>
      <c r="AW111" s="553"/>
      <c r="AX111" s="553"/>
      <c r="AY111" s="553"/>
      <c r="AZ111" s="553"/>
      <c r="BA111" s="553"/>
      <c r="BB111" s="553"/>
      <c r="BC111" s="553"/>
      <c r="BD111" s="553"/>
      <c r="BE111" s="553"/>
    </row>
    <row r="112" spans="1:57" s="240" customFormat="1" ht="23.25" customHeight="1">
      <c r="A112" s="233" t="s">
        <v>52</v>
      </c>
      <c r="B112" s="234" t="s">
        <v>620</v>
      </c>
      <c r="C112" s="724"/>
      <c r="D112" s="224"/>
      <c r="E112" s="393"/>
      <c r="F112" s="224"/>
      <c r="G112" s="218"/>
      <c r="H112" s="223"/>
      <c r="I112" s="218"/>
      <c r="J112" s="218"/>
      <c r="K112" s="223"/>
      <c r="L112" s="218"/>
      <c r="M112" s="218"/>
      <c r="N112" s="223"/>
      <c r="O112" s="218"/>
      <c r="P112" s="218"/>
      <c r="Q112" s="223"/>
      <c r="R112" s="218"/>
      <c r="S112" s="218"/>
      <c r="T112" s="223"/>
      <c r="U112" s="218"/>
      <c r="V112" s="218"/>
      <c r="W112" s="223"/>
      <c r="X112" s="218"/>
      <c r="Y112" s="218"/>
      <c r="Z112" s="223"/>
      <c r="AA112" s="218"/>
      <c r="AB112" s="218"/>
      <c r="AC112" s="223"/>
      <c r="AD112" s="218"/>
      <c r="AE112" s="218"/>
      <c r="AF112" s="223"/>
      <c r="AG112" s="218"/>
      <c r="AH112" s="218"/>
      <c r="AI112" s="223"/>
      <c r="AJ112" s="218"/>
      <c r="AK112" s="218"/>
      <c r="AL112" s="223"/>
      <c r="AM112" s="218"/>
      <c r="AN112" s="218"/>
      <c r="AO112" s="223"/>
      <c r="AP112" s="218"/>
      <c r="AQ112" s="218"/>
      <c r="AR112" s="223"/>
      <c r="AS112" s="218"/>
      <c r="AT112" s="218"/>
      <c r="AU112" s="223"/>
      <c r="AV112" s="218"/>
      <c r="AW112" s="218"/>
      <c r="AX112" s="223"/>
      <c r="AY112" s="218"/>
      <c r="AZ112" s="218"/>
      <c r="BA112" s="223"/>
      <c r="BB112" s="218"/>
      <c r="BC112" s="218"/>
      <c r="BD112" s="223"/>
      <c r="BE112" s="218"/>
    </row>
    <row r="113" spans="1:57" s="253" customFormat="1" ht="21" customHeight="1">
      <c r="A113" s="502">
        <v>1</v>
      </c>
      <c r="B113" s="503" t="s">
        <v>666</v>
      </c>
      <c r="C113" s="712" t="s">
        <v>6</v>
      </c>
      <c r="D113" s="622"/>
      <c r="E113" s="622"/>
      <c r="F113" s="622"/>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row>
    <row r="114" spans="1:57" s="253" customFormat="1" ht="29.25" customHeight="1">
      <c r="A114" s="554" t="s">
        <v>243</v>
      </c>
      <c r="B114" s="254" t="s">
        <v>7</v>
      </c>
      <c r="C114" s="554" t="s">
        <v>6</v>
      </c>
      <c r="D114" s="623"/>
      <c r="E114" s="623"/>
      <c r="F114" s="623"/>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c r="AJ114" s="297"/>
      <c r="AK114" s="297"/>
      <c r="AL114" s="297"/>
      <c r="AM114" s="297"/>
      <c r="AN114" s="297"/>
      <c r="AO114" s="297"/>
      <c r="AP114" s="297"/>
      <c r="AQ114" s="297"/>
      <c r="AR114" s="297"/>
      <c r="AS114" s="297"/>
      <c r="AT114" s="297"/>
      <c r="AU114" s="297"/>
      <c r="AV114" s="297"/>
      <c r="AW114" s="297"/>
      <c r="AX114" s="297"/>
      <c r="AY114" s="297"/>
      <c r="AZ114" s="297"/>
      <c r="BA114" s="297"/>
      <c r="BB114" s="297"/>
      <c r="BC114" s="297"/>
      <c r="BD114" s="297"/>
      <c r="BE114" s="297"/>
    </row>
    <row r="115" spans="1:57" s="253" customFormat="1" ht="33" hidden="1" customHeight="1">
      <c r="A115" s="554"/>
      <c r="B115" s="254" t="s">
        <v>667</v>
      </c>
      <c r="C115" s="554" t="s">
        <v>668</v>
      </c>
      <c r="D115" s="623"/>
      <c r="E115" s="623"/>
      <c r="F115" s="623"/>
      <c r="G115" s="260"/>
      <c r="H115" s="297"/>
      <c r="I115" s="555"/>
      <c r="J115" s="297"/>
      <c r="K115" s="297"/>
      <c r="L115" s="297"/>
      <c r="M115" s="297"/>
      <c r="N115" s="297"/>
      <c r="O115" s="297"/>
      <c r="P115" s="297"/>
      <c r="Q115" s="297"/>
      <c r="R115" s="555"/>
      <c r="S115" s="297"/>
      <c r="T115" s="297"/>
      <c r="U115" s="555"/>
      <c r="V115" s="297"/>
      <c r="W115" s="297"/>
      <c r="X115" s="555"/>
      <c r="Y115" s="297"/>
      <c r="Z115" s="297"/>
      <c r="AA115" s="555"/>
      <c r="AB115" s="297"/>
      <c r="AC115" s="297"/>
      <c r="AD115" s="555"/>
      <c r="AE115" s="297"/>
      <c r="AF115" s="297"/>
      <c r="AG115" s="555"/>
      <c r="AH115" s="297"/>
      <c r="AI115" s="297"/>
      <c r="AJ115" s="555"/>
      <c r="AK115" s="297"/>
      <c r="AL115" s="297"/>
      <c r="AM115" s="555"/>
      <c r="AN115" s="297"/>
      <c r="AO115" s="297"/>
      <c r="AP115" s="297"/>
      <c r="AQ115" s="297"/>
      <c r="AR115" s="297"/>
      <c r="AS115" s="555"/>
      <c r="AT115" s="297"/>
      <c r="AU115" s="297"/>
      <c r="AV115" s="555"/>
      <c r="AW115" s="297"/>
      <c r="AX115" s="297"/>
      <c r="AY115" s="555"/>
      <c r="AZ115" s="297"/>
      <c r="BA115" s="297"/>
      <c r="BB115" s="555"/>
      <c r="BC115" s="297"/>
      <c r="BD115" s="297"/>
      <c r="BE115" s="555"/>
    </row>
    <row r="116" spans="1:57" s="253" customFormat="1" ht="33" hidden="1" customHeight="1">
      <c r="A116" s="554"/>
      <c r="B116" s="254" t="s">
        <v>669</v>
      </c>
      <c r="C116" s="554" t="s">
        <v>622</v>
      </c>
      <c r="D116" s="623"/>
      <c r="E116" s="623"/>
      <c r="F116" s="623"/>
      <c r="G116" s="260"/>
      <c r="H116" s="260"/>
      <c r="I116" s="556"/>
      <c r="J116" s="297"/>
      <c r="K116" s="260"/>
      <c r="L116" s="297"/>
      <c r="M116" s="297"/>
      <c r="N116" s="260"/>
      <c r="O116" s="297"/>
      <c r="P116" s="297"/>
      <c r="Q116" s="297"/>
      <c r="R116" s="556"/>
      <c r="S116" s="297"/>
      <c r="T116" s="260"/>
      <c r="U116" s="556"/>
      <c r="V116" s="297"/>
      <c r="W116" s="297"/>
      <c r="X116" s="556"/>
      <c r="Y116" s="297"/>
      <c r="Z116" s="297"/>
      <c r="AA116" s="556"/>
      <c r="AB116" s="297"/>
      <c r="AC116" s="297"/>
      <c r="AD116" s="556"/>
      <c r="AE116" s="297"/>
      <c r="AF116" s="260"/>
      <c r="AG116" s="556"/>
      <c r="AH116" s="297"/>
      <c r="AI116" s="260"/>
      <c r="AJ116" s="556"/>
      <c r="AK116" s="297"/>
      <c r="AL116" s="260"/>
      <c r="AM116" s="556"/>
      <c r="AN116" s="297"/>
      <c r="AO116" s="297"/>
      <c r="AP116" s="297"/>
      <c r="AQ116" s="297"/>
      <c r="AR116" s="260"/>
      <c r="AS116" s="280"/>
      <c r="AT116" s="297"/>
      <c r="AU116" s="297"/>
      <c r="AV116" s="556"/>
      <c r="AW116" s="297"/>
      <c r="AX116" s="260"/>
      <c r="AY116" s="556"/>
      <c r="AZ116" s="297"/>
      <c r="BA116" s="260"/>
      <c r="BB116" s="556"/>
      <c r="BC116" s="297"/>
      <c r="BD116" s="260"/>
      <c r="BE116" s="556"/>
    </row>
    <row r="117" spans="1:57" s="253" customFormat="1" ht="25.5" customHeight="1">
      <c r="A117" s="554" t="s">
        <v>243</v>
      </c>
      <c r="B117" s="254" t="s">
        <v>8</v>
      </c>
      <c r="C117" s="554" t="s">
        <v>622</v>
      </c>
      <c r="D117" s="623"/>
      <c r="E117" s="623"/>
      <c r="F117" s="623"/>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row>
    <row r="118" spans="1:57" s="253" customFormat="1" ht="33" hidden="1" customHeight="1">
      <c r="A118" s="502"/>
      <c r="B118" s="255" t="s">
        <v>246</v>
      </c>
      <c r="C118" s="725" t="s">
        <v>32</v>
      </c>
      <c r="D118" s="622"/>
      <c r="E118" s="622"/>
      <c r="F118" s="622"/>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96"/>
      <c r="AE118" s="256"/>
      <c r="AF118" s="256"/>
      <c r="AG118" s="256"/>
      <c r="AH118" s="296"/>
      <c r="AI118" s="296"/>
      <c r="AJ118" s="296"/>
      <c r="AK118" s="296"/>
      <c r="AL118" s="296"/>
      <c r="AM118" s="296"/>
      <c r="AN118" s="296"/>
      <c r="AO118" s="296"/>
      <c r="AP118" s="296"/>
      <c r="AQ118" s="296"/>
      <c r="AR118" s="296"/>
      <c r="AS118" s="296"/>
      <c r="AT118" s="296"/>
      <c r="AU118" s="296"/>
      <c r="AV118" s="296"/>
      <c r="AW118" s="296"/>
      <c r="AX118" s="296"/>
      <c r="AY118" s="296"/>
      <c r="AZ118" s="296"/>
      <c r="BA118" s="296"/>
      <c r="BB118" s="296"/>
      <c r="BC118" s="296"/>
      <c r="BD118" s="296"/>
      <c r="BE118" s="296"/>
    </row>
    <row r="119" spans="1:57" s="253" customFormat="1" ht="17.25" customHeight="1">
      <c r="A119" s="554"/>
      <c r="B119" s="257" t="s">
        <v>153</v>
      </c>
      <c r="C119" s="554"/>
      <c r="D119" s="624"/>
      <c r="E119" s="623"/>
      <c r="F119" s="623"/>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row>
    <row r="120" spans="1:57" s="253" customFormat="1" ht="17.25" customHeight="1">
      <c r="A120" s="554" t="s">
        <v>243</v>
      </c>
      <c r="B120" s="259" t="s">
        <v>380</v>
      </c>
      <c r="C120" s="554" t="s">
        <v>622</v>
      </c>
      <c r="D120" s="623"/>
      <c r="E120" s="623"/>
      <c r="F120" s="623"/>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c r="AI120" s="260"/>
      <c r="AJ120" s="260"/>
      <c r="AK120" s="260"/>
      <c r="AL120" s="260"/>
      <c r="AM120" s="260"/>
      <c r="AN120" s="260"/>
      <c r="AO120" s="260"/>
      <c r="AP120" s="260"/>
      <c r="AQ120" s="260"/>
      <c r="AR120" s="260"/>
      <c r="AS120" s="260"/>
      <c r="AT120" s="260"/>
      <c r="AU120" s="260"/>
      <c r="AV120" s="260"/>
      <c r="AW120" s="260"/>
      <c r="AX120" s="260"/>
      <c r="AY120" s="260"/>
      <c r="AZ120" s="260"/>
      <c r="BA120" s="260"/>
      <c r="BB120" s="260"/>
      <c r="BC120" s="260"/>
      <c r="BD120" s="260"/>
      <c r="BE120" s="260"/>
    </row>
    <row r="121" spans="1:57" s="253" customFormat="1" ht="17.25" customHeight="1">
      <c r="A121" s="554" t="s">
        <v>243</v>
      </c>
      <c r="B121" s="259" t="s">
        <v>381</v>
      </c>
      <c r="C121" s="554" t="s">
        <v>622</v>
      </c>
      <c r="D121" s="623"/>
      <c r="E121" s="623"/>
      <c r="F121" s="623"/>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0"/>
      <c r="AL121" s="260"/>
      <c r="AM121" s="260"/>
      <c r="AN121" s="260"/>
      <c r="AO121" s="260"/>
      <c r="AP121" s="260"/>
      <c r="AQ121" s="260"/>
      <c r="AR121" s="260"/>
      <c r="AS121" s="260"/>
      <c r="AT121" s="260"/>
      <c r="AU121" s="260"/>
      <c r="AV121" s="260"/>
      <c r="AW121" s="260"/>
      <c r="AX121" s="260"/>
      <c r="AY121" s="260"/>
      <c r="AZ121" s="260"/>
      <c r="BA121" s="260"/>
      <c r="BB121" s="260"/>
      <c r="BC121" s="260"/>
      <c r="BD121" s="260"/>
      <c r="BE121" s="260"/>
    </row>
    <row r="122" spans="1:57" s="253" customFormat="1" ht="17.25" customHeight="1">
      <c r="A122" s="554" t="s">
        <v>243</v>
      </c>
      <c r="B122" s="259" t="s">
        <v>382</v>
      </c>
      <c r="C122" s="554" t="s">
        <v>622</v>
      </c>
      <c r="D122" s="623"/>
      <c r="E122" s="623"/>
      <c r="F122" s="623"/>
      <c r="G122" s="297"/>
      <c r="H122" s="260"/>
      <c r="I122" s="297"/>
      <c r="J122" s="297"/>
      <c r="K122" s="260"/>
      <c r="L122" s="297"/>
      <c r="M122" s="297"/>
      <c r="N122" s="260"/>
      <c r="O122" s="297"/>
      <c r="P122" s="297"/>
      <c r="Q122" s="260"/>
      <c r="R122" s="297"/>
      <c r="S122" s="297"/>
      <c r="T122" s="260"/>
      <c r="U122" s="297"/>
      <c r="V122" s="297"/>
      <c r="W122" s="260"/>
      <c r="X122" s="297"/>
      <c r="Y122" s="297"/>
      <c r="Z122" s="260"/>
      <c r="AA122" s="297"/>
      <c r="AB122" s="297"/>
      <c r="AC122" s="260"/>
      <c r="AD122" s="297"/>
      <c r="AE122" s="297"/>
      <c r="AF122" s="260"/>
      <c r="AG122" s="297"/>
      <c r="AH122" s="297"/>
      <c r="AI122" s="260"/>
      <c r="AJ122" s="297"/>
      <c r="AK122" s="297"/>
      <c r="AL122" s="260"/>
      <c r="AM122" s="297"/>
      <c r="AN122" s="297"/>
      <c r="AO122" s="260"/>
      <c r="AP122" s="297"/>
      <c r="AQ122" s="297"/>
      <c r="AR122" s="260"/>
      <c r="AS122" s="297"/>
      <c r="AT122" s="297"/>
      <c r="AU122" s="260"/>
      <c r="AV122" s="297"/>
      <c r="AW122" s="297"/>
      <c r="AX122" s="260"/>
      <c r="AY122" s="297"/>
      <c r="AZ122" s="297"/>
      <c r="BA122" s="260"/>
      <c r="BB122" s="297"/>
      <c r="BC122" s="297"/>
      <c r="BD122" s="260"/>
      <c r="BE122" s="297"/>
    </row>
    <row r="123" spans="1:57" s="261" customFormat="1" ht="21" hidden="1" customHeight="1">
      <c r="A123" s="502">
        <v>3</v>
      </c>
      <c r="B123" s="503" t="s">
        <v>75</v>
      </c>
      <c r="C123" s="712" t="s">
        <v>622</v>
      </c>
      <c r="D123" s="622"/>
      <c r="E123" s="622"/>
      <c r="F123" s="622"/>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296"/>
      <c r="AP123" s="296"/>
      <c r="AQ123" s="296"/>
      <c r="AR123" s="296"/>
      <c r="AS123" s="296"/>
      <c r="AT123" s="296"/>
      <c r="AU123" s="296"/>
      <c r="AV123" s="296"/>
      <c r="AW123" s="296"/>
      <c r="AX123" s="296"/>
      <c r="AY123" s="296"/>
      <c r="AZ123" s="296"/>
      <c r="BA123" s="296"/>
      <c r="BB123" s="296"/>
      <c r="BC123" s="296"/>
      <c r="BD123" s="296"/>
      <c r="BE123" s="296"/>
    </row>
    <row r="124" spans="1:57" s="253" customFormat="1" ht="21" customHeight="1">
      <c r="A124" s="502">
        <v>2</v>
      </c>
      <c r="B124" s="503" t="s">
        <v>9</v>
      </c>
      <c r="C124" s="712" t="s">
        <v>622</v>
      </c>
      <c r="D124" s="625"/>
      <c r="E124" s="625"/>
      <c r="F124" s="625"/>
      <c r="G124" s="262"/>
      <c r="H124" s="256"/>
      <c r="I124" s="256"/>
      <c r="J124" s="262"/>
      <c r="K124" s="256"/>
      <c r="L124" s="256"/>
      <c r="M124" s="262"/>
      <c r="N124" s="256"/>
      <c r="O124" s="256"/>
      <c r="P124" s="262"/>
      <c r="Q124" s="256"/>
      <c r="R124" s="256"/>
      <c r="S124" s="262"/>
      <c r="T124" s="256"/>
      <c r="U124" s="256"/>
      <c r="V124" s="262"/>
      <c r="W124" s="256"/>
      <c r="X124" s="256"/>
      <c r="Y124" s="262"/>
      <c r="Z124" s="256"/>
      <c r="AA124" s="256"/>
      <c r="AB124" s="262"/>
      <c r="AC124" s="256"/>
      <c r="AD124" s="256"/>
      <c r="AE124" s="262"/>
      <c r="AF124" s="256"/>
      <c r="AG124" s="256"/>
      <c r="AH124" s="262"/>
      <c r="AI124" s="256"/>
      <c r="AJ124" s="256"/>
      <c r="AK124" s="262"/>
      <c r="AL124" s="256"/>
      <c r="AM124" s="256"/>
      <c r="AN124" s="262"/>
      <c r="AO124" s="262"/>
      <c r="AP124" s="256"/>
      <c r="AQ124" s="262"/>
      <c r="AR124" s="256"/>
      <c r="AS124" s="256"/>
      <c r="AT124" s="262"/>
      <c r="AU124" s="256"/>
      <c r="AV124" s="256"/>
      <c r="AW124" s="262"/>
      <c r="AX124" s="256"/>
      <c r="AY124" s="256"/>
      <c r="AZ124" s="262"/>
      <c r="BA124" s="256"/>
      <c r="BB124" s="256"/>
      <c r="BC124" s="262"/>
      <c r="BD124" s="256"/>
      <c r="BE124" s="256"/>
    </row>
    <row r="125" spans="1:57" s="253" customFormat="1" ht="18" customHeight="1">
      <c r="A125" s="554"/>
      <c r="B125" s="257" t="s">
        <v>39</v>
      </c>
      <c r="C125" s="554"/>
      <c r="D125" s="626"/>
      <c r="E125" s="623"/>
      <c r="F125" s="62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c r="AZ125" s="263"/>
      <c r="BA125" s="263"/>
      <c r="BB125" s="263"/>
      <c r="BC125" s="263"/>
      <c r="BD125" s="263"/>
      <c r="BE125" s="263"/>
    </row>
    <row r="126" spans="1:57" s="253" customFormat="1" ht="18" customHeight="1">
      <c r="A126" s="554" t="s">
        <v>243</v>
      </c>
      <c r="B126" s="254" t="s">
        <v>670</v>
      </c>
      <c r="C126" s="554" t="s">
        <v>622</v>
      </c>
      <c r="D126" s="623"/>
      <c r="E126" s="623"/>
      <c r="F126" s="623"/>
      <c r="G126" s="297"/>
      <c r="H126" s="260"/>
      <c r="I126" s="297"/>
      <c r="J126" s="297"/>
      <c r="K126" s="260"/>
      <c r="L126" s="297"/>
      <c r="M126" s="297"/>
      <c r="N126" s="260"/>
      <c r="O126" s="297"/>
      <c r="P126" s="297"/>
      <c r="Q126" s="297"/>
      <c r="R126" s="297"/>
      <c r="S126" s="297"/>
      <c r="T126" s="260"/>
      <c r="U126" s="297"/>
      <c r="V126" s="297"/>
      <c r="W126" s="260"/>
      <c r="X126" s="297"/>
      <c r="Y126" s="297"/>
      <c r="Z126" s="260"/>
      <c r="AA126" s="297"/>
      <c r="AB126" s="297"/>
      <c r="AC126" s="260"/>
      <c r="AD126" s="297"/>
      <c r="AE126" s="297"/>
      <c r="AF126" s="260"/>
      <c r="AG126" s="297"/>
      <c r="AH126" s="297"/>
      <c r="AI126" s="260"/>
      <c r="AJ126" s="297"/>
      <c r="AK126" s="297"/>
      <c r="AL126" s="260"/>
      <c r="AM126" s="297"/>
      <c r="AN126" s="297"/>
      <c r="AO126" s="260"/>
      <c r="AP126" s="297"/>
      <c r="AQ126" s="297"/>
      <c r="AR126" s="260"/>
      <c r="AS126" s="297"/>
      <c r="AT126" s="297"/>
      <c r="AU126" s="260"/>
      <c r="AV126" s="297"/>
      <c r="AW126" s="297"/>
      <c r="AX126" s="260"/>
      <c r="AY126" s="297"/>
      <c r="AZ126" s="297"/>
      <c r="BA126" s="260"/>
      <c r="BB126" s="297"/>
      <c r="BC126" s="297"/>
      <c r="BD126" s="260"/>
      <c r="BE126" s="297"/>
    </row>
    <row r="127" spans="1:57" s="253" customFormat="1" ht="18" customHeight="1">
      <c r="A127" s="554" t="s">
        <v>243</v>
      </c>
      <c r="B127" s="254" t="s">
        <v>621</v>
      </c>
      <c r="C127" s="554" t="s">
        <v>622</v>
      </c>
      <c r="D127" s="623"/>
      <c r="E127" s="623"/>
      <c r="F127" s="623"/>
      <c r="G127" s="298"/>
      <c r="H127" s="299"/>
      <c r="I127" s="298"/>
      <c r="J127" s="297"/>
      <c r="K127" s="260"/>
      <c r="L127" s="297"/>
      <c r="M127" s="297"/>
      <c r="N127" s="260"/>
      <c r="O127" s="297"/>
      <c r="P127" s="557"/>
      <c r="Q127" s="558"/>
      <c r="R127" s="557"/>
      <c r="S127" s="297"/>
      <c r="T127" s="260"/>
      <c r="U127" s="297"/>
      <c r="V127" s="297"/>
      <c r="W127" s="260"/>
      <c r="X127" s="297"/>
      <c r="Y127" s="297"/>
      <c r="Z127" s="260"/>
      <c r="AA127" s="297"/>
      <c r="AB127" s="297"/>
      <c r="AC127" s="260"/>
      <c r="AD127" s="297"/>
      <c r="AE127" s="297"/>
      <c r="AF127" s="260"/>
      <c r="AG127" s="297"/>
      <c r="AH127" s="297"/>
      <c r="AI127" s="260"/>
      <c r="AJ127" s="297"/>
      <c r="AK127" s="297"/>
      <c r="AL127" s="260"/>
      <c r="AM127" s="297"/>
      <c r="AN127" s="297"/>
      <c r="AO127" s="260"/>
      <c r="AP127" s="297"/>
      <c r="AQ127" s="297"/>
      <c r="AR127" s="260"/>
      <c r="AS127" s="297"/>
      <c r="AT127" s="297"/>
      <c r="AU127" s="260"/>
      <c r="AV127" s="297"/>
      <c r="AW127" s="297"/>
      <c r="AX127" s="260"/>
      <c r="AY127" s="297"/>
      <c r="AZ127" s="297"/>
      <c r="BA127" s="260"/>
      <c r="BB127" s="297"/>
      <c r="BC127" s="297"/>
      <c r="BD127" s="260"/>
      <c r="BE127" s="297"/>
    </row>
    <row r="128" spans="1:57" s="253" customFormat="1" ht="18" customHeight="1">
      <c r="A128" s="554" t="s">
        <v>243</v>
      </c>
      <c r="B128" s="254" t="s">
        <v>671</v>
      </c>
      <c r="C128" s="554" t="s">
        <v>622</v>
      </c>
      <c r="D128" s="623"/>
      <c r="E128" s="623"/>
      <c r="F128" s="623"/>
      <c r="G128" s="297"/>
      <c r="H128" s="260"/>
      <c r="I128" s="297"/>
      <c r="J128" s="297"/>
      <c r="K128" s="260"/>
      <c r="L128" s="297"/>
      <c r="M128" s="297"/>
      <c r="N128" s="260"/>
      <c r="O128" s="297"/>
      <c r="P128" s="297"/>
      <c r="Q128" s="260"/>
      <c r="R128" s="297"/>
      <c r="S128" s="297"/>
      <c r="T128" s="260"/>
      <c r="U128" s="297"/>
      <c r="V128" s="557"/>
      <c r="W128" s="558"/>
      <c r="X128" s="557"/>
      <c r="Y128" s="557"/>
      <c r="Z128" s="558"/>
      <c r="AA128" s="557"/>
      <c r="AB128" s="557"/>
      <c r="AC128" s="557"/>
      <c r="AD128" s="557"/>
      <c r="AE128" s="297"/>
      <c r="AF128" s="260"/>
      <c r="AG128" s="297"/>
      <c r="AH128" s="297"/>
      <c r="AI128" s="260"/>
      <c r="AJ128" s="297"/>
      <c r="AK128" s="297"/>
      <c r="AL128" s="260"/>
      <c r="AM128" s="297"/>
      <c r="AN128" s="297"/>
      <c r="AO128" s="260"/>
      <c r="AP128" s="297"/>
      <c r="AQ128" s="297"/>
      <c r="AR128" s="260"/>
      <c r="AS128" s="297"/>
      <c r="AT128" s="297"/>
      <c r="AU128" s="260"/>
      <c r="AV128" s="297"/>
      <c r="AW128" s="297"/>
      <c r="AX128" s="260"/>
      <c r="AY128" s="297"/>
      <c r="AZ128" s="297"/>
      <c r="BA128" s="260"/>
      <c r="BB128" s="297"/>
      <c r="BC128" s="297"/>
      <c r="BD128" s="260"/>
      <c r="BE128" s="297"/>
    </row>
    <row r="129" spans="1:57" s="253" customFormat="1" ht="18" customHeight="1">
      <c r="A129" s="554" t="s">
        <v>243</v>
      </c>
      <c r="B129" s="254" t="s">
        <v>672</v>
      </c>
      <c r="C129" s="554" t="s">
        <v>622</v>
      </c>
      <c r="D129" s="623"/>
      <c r="E129" s="623"/>
      <c r="F129" s="623"/>
      <c r="G129" s="297"/>
      <c r="H129" s="264"/>
      <c r="I129" s="297"/>
      <c r="J129" s="297"/>
      <c r="K129" s="264"/>
      <c r="L129" s="297"/>
      <c r="M129" s="297"/>
      <c r="N129" s="264"/>
      <c r="O129" s="297"/>
      <c r="P129" s="297"/>
      <c r="Q129" s="264"/>
      <c r="R129" s="297"/>
      <c r="S129" s="297"/>
      <c r="T129" s="264"/>
      <c r="U129" s="297"/>
      <c r="V129" s="297"/>
      <c r="W129" s="264"/>
      <c r="X129" s="297"/>
      <c r="Y129" s="297"/>
      <c r="Z129" s="264"/>
      <c r="AA129" s="297"/>
      <c r="AB129" s="297"/>
      <c r="AC129" s="264"/>
      <c r="AD129" s="297"/>
      <c r="AE129" s="297"/>
      <c r="AF129" s="264"/>
      <c r="AG129" s="297"/>
      <c r="AH129" s="297"/>
      <c r="AI129" s="264"/>
      <c r="AJ129" s="297"/>
      <c r="AK129" s="297"/>
      <c r="AL129" s="264"/>
      <c r="AM129" s="297"/>
      <c r="AN129" s="297"/>
      <c r="AO129" s="264"/>
      <c r="AP129" s="297"/>
      <c r="AQ129" s="297"/>
      <c r="AR129" s="264"/>
      <c r="AS129" s="297"/>
      <c r="AT129" s="297"/>
      <c r="AU129" s="264"/>
      <c r="AV129" s="297"/>
      <c r="AW129" s="297"/>
      <c r="AX129" s="264"/>
      <c r="AY129" s="297"/>
      <c r="AZ129" s="297"/>
      <c r="BA129" s="264"/>
      <c r="BB129" s="297"/>
      <c r="BC129" s="297"/>
      <c r="BD129" s="264"/>
      <c r="BE129" s="297"/>
    </row>
    <row r="130" spans="1:57" s="261" customFormat="1" ht="24.75" hidden="1" customHeight="1">
      <c r="A130" s="502" t="s">
        <v>52</v>
      </c>
      <c r="B130" s="503" t="s">
        <v>673</v>
      </c>
      <c r="C130" s="712" t="s">
        <v>622</v>
      </c>
      <c r="D130" s="623"/>
      <c r="E130" s="623"/>
      <c r="F130" s="623"/>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296"/>
      <c r="AF130" s="296"/>
      <c r="AG130" s="296"/>
      <c r="AH130" s="297"/>
      <c r="AI130" s="297"/>
      <c r="AJ130" s="297"/>
      <c r="AK130" s="296"/>
      <c r="AL130" s="296"/>
      <c r="AM130" s="296"/>
      <c r="AN130" s="296"/>
      <c r="AO130" s="296"/>
      <c r="AP130" s="296"/>
      <c r="AQ130" s="296"/>
      <c r="AR130" s="296"/>
      <c r="AS130" s="296"/>
      <c r="AT130" s="296"/>
      <c r="AU130" s="296"/>
      <c r="AV130" s="296"/>
      <c r="AW130" s="296"/>
      <c r="AX130" s="296"/>
      <c r="AY130" s="296"/>
      <c r="AZ130" s="296"/>
      <c r="BA130" s="296"/>
      <c r="BB130" s="296"/>
      <c r="BC130" s="296"/>
      <c r="BD130" s="296"/>
      <c r="BE130" s="296"/>
    </row>
    <row r="131" spans="1:57" s="253" customFormat="1" ht="21" customHeight="1">
      <c r="A131" s="502">
        <v>3</v>
      </c>
      <c r="B131" s="503" t="s">
        <v>674</v>
      </c>
      <c r="C131" s="554"/>
      <c r="D131" s="627"/>
      <c r="E131" s="627"/>
      <c r="F131" s="627"/>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row>
    <row r="132" spans="1:57" s="253" customFormat="1" ht="45">
      <c r="A132" s="554" t="s">
        <v>243</v>
      </c>
      <c r="B132" s="265" t="s">
        <v>390</v>
      </c>
      <c r="C132" s="554" t="s">
        <v>16</v>
      </c>
      <c r="D132" s="623"/>
      <c r="E132" s="623"/>
      <c r="F132" s="623"/>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row>
    <row r="133" spans="1:57" s="253" customFormat="1" ht="17.25" customHeight="1">
      <c r="A133" s="554"/>
      <c r="B133" s="266" t="s">
        <v>37</v>
      </c>
      <c r="C133" s="566"/>
      <c r="D133" s="623"/>
      <c r="E133" s="623"/>
      <c r="F133" s="623"/>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row>
    <row r="134" spans="1:57" s="253" customFormat="1" ht="38.25" customHeight="1">
      <c r="A134" s="559" t="s">
        <v>243</v>
      </c>
      <c r="B134" s="268" t="s">
        <v>675</v>
      </c>
      <c r="C134" s="726" t="s">
        <v>43</v>
      </c>
      <c r="D134" s="628"/>
      <c r="E134" s="628"/>
      <c r="F134" s="628"/>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69"/>
      <c r="AE134" s="269"/>
      <c r="AF134" s="269"/>
      <c r="AG134" s="269"/>
      <c r="AH134" s="269"/>
      <c r="AI134" s="269"/>
      <c r="AJ134" s="269"/>
      <c r="AK134" s="269"/>
      <c r="AL134" s="269"/>
      <c r="AM134" s="269"/>
      <c r="AN134" s="269"/>
      <c r="AO134" s="269"/>
      <c r="AP134" s="269"/>
      <c r="AQ134" s="269"/>
      <c r="AR134" s="269"/>
      <c r="AS134" s="269"/>
      <c r="AT134" s="269"/>
      <c r="AU134" s="269"/>
      <c r="AV134" s="269"/>
      <c r="AW134" s="269"/>
      <c r="AX134" s="269"/>
      <c r="AY134" s="269"/>
      <c r="AZ134" s="269"/>
      <c r="BA134" s="269"/>
      <c r="BB134" s="269"/>
      <c r="BC134" s="269"/>
      <c r="BD134" s="269"/>
      <c r="BE134" s="269"/>
    </row>
    <row r="135" spans="1:57" s="253" customFormat="1" ht="23.25" customHeight="1">
      <c r="A135" s="559" t="s">
        <v>243</v>
      </c>
      <c r="B135" s="268" t="s">
        <v>676</v>
      </c>
      <c r="C135" s="726" t="s">
        <v>43</v>
      </c>
      <c r="D135" s="628"/>
      <c r="E135" s="628"/>
      <c r="F135" s="628"/>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269"/>
      <c r="AG135" s="269"/>
      <c r="AH135" s="269"/>
      <c r="AI135" s="269"/>
      <c r="AJ135" s="269"/>
      <c r="AK135" s="269"/>
      <c r="AL135" s="269"/>
      <c r="AM135" s="269"/>
      <c r="AN135" s="269"/>
      <c r="AO135" s="269"/>
      <c r="AP135" s="269"/>
      <c r="AQ135" s="269"/>
      <c r="AR135" s="269"/>
      <c r="AS135" s="269"/>
      <c r="AT135" s="269"/>
      <c r="AU135" s="269"/>
      <c r="AV135" s="269"/>
      <c r="AW135" s="269"/>
      <c r="AX135" s="269"/>
      <c r="AY135" s="269"/>
      <c r="AZ135" s="269"/>
      <c r="BA135" s="269"/>
      <c r="BB135" s="269"/>
      <c r="BC135" s="269"/>
      <c r="BD135" s="269"/>
      <c r="BE135" s="269"/>
    </row>
    <row r="136" spans="1:57" s="253" customFormat="1" ht="34.5" customHeight="1">
      <c r="A136" s="559" t="s">
        <v>243</v>
      </c>
      <c r="B136" s="268" t="s">
        <v>677</v>
      </c>
      <c r="C136" s="726" t="s">
        <v>43</v>
      </c>
      <c r="D136" s="628"/>
      <c r="E136" s="628"/>
      <c r="F136" s="628"/>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s="269"/>
      <c r="AG136" s="269"/>
      <c r="AH136" s="269"/>
      <c r="AI136" s="269"/>
      <c r="AJ136" s="269"/>
      <c r="AK136" s="269"/>
      <c r="AL136" s="269"/>
      <c r="AM136" s="269"/>
      <c r="AN136" s="269"/>
      <c r="AO136" s="269"/>
      <c r="AP136" s="269"/>
      <c r="AQ136" s="269"/>
      <c r="AR136" s="269"/>
      <c r="AS136" s="269"/>
      <c r="AT136" s="269"/>
      <c r="AU136" s="269"/>
      <c r="AV136" s="269"/>
      <c r="AW136" s="269"/>
      <c r="AX136" s="269"/>
      <c r="AY136" s="269"/>
      <c r="AZ136" s="269"/>
      <c r="BA136" s="269"/>
      <c r="BB136" s="269"/>
      <c r="BC136" s="269"/>
      <c r="BD136" s="269"/>
      <c r="BE136" s="269"/>
    </row>
    <row r="137" spans="1:57" s="253" customFormat="1" ht="34.5" customHeight="1">
      <c r="A137" s="559" t="s">
        <v>243</v>
      </c>
      <c r="B137" s="268" t="s">
        <v>678</v>
      </c>
      <c r="C137" s="726" t="s">
        <v>43</v>
      </c>
      <c r="D137" s="628"/>
      <c r="E137" s="628"/>
      <c r="F137" s="628"/>
      <c r="G137" s="269"/>
      <c r="H137" s="269"/>
      <c r="I137" s="269"/>
      <c r="J137" s="269"/>
      <c r="K137" s="269"/>
      <c r="L137" s="269"/>
      <c r="M137" s="269"/>
      <c r="N137" s="269"/>
      <c r="O137" s="269"/>
      <c r="P137" s="300"/>
      <c r="Q137" s="300"/>
      <c r="R137" s="300"/>
      <c r="S137" s="269"/>
      <c r="T137" s="269"/>
      <c r="U137" s="269"/>
      <c r="V137" s="269"/>
      <c r="W137" s="269"/>
      <c r="X137" s="269"/>
      <c r="Y137" s="300"/>
      <c r="Z137" s="300"/>
      <c r="AA137" s="300"/>
      <c r="AB137" s="269"/>
      <c r="AC137" s="269"/>
      <c r="AD137" s="269"/>
      <c r="AE137" s="270"/>
      <c r="AF137" s="270"/>
      <c r="AG137" s="270"/>
      <c r="AH137" s="300"/>
      <c r="AI137" s="300"/>
      <c r="AJ137" s="300"/>
      <c r="AK137" s="300"/>
      <c r="AL137" s="300"/>
      <c r="AM137" s="300"/>
      <c r="AN137" s="269"/>
      <c r="AO137" s="269"/>
      <c r="AP137" s="269"/>
      <c r="AQ137" s="300"/>
      <c r="AR137" s="300"/>
      <c r="AS137" s="300"/>
      <c r="AT137" s="300"/>
      <c r="AU137" s="269"/>
      <c r="AV137" s="269"/>
      <c r="AW137" s="269"/>
      <c r="AX137" s="269"/>
      <c r="AY137" s="269"/>
      <c r="AZ137" s="269"/>
      <c r="BA137" s="269"/>
      <c r="BB137" s="269"/>
      <c r="BC137" s="300"/>
      <c r="BD137" s="300"/>
      <c r="BE137" s="300"/>
    </row>
    <row r="138" spans="1:57" s="253" customFormat="1" ht="22.5" customHeight="1">
      <c r="A138" s="560">
        <v>4</v>
      </c>
      <c r="B138" s="271" t="s">
        <v>325</v>
      </c>
      <c r="C138" s="560"/>
      <c r="D138" s="629"/>
      <c r="E138" s="629"/>
      <c r="F138" s="629"/>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70"/>
      <c r="AE138" s="270"/>
      <c r="AF138" s="270"/>
      <c r="AG138" s="270"/>
      <c r="AH138" s="270"/>
      <c r="AI138" s="270"/>
      <c r="AJ138" s="270"/>
      <c r="AK138" s="270"/>
      <c r="AL138" s="270"/>
      <c r="AM138" s="270"/>
      <c r="AN138" s="270"/>
      <c r="AO138" s="270"/>
      <c r="AP138" s="270"/>
      <c r="AQ138" s="270"/>
      <c r="AR138" s="270"/>
      <c r="AS138" s="270"/>
      <c r="AT138" s="270"/>
      <c r="AU138" s="270"/>
      <c r="AV138" s="270"/>
      <c r="AW138" s="270"/>
      <c r="AX138" s="270"/>
      <c r="AY138" s="270"/>
      <c r="AZ138" s="270"/>
      <c r="BA138" s="270"/>
      <c r="BB138" s="270"/>
      <c r="BC138" s="270"/>
      <c r="BD138" s="270"/>
      <c r="BE138" s="270"/>
    </row>
    <row r="139" spans="1:57" s="253" customFormat="1" ht="18.75" customHeight="1">
      <c r="A139" s="561" t="s">
        <v>243</v>
      </c>
      <c r="B139" s="259" t="s">
        <v>263</v>
      </c>
      <c r="C139" s="561" t="s">
        <v>43</v>
      </c>
      <c r="D139" s="630"/>
      <c r="E139" s="630"/>
      <c r="F139" s="630"/>
      <c r="G139" s="276"/>
      <c r="H139" s="276"/>
      <c r="I139" s="276"/>
      <c r="J139" s="276"/>
      <c r="K139" s="276"/>
      <c r="L139" s="276"/>
      <c r="M139" s="276"/>
      <c r="N139" s="276"/>
      <c r="O139" s="276"/>
      <c r="P139" s="562"/>
      <c r="Q139" s="562"/>
      <c r="R139" s="562"/>
      <c r="S139" s="276"/>
      <c r="T139" s="276"/>
      <c r="U139" s="276"/>
      <c r="V139" s="276"/>
      <c r="W139" s="276"/>
      <c r="X139" s="276"/>
      <c r="Y139" s="276"/>
      <c r="Z139" s="276"/>
      <c r="AA139" s="276"/>
      <c r="AB139" s="562"/>
      <c r="AC139" s="562"/>
      <c r="AD139" s="562"/>
      <c r="AE139" s="276"/>
      <c r="AF139" s="276"/>
      <c r="AG139" s="276"/>
      <c r="AH139" s="276"/>
      <c r="AI139" s="276"/>
      <c r="AJ139" s="276"/>
      <c r="AK139" s="276"/>
      <c r="AL139" s="276"/>
      <c r="AM139" s="276"/>
      <c r="AN139" s="276"/>
      <c r="AO139" s="276"/>
      <c r="AP139" s="276"/>
      <c r="AQ139" s="562"/>
      <c r="AR139" s="562"/>
      <c r="AS139" s="562"/>
      <c r="AT139" s="563"/>
      <c r="AU139" s="563"/>
      <c r="AV139" s="563"/>
      <c r="AW139" s="276"/>
      <c r="AX139" s="276"/>
      <c r="AY139" s="276"/>
      <c r="AZ139" s="276"/>
      <c r="BA139" s="276"/>
      <c r="BB139" s="276"/>
      <c r="BC139" s="276"/>
      <c r="BD139" s="276"/>
      <c r="BE139" s="276"/>
    </row>
    <row r="140" spans="1:57" s="253" customFormat="1" ht="23.25" customHeight="1">
      <c r="A140" s="561" t="s">
        <v>243</v>
      </c>
      <c r="B140" s="259" t="s">
        <v>264</v>
      </c>
      <c r="C140" s="561" t="s">
        <v>43</v>
      </c>
      <c r="D140" s="630"/>
      <c r="E140" s="630"/>
      <c r="F140" s="630"/>
      <c r="G140" s="276"/>
      <c r="H140" s="276"/>
      <c r="I140" s="276"/>
      <c r="J140" s="276"/>
      <c r="K140" s="276"/>
      <c r="L140" s="276"/>
      <c r="M140" s="276"/>
      <c r="N140" s="276"/>
      <c r="O140" s="276"/>
      <c r="P140" s="276"/>
      <c r="Q140" s="276"/>
      <c r="R140" s="276"/>
      <c r="S140" s="276"/>
      <c r="T140" s="276"/>
      <c r="U140" s="276"/>
      <c r="V140" s="270"/>
      <c r="W140" s="270"/>
      <c r="X140" s="270"/>
      <c r="Y140" s="270"/>
      <c r="Z140" s="270"/>
      <c r="AA140" s="270"/>
      <c r="AB140" s="276"/>
      <c r="AC140" s="276"/>
      <c r="AD140" s="276"/>
      <c r="AE140" s="276"/>
      <c r="AF140" s="276"/>
      <c r="AG140" s="276"/>
      <c r="AH140" s="276"/>
      <c r="AI140" s="276"/>
      <c r="AJ140" s="276"/>
      <c r="AK140" s="276"/>
      <c r="AL140" s="276"/>
      <c r="AM140" s="276"/>
      <c r="AN140" s="276"/>
      <c r="AO140" s="276"/>
      <c r="AP140" s="276"/>
      <c r="AQ140" s="562"/>
      <c r="AR140" s="562"/>
      <c r="AS140" s="562"/>
      <c r="AT140" s="276"/>
      <c r="AU140" s="276"/>
      <c r="AV140" s="276"/>
      <c r="AW140" s="276"/>
      <c r="AX140" s="276"/>
      <c r="AY140" s="276"/>
      <c r="AZ140" s="276"/>
      <c r="BA140" s="276"/>
      <c r="BB140" s="276"/>
      <c r="BC140" s="276"/>
      <c r="BD140" s="276"/>
      <c r="BE140" s="276"/>
    </row>
    <row r="141" spans="1:57" s="253" customFormat="1" ht="33.75">
      <c r="A141" s="561" t="s">
        <v>243</v>
      </c>
      <c r="B141" s="259" t="s">
        <v>265</v>
      </c>
      <c r="C141" s="561" t="s">
        <v>43</v>
      </c>
      <c r="D141" s="630"/>
      <c r="E141" s="704"/>
      <c r="F141" s="704"/>
      <c r="G141" s="276"/>
      <c r="H141" s="276"/>
      <c r="I141" s="276"/>
      <c r="J141" s="564"/>
      <c r="K141" s="565"/>
      <c r="L141" s="564"/>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c r="AK141" s="276"/>
      <c r="AL141" s="276"/>
      <c r="AM141" s="276"/>
      <c r="AN141" s="276"/>
      <c r="AO141" s="276"/>
      <c r="AP141" s="276"/>
      <c r="AQ141" s="276"/>
      <c r="AR141" s="276"/>
      <c r="AS141" s="276"/>
      <c r="AT141" s="562"/>
      <c r="AU141" s="562"/>
      <c r="AV141" s="562"/>
      <c r="AW141" s="276"/>
      <c r="AX141" s="276"/>
      <c r="AY141" s="276"/>
      <c r="AZ141" s="276"/>
      <c r="BA141" s="276"/>
      <c r="BB141" s="276"/>
      <c r="BC141" s="276"/>
      <c r="BD141" s="276"/>
      <c r="BE141" s="276"/>
    </row>
    <row r="142" spans="1:57" s="253" customFormat="1" ht="56.25" hidden="1">
      <c r="A142" s="561">
        <v>4</v>
      </c>
      <c r="B142" s="259" t="s">
        <v>462</v>
      </c>
      <c r="C142" s="561" t="s">
        <v>43</v>
      </c>
      <c r="D142" s="631"/>
      <c r="E142" s="705"/>
      <c r="F142" s="705"/>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73"/>
      <c r="AE142" s="273"/>
      <c r="AF142" s="273"/>
      <c r="AG142" s="273"/>
      <c r="AH142" s="273"/>
      <c r="AI142" s="273"/>
      <c r="AJ142" s="273"/>
      <c r="AK142" s="273"/>
      <c r="AL142" s="273"/>
      <c r="AM142" s="273"/>
      <c r="AN142" s="273"/>
      <c r="AO142" s="273"/>
      <c r="AP142" s="273"/>
      <c r="AQ142" s="273"/>
      <c r="AR142" s="273"/>
      <c r="AS142" s="273"/>
      <c r="AT142" s="273"/>
      <c r="AU142" s="273"/>
      <c r="AV142" s="273"/>
      <c r="AW142" s="273"/>
      <c r="AX142" s="273"/>
      <c r="AY142" s="273"/>
      <c r="AZ142" s="273"/>
      <c r="BA142" s="273"/>
      <c r="BB142" s="273"/>
      <c r="BC142" s="273"/>
      <c r="BD142" s="273"/>
      <c r="BE142" s="273"/>
    </row>
    <row r="143" spans="1:57" s="253" customFormat="1" ht="21" customHeight="1">
      <c r="A143" s="502">
        <v>5</v>
      </c>
      <c r="B143" s="503" t="s">
        <v>443</v>
      </c>
      <c r="C143" s="712" t="s">
        <v>54</v>
      </c>
      <c r="D143" s="625"/>
      <c r="E143" s="625"/>
      <c r="F143" s="625"/>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row>
    <row r="144" spans="1:57" s="274" customFormat="1" ht="26.25" customHeight="1">
      <c r="A144" s="566"/>
      <c r="B144" s="257" t="s">
        <v>10</v>
      </c>
      <c r="C144" s="566" t="s">
        <v>43</v>
      </c>
      <c r="D144" s="632"/>
      <c r="E144" s="623"/>
      <c r="F144" s="623"/>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c r="AI144" s="301"/>
      <c r="AJ144" s="301"/>
      <c r="AK144" s="301"/>
      <c r="AL144" s="301"/>
      <c r="AM144" s="301"/>
      <c r="AN144" s="301"/>
      <c r="AO144" s="301"/>
      <c r="AP144" s="301"/>
      <c r="AQ144" s="301"/>
      <c r="AR144" s="301"/>
      <c r="AS144" s="301"/>
      <c r="AT144" s="301"/>
      <c r="AU144" s="301"/>
      <c r="AV144" s="301"/>
      <c r="AW144" s="301"/>
      <c r="AX144" s="301"/>
      <c r="AY144" s="301"/>
      <c r="AZ144" s="301"/>
      <c r="BA144" s="301"/>
      <c r="BB144" s="301"/>
      <c r="BC144" s="301"/>
      <c r="BD144" s="301"/>
      <c r="BE144" s="301"/>
    </row>
    <row r="145" spans="1:57" s="253" customFormat="1" ht="13.5" customHeight="1">
      <c r="A145" s="554" t="s">
        <v>243</v>
      </c>
      <c r="B145" s="254" t="s">
        <v>623</v>
      </c>
      <c r="C145" s="554" t="s">
        <v>54</v>
      </c>
      <c r="D145" s="633"/>
      <c r="E145" s="623"/>
      <c r="F145" s="623"/>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row>
    <row r="146" spans="1:57" s="253" customFormat="1" ht="13.5" hidden="1" customHeight="1">
      <c r="A146" s="554"/>
      <c r="B146" s="254" t="s">
        <v>679</v>
      </c>
      <c r="C146" s="554"/>
      <c r="D146" s="623"/>
      <c r="E146" s="623"/>
      <c r="F146" s="623"/>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275"/>
      <c r="AY146" s="275"/>
      <c r="AZ146" s="275"/>
      <c r="BA146" s="275"/>
      <c r="BB146" s="275"/>
      <c r="BC146" s="275"/>
      <c r="BD146" s="275"/>
      <c r="BE146" s="275"/>
    </row>
    <row r="147" spans="1:57" s="274" customFormat="1" ht="33" customHeight="1">
      <c r="A147" s="566"/>
      <c r="B147" s="257" t="s">
        <v>10</v>
      </c>
      <c r="C147" s="566" t="s">
        <v>43</v>
      </c>
      <c r="D147" s="632"/>
      <c r="E147" s="623"/>
      <c r="F147" s="623"/>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c r="AI147" s="301"/>
      <c r="AJ147" s="301"/>
      <c r="AK147" s="301"/>
      <c r="AL147" s="301"/>
      <c r="AM147" s="301"/>
      <c r="AN147" s="301"/>
      <c r="AO147" s="301"/>
      <c r="AP147" s="301"/>
      <c r="AQ147" s="301"/>
      <c r="AR147" s="301"/>
      <c r="AS147" s="301"/>
      <c r="AT147" s="301"/>
      <c r="AU147" s="301"/>
      <c r="AV147" s="301"/>
      <c r="AW147" s="301"/>
      <c r="AX147" s="301"/>
      <c r="AY147" s="301"/>
      <c r="AZ147" s="301"/>
      <c r="BA147" s="301"/>
      <c r="BB147" s="301"/>
      <c r="BC147" s="301"/>
      <c r="BD147" s="301"/>
      <c r="BE147" s="301"/>
    </row>
    <row r="148" spans="1:57" s="253" customFormat="1" ht="13.5" customHeight="1">
      <c r="A148" s="554" t="s">
        <v>243</v>
      </c>
      <c r="B148" s="254" t="s">
        <v>624</v>
      </c>
      <c r="C148" s="554" t="s">
        <v>54</v>
      </c>
      <c r="D148" s="633"/>
      <c r="E148" s="623"/>
      <c r="F148" s="623"/>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row>
    <row r="149" spans="1:57" s="253" customFormat="1" ht="13.5" hidden="1" customHeight="1">
      <c r="A149" s="554"/>
      <c r="B149" s="254" t="s">
        <v>679</v>
      </c>
      <c r="C149" s="554"/>
      <c r="D149" s="623"/>
      <c r="E149" s="623"/>
      <c r="F149" s="623"/>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row>
    <row r="150" spans="1:57" s="274" customFormat="1" ht="20.25" customHeight="1">
      <c r="A150" s="566"/>
      <c r="B150" s="257" t="s">
        <v>10</v>
      </c>
      <c r="C150" s="566" t="s">
        <v>43</v>
      </c>
      <c r="D150" s="632"/>
      <c r="E150" s="623"/>
      <c r="F150" s="623"/>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c r="AI150" s="301"/>
      <c r="AJ150" s="301"/>
      <c r="AK150" s="301"/>
      <c r="AL150" s="301"/>
      <c r="AM150" s="301"/>
      <c r="AN150" s="301"/>
      <c r="AO150" s="301"/>
      <c r="AP150" s="301"/>
      <c r="AQ150" s="301"/>
      <c r="AR150" s="301"/>
      <c r="AS150" s="301"/>
      <c r="AT150" s="301"/>
      <c r="AU150" s="301"/>
      <c r="AV150" s="301"/>
      <c r="AW150" s="301"/>
      <c r="AX150" s="301"/>
      <c r="AY150" s="301"/>
      <c r="AZ150" s="301"/>
      <c r="BA150" s="301"/>
      <c r="BB150" s="301"/>
      <c r="BC150" s="301"/>
      <c r="BD150" s="301"/>
      <c r="BE150" s="301"/>
    </row>
    <row r="151" spans="1:57" s="253" customFormat="1" ht="13.5" customHeight="1">
      <c r="A151" s="554" t="s">
        <v>243</v>
      </c>
      <c r="B151" s="254" t="s">
        <v>625</v>
      </c>
      <c r="C151" s="554" t="s">
        <v>54</v>
      </c>
      <c r="D151" s="633"/>
      <c r="E151" s="623"/>
      <c r="F151" s="623"/>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row>
    <row r="152" spans="1:57" s="253" customFormat="1" ht="13.5" hidden="1" customHeight="1">
      <c r="A152" s="554"/>
      <c r="B152" s="254" t="s">
        <v>679</v>
      </c>
      <c r="C152" s="554"/>
      <c r="D152" s="623"/>
      <c r="E152" s="623"/>
      <c r="F152" s="623"/>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275"/>
      <c r="AY152" s="275"/>
      <c r="AZ152" s="275"/>
      <c r="BA152" s="275"/>
      <c r="BB152" s="275"/>
      <c r="BC152" s="275"/>
      <c r="BD152" s="275"/>
      <c r="BE152" s="275"/>
    </row>
    <row r="153" spans="1:57" s="274" customFormat="1" ht="20.25" customHeight="1">
      <c r="A153" s="566"/>
      <c r="B153" s="257" t="s">
        <v>10</v>
      </c>
      <c r="C153" s="566" t="s">
        <v>43</v>
      </c>
      <c r="D153" s="632"/>
      <c r="E153" s="623"/>
      <c r="F153" s="623"/>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c r="AI153" s="301"/>
      <c r="AJ153" s="301"/>
      <c r="AK153" s="301"/>
      <c r="AL153" s="301"/>
      <c r="AM153" s="301"/>
      <c r="AN153" s="301"/>
      <c r="AO153" s="301"/>
      <c r="AP153" s="301"/>
      <c r="AQ153" s="301"/>
      <c r="AR153" s="301"/>
      <c r="AS153" s="301"/>
      <c r="AT153" s="301"/>
      <c r="AU153" s="301"/>
      <c r="AV153" s="301"/>
      <c r="AW153" s="301"/>
      <c r="AX153" s="301"/>
      <c r="AY153" s="301"/>
      <c r="AZ153" s="301"/>
      <c r="BA153" s="301"/>
      <c r="BB153" s="301"/>
      <c r="BC153" s="301"/>
      <c r="BD153" s="301"/>
      <c r="BE153" s="301"/>
    </row>
    <row r="154" spans="1:57" s="253" customFormat="1" ht="13.5" hidden="1" customHeight="1">
      <c r="A154" s="554"/>
      <c r="B154" s="254" t="s">
        <v>680</v>
      </c>
      <c r="C154" s="554" t="s">
        <v>54</v>
      </c>
      <c r="D154" s="630"/>
      <c r="E154" s="623"/>
      <c r="F154" s="623"/>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7"/>
      <c r="AC154" s="277"/>
      <c r="AD154" s="277"/>
      <c r="AE154" s="276"/>
      <c r="AF154" s="276"/>
      <c r="AG154" s="276"/>
      <c r="AH154" s="276"/>
      <c r="AI154" s="276"/>
      <c r="AJ154" s="276"/>
      <c r="AK154" s="301"/>
      <c r="AL154" s="301"/>
      <c r="AM154" s="301"/>
      <c r="AN154" s="276"/>
      <c r="AO154" s="276"/>
      <c r="AP154" s="276"/>
      <c r="AQ154" s="276"/>
      <c r="AR154" s="276"/>
      <c r="AS154" s="276"/>
      <c r="AT154" s="276"/>
      <c r="AU154" s="276"/>
      <c r="AV154" s="276"/>
      <c r="AW154" s="276"/>
      <c r="AX154" s="276"/>
      <c r="AY154" s="276"/>
      <c r="AZ154" s="276"/>
      <c r="BA154" s="276"/>
      <c r="BB154" s="276"/>
      <c r="BC154" s="276"/>
      <c r="BD154" s="276"/>
      <c r="BE154" s="276"/>
    </row>
    <row r="155" spans="1:57" s="274" customFormat="1" ht="13.5" hidden="1" customHeight="1">
      <c r="A155" s="566"/>
      <c r="B155" s="257" t="s">
        <v>10</v>
      </c>
      <c r="C155" s="566" t="s">
        <v>43</v>
      </c>
      <c r="D155" s="634"/>
      <c r="E155" s="623"/>
      <c r="F155" s="623"/>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504"/>
      <c r="AC155" s="504"/>
      <c r="AD155" s="504"/>
      <c r="AE155" s="278"/>
      <c r="AF155" s="278"/>
      <c r="AG155" s="278"/>
      <c r="AH155" s="278"/>
      <c r="AI155" s="278"/>
      <c r="AJ155" s="278"/>
      <c r="AK155" s="278"/>
      <c r="AL155" s="278"/>
      <c r="AM155" s="278"/>
      <c r="AN155" s="278"/>
      <c r="AO155" s="278"/>
      <c r="AP155" s="278"/>
      <c r="AQ155" s="278"/>
      <c r="AR155" s="278"/>
      <c r="AS155" s="278"/>
      <c r="AT155" s="278"/>
      <c r="AU155" s="278"/>
      <c r="AV155" s="278"/>
      <c r="AW155" s="278"/>
      <c r="AX155" s="278"/>
      <c r="AY155" s="278"/>
      <c r="AZ155" s="278"/>
      <c r="BA155" s="278"/>
      <c r="BB155" s="278"/>
      <c r="BC155" s="278"/>
      <c r="BD155" s="278"/>
      <c r="BE155" s="278"/>
    </row>
    <row r="156" spans="1:57" s="253" customFormat="1" ht="13.5" hidden="1" customHeight="1">
      <c r="A156" s="554"/>
      <c r="B156" s="254" t="s">
        <v>681</v>
      </c>
      <c r="C156" s="554" t="s">
        <v>54</v>
      </c>
      <c r="D156" s="635"/>
      <c r="E156" s="635"/>
      <c r="F156" s="635"/>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80"/>
      <c r="AC156" s="280"/>
      <c r="AD156" s="280"/>
      <c r="AE156" s="279"/>
      <c r="AF156" s="279"/>
      <c r="AG156" s="279"/>
      <c r="AH156" s="279"/>
      <c r="AI156" s="279"/>
      <c r="AJ156" s="279"/>
      <c r="AK156" s="279"/>
      <c r="AL156" s="279"/>
      <c r="AM156" s="279"/>
      <c r="AN156" s="279"/>
      <c r="AO156" s="279"/>
      <c r="AP156" s="279"/>
      <c r="AQ156" s="279"/>
      <c r="AR156" s="279"/>
      <c r="AS156" s="279"/>
      <c r="AT156" s="279"/>
      <c r="AU156" s="279"/>
      <c r="AV156" s="279"/>
      <c r="AW156" s="279"/>
      <c r="AX156" s="279"/>
      <c r="AY156" s="279"/>
      <c r="AZ156" s="279"/>
      <c r="BA156" s="279"/>
      <c r="BB156" s="279"/>
      <c r="BC156" s="279"/>
      <c r="BD156" s="279"/>
      <c r="BE156" s="279"/>
    </row>
    <row r="157" spans="1:57" s="274" customFormat="1" ht="13.5" hidden="1" customHeight="1">
      <c r="A157" s="566"/>
      <c r="B157" s="257" t="s">
        <v>10</v>
      </c>
      <c r="C157" s="566" t="s">
        <v>43</v>
      </c>
      <c r="D157" s="636"/>
      <c r="E157" s="636"/>
      <c r="F157" s="636"/>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80"/>
      <c r="AC157" s="280"/>
      <c r="AD157" s="280"/>
      <c r="AE157" s="277"/>
      <c r="AF157" s="277"/>
      <c r="AG157" s="277"/>
      <c r="AH157" s="277"/>
      <c r="AI157" s="277"/>
      <c r="AJ157" s="277"/>
      <c r="AK157" s="277"/>
      <c r="AL157" s="277"/>
      <c r="AM157" s="277"/>
      <c r="AN157" s="277"/>
      <c r="AO157" s="277"/>
      <c r="AP157" s="277"/>
      <c r="AQ157" s="277"/>
      <c r="AR157" s="277"/>
      <c r="AS157" s="277"/>
      <c r="AT157" s="277"/>
      <c r="AU157" s="277"/>
      <c r="AV157" s="277"/>
      <c r="AW157" s="277"/>
      <c r="AX157" s="277"/>
      <c r="AY157" s="277"/>
      <c r="AZ157" s="277"/>
      <c r="BA157" s="277"/>
      <c r="BB157" s="277"/>
      <c r="BC157" s="277"/>
      <c r="BD157" s="277"/>
      <c r="BE157" s="277"/>
    </row>
    <row r="158" spans="1:57" s="253" customFormat="1" ht="21" hidden="1" customHeight="1">
      <c r="A158" s="502" t="s">
        <v>695</v>
      </c>
      <c r="B158" s="503" t="s">
        <v>682</v>
      </c>
      <c r="C158" s="712" t="s">
        <v>683</v>
      </c>
      <c r="D158" s="502"/>
      <c r="E158" s="502"/>
      <c r="F158" s="502"/>
      <c r="G158" s="504"/>
      <c r="H158" s="504"/>
      <c r="I158" s="504"/>
      <c r="J158" s="504"/>
      <c r="K158" s="504"/>
      <c r="L158" s="504"/>
      <c r="M158" s="504"/>
      <c r="N158" s="504"/>
      <c r="O158" s="504"/>
      <c r="P158" s="504"/>
      <c r="Q158" s="504"/>
      <c r="R158" s="504"/>
      <c r="S158" s="504"/>
      <c r="T158" s="504"/>
      <c r="U158" s="504"/>
      <c r="V158" s="504"/>
      <c r="W158" s="504"/>
      <c r="X158" s="504"/>
      <c r="Y158" s="504"/>
      <c r="Z158" s="504"/>
      <c r="AA158" s="504"/>
      <c r="AB158" s="504"/>
      <c r="AC158" s="504"/>
      <c r="AD158" s="504"/>
      <c r="AE158" s="504"/>
      <c r="AF158" s="504"/>
      <c r="AG158" s="504"/>
      <c r="AH158" s="504"/>
      <c r="AI158" s="504"/>
      <c r="AJ158" s="504"/>
      <c r="AK158" s="504"/>
      <c r="AL158" s="504"/>
      <c r="AM158" s="504"/>
      <c r="AN158" s="504"/>
      <c r="AO158" s="504"/>
      <c r="AP158" s="504"/>
      <c r="AQ158" s="504"/>
      <c r="AR158" s="504"/>
      <c r="AS158" s="504"/>
      <c r="AT158" s="504"/>
      <c r="AU158" s="504"/>
      <c r="AV158" s="504"/>
      <c r="AW158" s="504"/>
      <c r="AX158" s="504"/>
      <c r="AY158" s="504"/>
      <c r="AZ158" s="504"/>
      <c r="BA158" s="504"/>
      <c r="BB158" s="504"/>
      <c r="BC158" s="504"/>
      <c r="BD158" s="504"/>
      <c r="BE158" s="504"/>
    </row>
    <row r="159" spans="1:57" s="253" customFormat="1" ht="19.5" hidden="1" customHeight="1">
      <c r="A159" s="554">
        <v>1</v>
      </c>
      <c r="B159" s="254" t="s">
        <v>396</v>
      </c>
      <c r="C159" s="554" t="s">
        <v>683</v>
      </c>
      <c r="D159" s="637"/>
      <c r="E159" s="623"/>
      <c r="F159" s="623"/>
      <c r="G159" s="280"/>
      <c r="H159" s="280"/>
      <c r="I159" s="280"/>
      <c r="J159" s="281"/>
      <c r="K159" s="281"/>
      <c r="L159" s="281"/>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0"/>
      <c r="AL159" s="280"/>
      <c r="AM159" s="280"/>
      <c r="AN159" s="280"/>
      <c r="AO159" s="280"/>
      <c r="AP159" s="280"/>
      <c r="AQ159" s="280"/>
      <c r="AR159" s="280"/>
      <c r="AS159" s="280"/>
      <c r="AT159" s="280"/>
      <c r="AU159" s="280"/>
      <c r="AV159" s="280"/>
      <c r="AW159" s="280"/>
      <c r="AX159" s="280"/>
      <c r="AY159" s="280"/>
      <c r="AZ159" s="280"/>
      <c r="BA159" s="280"/>
      <c r="BB159" s="280"/>
      <c r="BC159" s="280"/>
      <c r="BD159" s="280"/>
      <c r="BE159" s="280"/>
    </row>
    <row r="160" spans="1:57" s="253" customFormat="1" ht="19.5" hidden="1" customHeight="1">
      <c r="A160" s="554">
        <v>2</v>
      </c>
      <c r="B160" s="254" t="s">
        <v>684</v>
      </c>
      <c r="C160" s="554" t="s">
        <v>683</v>
      </c>
      <c r="D160" s="637"/>
      <c r="E160" s="623"/>
      <c r="F160" s="623"/>
      <c r="G160" s="280"/>
      <c r="H160" s="280"/>
      <c r="I160" s="280"/>
      <c r="J160" s="281"/>
      <c r="K160" s="281"/>
      <c r="L160" s="281"/>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row>
    <row r="161" spans="1:57" s="253" customFormat="1" ht="19.5" hidden="1" customHeight="1">
      <c r="A161" s="554">
        <v>3</v>
      </c>
      <c r="B161" s="254" t="s">
        <v>685</v>
      </c>
      <c r="C161" s="554" t="s">
        <v>683</v>
      </c>
      <c r="D161" s="637"/>
      <c r="E161" s="623"/>
      <c r="F161" s="623"/>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c r="AL161" s="280"/>
      <c r="AM161" s="280"/>
      <c r="AN161" s="280"/>
      <c r="AO161" s="280"/>
      <c r="AP161" s="280"/>
      <c r="AQ161" s="280"/>
      <c r="AR161" s="280"/>
      <c r="AS161" s="280"/>
      <c r="AT161" s="280"/>
      <c r="AU161" s="280"/>
      <c r="AV161" s="280"/>
      <c r="AW161" s="280"/>
      <c r="AX161" s="280"/>
      <c r="AY161" s="280"/>
      <c r="AZ161" s="280"/>
      <c r="BA161" s="280"/>
      <c r="BB161" s="280"/>
      <c r="BC161" s="280"/>
      <c r="BD161" s="280"/>
      <c r="BE161" s="280"/>
    </row>
    <row r="162" spans="1:57" s="253" customFormat="1" ht="19.5" hidden="1" customHeight="1">
      <c r="A162" s="554">
        <v>4</v>
      </c>
      <c r="B162" s="254" t="s">
        <v>399</v>
      </c>
      <c r="C162" s="554" t="s">
        <v>683</v>
      </c>
      <c r="D162" s="554"/>
      <c r="E162" s="623"/>
      <c r="F162" s="623"/>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row>
    <row r="163" spans="1:57" s="253" customFormat="1" ht="27" hidden="1" customHeight="1">
      <c r="A163" s="554">
        <v>5</v>
      </c>
      <c r="B163" s="254" t="s">
        <v>686</v>
      </c>
      <c r="C163" s="554" t="s">
        <v>683</v>
      </c>
      <c r="D163" s="554"/>
      <c r="E163" s="623"/>
      <c r="F163" s="623"/>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row>
    <row r="164" spans="1:57" s="253" customFormat="1" ht="21" hidden="1" customHeight="1">
      <c r="A164" s="554">
        <v>6</v>
      </c>
      <c r="B164" s="254" t="s">
        <v>400</v>
      </c>
      <c r="C164" s="554" t="s">
        <v>683</v>
      </c>
      <c r="D164" s="554"/>
      <c r="E164" s="623"/>
      <c r="F164" s="623"/>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row>
    <row r="165" spans="1:57" s="253" customFormat="1" ht="21" hidden="1" customHeight="1">
      <c r="A165" s="554">
        <v>7</v>
      </c>
      <c r="B165" s="255" t="s">
        <v>261</v>
      </c>
      <c r="C165" s="554" t="s">
        <v>43</v>
      </c>
      <c r="D165" s="554"/>
      <c r="E165" s="623"/>
      <c r="F165" s="623"/>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c r="AL165" s="281"/>
      <c r="AM165" s="281"/>
      <c r="AN165" s="281"/>
      <c r="AO165" s="281"/>
      <c r="AP165" s="281"/>
      <c r="AQ165" s="281"/>
      <c r="AR165" s="281"/>
      <c r="AS165" s="281"/>
      <c r="AT165" s="281"/>
      <c r="AU165" s="281"/>
      <c r="AV165" s="281"/>
      <c r="AW165" s="281"/>
      <c r="AX165" s="281"/>
      <c r="AY165" s="281"/>
      <c r="AZ165" s="281"/>
      <c r="BA165" s="281"/>
      <c r="BB165" s="281"/>
      <c r="BC165" s="281"/>
      <c r="BD165" s="281"/>
      <c r="BE165" s="281"/>
    </row>
    <row r="166" spans="1:57" s="253" customFormat="1" ht="21" customHeight="1">
      <c r="A166" s="502">
        <v>6</v>
      </c>
      <c r="B166" s="503" t="s">
        <v>700</v>
      </c>
      <c r="C166" s="712" t="s">
        <v>61</v>
      </c>
      <c r="D166" s="235"/>
      <c r="E166" s="622"/>
      <c r="F166" s="622"/>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296"/>
      <c r="AE166" s="296"/>
      <c r="AF166" s="296"/>
      <c r="AG166" s="296"/>
      <c r="AH166" s="296"/>
      <c r="AI166" s="296"/>
      <c r="AJ166" s="296"/>
      <c r="AK166" s="296"/>
      <c r="AL166" s="296"/>
      <c r="AM166" s="296"/>
      <c r="AN166" s="296"/>
      <c r="AO166" s="296"/>
      <c r="AP166" s="296"/>
      <c r="AQ166" s="296"/>
      <c r="AR166" s="296"/>
      <c r="AS166" s="296"/>
      <c r="AT166" s="296"/>
      <c r="AU166" s="296"/>
      <c r="AV166" s="296"/>
      <c r="AW166" s="296"/>
      <c r="AX166" s="296"/>
      <c r="AY166" s="296"/>
      <c r="AZ166" s="296"/>
      <c r="BA166" s="296"/>
      <c r="BB166" s="296"/>
      <c r="BC166" s="296"/>
      <c r="BD166" s="296"/>
      <c r="BE166" s="296"/>
    </row>
    <row r="167" spans="1:57" s="253" customFormat="1" ht="21" customHeight="1">
      <c r="A167" s="554" t="s">
        <v>243</v>
      </c>
      <c r="B167" s="254" t="s">
        <v>701</v>
      </c>
      <c r="C167" s="554" t="s">
        <v>43</v>
      </c>
      <c r="D167" s="638"/>
      <c r="E167" s="638"/>
      <c r="F167" s="638"/>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row>
    <row r="168" spans="1:57" s="274" customFormat="1" ht="21" customHeight="1">
      <c r="A168" s="566"/>
      <c r="B168" s="265" t="s">
        <v>687</v>
      </c>
      <c r="C168" s="554" t="s">
        <v>43</v>
      </c>
      <c r="D168" s="631"/>
      <c r="E168" s="631"/>
      <c r="F168" s="631"/>
      <c r="G168" s="280"/>
      <c r="H168" s="280"/>
      <c r="I168" s="280"/>
      <c r="J168" s="272"/>
      <c r="K168" s="272"/>
      <c r="L168" s="281"/>
      <c r="M168" s="272"/>
      <c r="N168" s="272"/>
      <c r="O168" s="283"/>
      <c r="P168" s="281"/>
      <c r="Q168" s="281"/>
      <c r="R168" s="281"/>
      <c r="S168" s="281"/>
      <c r="T168" s="281"/>
      <c r="U168" s="281"/>
      <c r="V168" s="284"/>
      <c r="W168" s="284"/>
      <c r="X168" s="567"/>
      <c r="Y168" s="284"/>
      <c r="Z168" s="284"/>
      <c r="AA168" s="567"/>
      <c r="AB168" s="272"/>
      <c r="AC168" s="272"/>
      <c r="AD168" s="276"/>
      <c r="AE168" s="272"/>
      <c r="AF168" s="272"/>
      <c r="AG168" s="283"/>
      <c r="AH168" s="272"/>
      <c r="AI168" s="272"/>
      <c r="AJ168" s="283"/>
      <c r="AK168" s="272"/>
      <c r="AL168" s="272"/>
      <c r="AM168" s="283"/>
      <c r="AN168" s="272"/>
      <c r="AO168" s="272"/>
      <c r="AP168" s="283"/>
      <c r="AQ168" s="272"/>
      <c r="AR168" s="272"/>
      <c r="AS168" s="283"/>
      <c r="AT168" s="272"/>
      <c r="AU168" s="272"/>
      <c r="AV168" s="283"/>
      <c r="AW168" s="272"/>
      <c r="AX168" s="272"/>
      <c r="AY168" s="283"/>
      <c r="AZ168" s="272"/>
      <c r="BA168" s="272"/>
      <c r="BB168" s="283"/>
      <c r="BC168" s="272"/>
      <c r="BD168" s="272"/>
      <c r="BE168" s="283"/>
    </row>
    <row r="169" spans="1:57" s="274" customFormat="1" ht="21" customHeight="1">
      <c r="A169" s="566"/>
      <c r="B169" s="265" t="s">
        <v>688</v>
      </c>
      <c r="C169" s="554" t="s">
        <v>43</v>
      </c>
      <c r="D169" s="639"/>
      <c r="E169" s="639"/>
      <c r="F169" s="639"/>
      <c r="G169" s="280"/>
      <c r="H169" s="280"/>
      <c r="I169" s="280"/>
      <c r="J169" s="281"/>
      <c r="K169" s="281"/>
      <c r="L169" s="281"/>
      <c r="M169" s="284"/>
      <c r="N169" s="284"/>
      <c r="O169" s="284"/>
      <c r="P169" s="281"/>
      <c r="Q169" s="281"/>
      <c r="R169" s="281"/>
      <c r="S169" s="283"/>
      <c r="T169" s="272"/>
      <c r="U169" s="283"/>
      <c r="V169" s="283"/>
      <c r="W169" s="272"/>
      <c r="X169" s="283"/>
      <c r="Y169" s="283"/>
      <c r="Z169" s="272"/>
      <c r="AA169" s="283"/>
      <c r="AB169" s="276"/>
      <c r="AC169" s="276"/>
      <c r="AD169" s="276"/>
      <c r="AE169" s="281"/>
      <c r="AF169" s="281"/>
      <c r="AG169" s="281"/>
      <c r="AH169" s="283"/>
      <c r="AI169" s="272"/>
      <c r="AJ169" s="283"/>
      <c r="AK169" s="283"/>
      <c r="AL169" s="272"/>
      <c r="AM169" s="283"/>
      <c r="AN169" s="281"/>
      <c r="AO169" s="281"/>
      <c r="AP169" s="281"/>
      <c r="AQ169" s="283"/>
      <c r="AR169" s="272"/>
      <c r="AS169" s="283"/>
      <c r="AT169" s="283"/>
      <c r="AU169" s="272"/>
      <c r="AV169" s="283"/>
      <c r="AW169" s="283"/>
      <c r="AX169" s="272"/>
      <c r="AY169" s="283"/>
      <c r="AZ169" s="283"/>
      <c r="BA169" s="272"/>
      <c r="BB169" s="283"/>
      <c r="BC169" s="283"/>
      <c r="BD169" s="272"/>
      <c r="BE169" s="283"/>
    </row>
    <row r="170" spans="1:57" s="274" customFormat="1" ht="21" customHeight="1">
      <c r="A170" s="566"/>
      <c r="B170" s="265" t="s">
        <v>689</v>
      </c>
      <c r="C170" s="554" t="s">
        <v>43</v>
      </c>
      <c r="D170" s="640"/>
      <c r="E170" s="640"/>
      <c r="F170" s="640"/>
      <c r="G170" s="280"/>
      <c r="H170" s="280"/>
      <c r="I170" s="280"/>
      <c r="J170" s="281"/>
      <c r="K170" s="281"/>
      <c r="L170" s="281"/>
      <c r="M170" s="284"/>
      <c r="N170" s="284"/>
      <c r="O170" s="284"/>
      <c r="P170" s="273"/>
      <c r="Q170" s="273"/>
      <c r="R170" s="273"/>
      <c r="S170" s="281"/>
      <c r="T170" s="281"/>
      <c r="U170" s="281"/>
      <c r="V170" s="284"/>
      <c r="W170" s="284"/>
      <c r="X170" s="567"/>
      <c r="Y170" s="273"/>
      <c r="Z170" s="273"/>
      <c r="AA170" s="273"/>
      <c r="AB170" s="276"/>
      <c r="AC170" s="276"/>
      <c r="AD170" s="276"/>
      <c r="AE170" s="281"/>
      <c r="AF170" s="281"/>
      <c r="AG170" s="281"/>
      <c r="AH170" s="280"/>
      <c r="AI170" s="280"/>
      <c r="AJ170" s="280"/>
      <c r="AK170" s="273"/>
      <c r="AL170" s="273"/>
      <c r="AM170" s="273"/>
      <c r="AN170" s="281"/>
      <c r="AO170" s="281"/>
      <c r="AP170" s="281"/>
      <c r="AQ170" s="273"/>
      <c r="AR170" s="273"/>
      <c r="AS170" s="273"/>
      <c r="AT170" s="273"/>
      <c r="AU170" s="273"/>
      <c r="AV170" s="273"/>
      <c r="AW170" s="273"/>
      <c r="AX170" s="273"/>
      <c r="AY170" s="273"/>
      <c r="AZ170" s="273"/>
      <c r="BA170" s="273"/>
      <c r="BB170" s="273"/>
      <c r="BC170" s="273"/>
      <c r="BD170" s="273"/>
      <c r="BE170" s="273"/>
    </row>
    <row r="171" spans="1:57" s="274" customFormat="1" ht="21" customHeight="1">
      <c r="A171" s="566"/>
      <c r="B171" s="265" t="s">
        <v>404</v>
      </c>
      <c r="C171" s="554" t="s">
        <v>43</v>
      </c>
      <c r="D171" s="631"/>
      <c r="E171" s="631"/>
      <c r="F171" s="631"/>
      <c r="G171" s="280"/>
      <c r="H171" s="280"/>
      <c r="I171" s="280"/>
      <c r="J171" s="281"/>
      <c r="K171" s="281"/>
      <c r="L171" s="281"/>
      <c r="M171" s="284"/>
      <c r="N171" s="284"/>
      <c r="O171" s="284"/>
      <c r="P171" s="273"/>
      <c r="Q171" s="273"/>
      <c r="R171" s="273"/>
      <c r="S171" s="281"/>
      <c r="T171" s="281"/>
      <c r="U171" s="281"/>
      <c r="V171" s="284"/>
      <c r="W171" s="284"/>
      <c r="X171" s="567"/>
      <c r="Y171" s="273"/>
      <c r="Z171" s="273"/>
      <c r="AA171" s="273"/>
      <c r="AB171" s="276"/>
      <c r="AC171" s="276"/>
      <c r="AD171" s="276"/>
      <c r="AE171" s="281"/>
      <c r="AF171" s="281"/>
      <c r="AG171" s="281"/>
      <c r="AH171" s="280"/>
      <c r="AI171" s="280"/>
      <c r="AJ171" s="280"/>
      <c r="AK171" s="273"/>
      <c r="AL171" s="273"/>
      <c r="AM171" s="273"/>
      <c r="AN171" s="281"/>
      <c r="AO171" s="281"/>
      <c r="AP171" s="281"/>
      <c r="AQ171" s="273"/>
      <c r="AR171" s="273"/>
      <c r="AS171" s="273"/>
      <c r="AT171" s="273"/>
      <c r="AU171" s="273"/>
      <c r="AV171" s="273"/>
      <c r="AW171" s="273"/>
      <c r="AX171" s="273"/>
      <c r="AY171" s="273"/>
      <c r="AZ171" s="273"/>
      <c r="BA171" s="273"/>
      <c r="BB171" s="273"/>
      <c r="BC171" s="273"/>
      <c r="BD171" s="273"/>
      <c r="BE171" s="273"/>
    </row>
    <row r="172" spans="1:57" s="253" customFormat="1" ht="21.75" customHeight="1">
      <c r="A172" s="554" t="s">
        <v>243</v>
      </c>
      <c r="B172" s="254" t="s">
        <v>70</v>
      </c>
      <c r="C172" s="554" t="s">
        <v>61</v>
      </c>
      <c r="D172" s="554"/>
      <c r="E172" s="554"/>
      <c r="F172" s="554"/>
      <c r="G172" s="302"/>
      <c r="H172" s="281"/>
      <c r="I172" s="281"/>
      <c r="J172" s="302"/>
      <c r="K172" s="281"/>
      <c r="L172" s="281"/>
      <c r="M172" s="302"/>
      <c r="N172" s="281"/>
      <c r="O172" s="281"/>
      <c r="P172" s="302"/>
      <c r="Q172" s="281"/>
      <c r="R172" s="281"/>
      <c r="S172" s="302"/>
      <c r="T172" s="281"/>
      <c r="U172" s="281"/>
      <c r="V172" s="302"/>
      <c r="W172" s="281"/>
      <c r="X172" s="281"/>
      <c r="Y172" s="302"/>
      <c r="Z172" s="281"/>
      <c r="AA172" s="281"/>
      <c r="AB172" s="272"/>
      <c r="AC172" s="272"/>
      <c r="AD172" s="283"/>
      <c r="AE172" s="302"/>
      <c r="AF172" s="281"/>
      <c r="AG172" s="281"/>
      <c r="AH172" s="302"/>
      <c r="AI172" s="281"/>
      <c r="AJ172" s="281"/>
      <c r="AK172" s="302"/>
      <c r="AL172" s="281"/>
      <c r="AM172" s="281"/>
      <c r="AN172" s="302"/>
      <c r="AO172" s="281"/>
      <c r="AP172" s="281"/>
      <c r="AQ172" s="302"/>
      <c r="AR172" s="281"/>
      <c r="AS172" s="281"/>
      <c r="AT172" s="302"/>
      <c r="AU172" s="281"/>
      <c r="AV172" s="281"/>
      <c r="AW172" s="302"/>
      <c r="AX172" s="281"/>
      <c r="AY172" s="281"/>
      <c r="AZ172" s="302"/>
      <c r="BA172" s="281"/>
      <c r="BB172" s="281"/>
      <c r="BC172" s="302"/>
      <c r="BD172" s="281"/>
      <c r="BE172" s="281"/>
    </row>
    <row r="173" spans="1:57" s="274" customFormat="1" ht="21" customHeight="1">
      <c r="A173" s="566"/>
      <c r="B173" s="265" t="s">
        <v>687</v>
      </c>
      <c r="C173" s="554" t="s">
        <v>61</v>
      </c>
      <c r="D173" s="641"/>
      <c r="E173" s="623"/>
      <c r="F173" s="623"/>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3"/>
      <c r="AC173" s="272"/>
      <c r="AD173" s="276"/>
      <c r="AE173" s="284"/>
      <c r="AF173" s="284"/>
      <c r="AG173" s="284"/>
      <c r="AH173" s="284"/>
      <c r="AI173" s="284"/>
      <c r="AJ173" s="284"/>
      <c r="AK173" s="284"/>
      <c r="AL173" s="284"/>
      <c r="AM173" s="284"/>
      <c r="AN173" s="284"/>
      <c r="AO173" s="284"/>
      <c r="AP173" s="284"/>
      <c r="AQ173" s="284"/>
      <c r="AR173" s="284"/>
      <c r="AS173" s="284"/>
      <c r="AT173" s="284"/>
      <c r="AU173" s="284"/>
      <c r="AV173" s="284"/>
      <c r="AW173" s="284"/>
      <c r="AX173" s="284"/>
      <c r="AY173" s="284"/>
      <c r="AZ173" s="284"/>
      <c r="BA173" s="284"/>
      <c r="BB173" s="284"/>
      <c r="BC173" s="284"/>
      <c r="BD173" s="284"/>
      <c r="BE173" s="284"/>
    </row>
    <row r="174" spans="1:57" s="274" customFormat="1" ht="21" customHeight="1">
      <c r="A174" s="566"/>
      <c r="B174" s="265" t="s">
        <v>688</v>
      </c>
      <c r="C174" s="554" t="s">
        <v>61</v>
      </c>
      <c r="D174" s="641"/>
      <c r="E174" s="623"/>
      <c r="F174" s="623"/>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3"/>
      <c r="AC174" s="272"/>
      <c r="AD174" s="283"/>
      <c r="AE174" s="284"/>
      <c r="AF174" s="284"/>
      <c r="AG174" s="284"/>
      <c r="AH174" s="284"/>
      <c r="AI174" s="284"/>
      <c r="AJ174" s="284"/>
      <c r="AK174" s="284"/>
      <c r="AL174" s="284"/>
      <c r="AM174" s="284"/>
      <c r="AN174" s="284"/>
      <c r="AO174" s="284"/>
      <c r="AP174" s="284"/>
      <c r="AQ174" s="284"/>
      <c r="AR174" s="284"/>
      <c r="AS174" s="284"/>
      <c r="AT174" s="284"/>
      <c r="AU174" s="284"/>
      <c r="AV174" s="284"/>
      <c r="AW174" s="284"/>
      <c r="AX174" s="284"/>
      <c r="AY174" s="284"/>
      <c r="AZ174" s="284"/>
      <c r="BA174" s="284"/>
      <c r="BB174" s="284"/>
      <c r="BC174" s="284"/>
      <c r="BD174" s="284"/>
      <c r="BE174" s="284"/>
    </row>
    <row r="175" spans="1:57" s="274" customFormat="1" ht="21" customHeight="1">
      <c r="A175" s="566"/>
      <c r="B175" s="265" t="s">
        <v>689</v>
      </c>
      <c r="C175" s="554" t="s">
        <v>61</v>
      </c>
      <c r="D175" s="641"/>
      <c r="E175" s="623"/>
      <c r="F175" s="623"/>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73"/>
      <c r="AC175" s="273"/>
      <c r="AD175" s="273"/>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row>
    <row r="176" spans="1:57" s="253" customFormat="1" ht="21" customHeight="1">
      <c r="A176" s="568">
        <v>7</v>
      </c>
      <c r="B176" s="503" t="s">
        <v>690</v>
      </c>
      <c r="C176" s="727" t="s">
        <v>11</v>
      </c>
      <c r="D176" s="642"/>
      <c r="E176" s="623"/>
      <c r="F176" s="623"/>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row>
    <row r="177" spans="1:61" s="274" customFormat="1" ht="19.5" customHeight="1">
      <c r="A177" s="566"/>
      <c r="B177" s="257" t="s">
        <v>77</v>
      </c>
      <c r="C177" s="566" t="s">
        <v>43</v>
      </c>
      <c r="D177" s="634"/>
      <c r="E177" s="634"/>
      <c r="F177" s="634"/>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278"/>
      <c r="AF177" s="278"/>
      <c r="AG177" s="278"/>
      <c r="AH177" s="278"/>
      <c r="AI177" s="278"/>
      <c r="AJ177" s="278"/>
      <c r="AK177" s="278"/>
      <c r="AL177" s="278"/>
      <c r="AM177" s="278"/>
      <c r="AN177" s="278"/>
      <c r="AO177" s="278"/>
      <c r="AP177" s="278"/>
      <c r="AQ177" s="278"/>
      <c r="AR177" s="278"/>
      <c r="AS177" s="278"/>
      <c r="AT177" s="278"/>
      <c r="AU177" s="278"/>
      <c r="AV177" s="278"/>
      <c r="AW177" s="278"/>
      <c r="AX177" s="278"/>
      <c r="AY177" s="278"/>
      <c r="AZ177" s="278"/>
      <c r="BA177" s="278"/>
      <c r="BB177" s="278"/>
      <c r="BC177" s="278"/>
      <c r="BD177" s="278"/>
      <c r="BE177" s="278"/>
    </row>
    <row r="178" spans="1:61" s="253" customFormat="1" ht="16.5" customHeight="1">
      <c r="A178" s="554" t="s">
        <v>49</v>
      </c>
      <c r="B178" s="254" t="s">
        <v>623</v>
      </c>
      <c r="C178" s="554" t="s">
        <v>11</v>
      </c>
      <c r="D178" s="643"/>
      <c r="E178" s="623"/>
      <c r="F178" s="623"/>
      <c r="G178" s="285"/>
      <c r="H178" s="285"/>
      <c r="I178" s="285"/>
      <c r="J178" s="285"/>
      <c r="K178" s="285"/>
      <c r="L178" s="285"/>
      <c r="M178" s="285"/>
      <c r="N178" s="285"/>
      <c r="O178" s="285"/>
      <c r="P178" s="285"/>
      <c r="Q178" s="285"/>
      <c r="R178" s="285"/>
      <c r="S178" s="286"/>
      <c r="T178" s="286"/>
      <c r="U178" s="286"/>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c r="AR178" s="285"/>
      <c r="AS178" s="285"/>
      <c r="AT178" s="285"/>
      <c r="AU178" s="285"/>
      <c r="AV178" s="285"/>
      <c r="AW178" s="285"/>
      <c r="AX178" s="285"/>
      <c r="AY178" s="285"/>
      <c r="AZ178" s="285"/>
      <c r="BA178" s="285"/>
      <c r="BB178" s="285"/>
      <c r="BC178" s="285"/>
      <c r="BD178" s="285"/>
      <c r="BE178" s="285"/>
    </row>
    <row r="179" spans="1:61" s="274" customFormat="1" ht="33" customHeight="1">
      <c r="A179" s="569"/>
      <c r="B179" s="257" t="s">
        <v>691</v>
      </c>
      <c r="C179" s="566" t="s">
        <v>43</v>
      </c>
      <c r="D179" s="644"/>
      <c r="E179" s="704"/>
      <c r="F179" s="704"/>
      <c r="G179" s="287"/>
      <c r="H179" s="288"/>
      <c r="I179" s="288"/>
      <c r="J179" s="287"/>
      <c r="K179" s="288"/>
      <c r="L179" s="288"/>
      <c r="M179" s="287"/>
      <c r="N179" s="287"/>
      <c r="O179" s="287"/>
      <c r="P179" s="285"/>
      <c r="Q179" s="285"/>
      <c r="R179" s="285"/>
      <c r="S179" s="287"/>
      <c r="T179" s="287"/>
      <c r="U179" s="287"/>
      <c r="V179" s="287"/>
      <c r="W179" s="288"/>
      <c r="X179" s="288"/>
      <c r="Y179" s="287"/>
      <c r="Z179" s="288"/>
      <c r="AA179" s="288"/>
      <c r="AB179" s="287"/>
      <c r="AC179" s="287"/>
      <c r="AD179" s="287"/>
      <c r="AE179" s="570"/>
      <c r="AF179" s="571"/>
      <c r="AG179" s="571"/>
      <c r="AH179" s="287"/>
      <c r="AI179" s="287"/>
      <c r="AJ179" s="287"/>
      <c r="AK179" s="287"/>
      <c r="AL179" s="288"/>
      <c r="AM179" s="288"/>
      <c r="AN179" s="287"/>
      <c r="AO179" s="288"/>
      <c r="AP179" s="288"/>
      <c r="AQ179" s="287"/>
      <c r="AR179" s="288"/>
      <c r="AS179" s="288"/>
      <c r="AT179" s="287"/>
      <c r="AU179" s="287"/>
      <c r="AV179" s="287"/>
      <c r="AW179" s="570"/>
      <c r="AX179" s="570"/>
      <c r="AY179" s="571"/>
      <c r="AZ179" s="287"/>
      <c r="BA179" s="288"/>
      <c r="BB179" s="288"/>
      <c r="BC179" s="287"/>
      <c r="BD179" s="288"/>
      <c r="BE179" s="288"/>
    </row>
    <row r="180" spans="1:61" s="253" customFormat="1" ht="13.5" customHeight="1">
      <c r="A180" s="572" t="s">
        <v>50</v>
      </c>
      <c r="B180" s="254" t="s">
        <v>624</v>
      </c>
      <c r="C180" s="554" t="s">
        <v>11</v>
      </c>
      <c r="D180" s="643"/>
      <c r="E180" s="623"/>
      <c r="F180" s="623"/>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c r="AR180" s="285"/>
      <c r="AS180" s="285"/>
      <c r="AT180" s="285"/>
      <c r="AU180" s="285"/>
      <c r="AV180" s="285"/>
      <c r="AW180" s="285"/>
      <c r="AX180" s="285"/>
      <c r="AY180" s="285"/>
      <c r="AZ180" s="285"/>
      <c r="BA180" s="285"/>
      <c r="BB180" s="285"/>
      <c r="BC180" s="285"/>
      <c r="BD180" s="285"/>
      <c r="BE180" s="285"/>
    </row>
    <row r="181" spans="1:61" s="253" customFormat="1" ht="23.25" customHeight="1">
      <c r="A181" s="566"/>
      <c r="B181" s="257" t="s">
        <v>692</v>
      </c>
      <c r="C181" s="566" t="s">
        <v>43</v>
      </c>
      <c r="D181" s="644"/>
      <c r="E181" s="704"/>
      <c r="F181" s="704"/>
      <c r="G181" s="287"/>
      <c r="H181" s="289"/>
      <c r="I181" s="289"/>
      <c r="J181" s="287"/>
      <c r="K181" s="288"/>
      <c r="L181" s="288"/>
      <c r="M181" s="287"/>
      <c r="N181" s="287"/>
      <c r="O181" s="287"/>
      <c r="P181" s="285"/>
      <c r="Q181" s="285"/>
      <c r="R181" s="285"/>
      <c r="S181" s="287"/>
      <c r="T181" s="289"/>
      <c r="U181" s="289"/>
      <c r="V181" s="287"/>
      <c r="W181" s="287"/>
      <c r="X181" s="287"/>
      <c r="Y181" s="287"/>
      <c r="Z181" s="287"/>
      <c r="AA181" s="287"/>
      <c r="AB181" s="287"/>
      <c r="AC181" s="289"/>
      <c r="AD181" s="289"/>
      <c r="AE181" s="570"/>
      <c r="AF181" s="573"/>
      <c r="AG181" s="573"/>
      <c r="AH181" s="287"/>
      <c r="AI181" s="287"/>
      <c r="AJ181" s="287"/>
      <c r="AK181" s="287"/>
      <c r="AL181" s="289"/>
      <c r="AM181" s="289"/>
      <c r="AN181" s="287"/>
      <c r="AO181" s="287"/>
      <c r="AP181" s="287"/>
      <c r="AQ181" s="287"/>
      <c r="AR181" s="287"/>
      <c r="AS181" s="287"/>
      <c r="AT181" s="287"/>
      <c r="AU181" s="287"/>
      <c r="AV181" s="287"/>
      <c r="AW181" s="287"/>
      <c r="AX181" s="289"/>
      <c r="AY181" s="289"/>
      <c r="AZ181" s="287"/>
      <c r="BA181" s="289"/>
      <c r="BB181" s="289"/>
      <c r="BC181" s="287"/>
      <c r="BD181" s="287"/>
      <c r="BE181" s="287"/>
    </row>
    <row r="182" spans="1:61" s="253" customFormat="1" ht="13.5" customHeight="1">
      <c r="A182" s="554" t="s">
        <v>51</v>
      </c>
      <c r="B182" s="254" t="s">
        <v>693</v>
      </c>
      <c r="C182" s="554" t="s">
        <v>11</v>
      </c>
      <c r="D182" s="643"/>
      <c r="E182" s="623"/>
      <c r="F182" s="623"/>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c r="AR182" s="285"/>
      <c r="AS182" s="285"/>
      <c r="AT182" s="285"/>
      <c r="AU182" s="285"/>
      <c r="AV182" s="285"/>
      <c r="AW182" s="285"/>
      <c r="AX182" s="285"/>
      <c r="AY182" s="285"/>
      <c r="AZ182" s="285"/>
      <c r="BA182" s="285"/>
      <c r="BB182" s="285"/>
      <c r="BC182" s="285"/>
      <c r="BD182" s="285"/>
      <c r="BE182" s="285"/>
    </row>
    <row r="183" spans="1:61" s="253" customFormat="1" ht="21.75" customHeight="1">
      <c r="A183" s="566"/>
      <c r="B183" s="257" t="s">
        <v>692</v>
      </c>
      <c r="C183" s="728" t="s">
        <v>43</v>
      </c>
      <c r="D183" s="644"/>
      <c r="E183" s="704"/>
      <c r="F183" s="704"/>
      <c r="G183" s="287"/>
      <c r="H183" s="288"/>
      <c r="I183" s="288"/>
      <c r="J183" s="287"/>
      <c r="K183" s="288"/>
      <c r="L183" s="288"/>
      <c r="M183" s="287"/>
      <c r="N183" s="287"/>
      <c r="O183" s="287"/>
      <c r="P183" s="287"/>
      <c r="Q183" s="288"/>
      <c r="R183" s="288"/>
      <c r="S183" s="287"/>
      <c r="T183" s="287"/>
      <c r="U183" s="287"/>
      <c r="V183" s="287"/>
      <c r="W183" s="288"/>
      <c r="X183" s="288"/>
      <c r="Y183" s="287"/>
      <c r="Z183" s="288"/>
      <c r="AA183" s="288"/>
      <c r="AB183" s="287"/>
      <c r="AC183" s="288"/>
      <c r="AD183" s="288"/>
      <c r="AE183" s="570"/>
      <c r="AF183" s="571"/>
      <c r="AG183" s="571"/>
      <c r="AH183" s="287"/>
      <c r="AI183" s="288"/>
      <c r="AJ183" s="288"/>
      <c r="AK183" s="287"/>
      <c r="AL183" s="288"/>
      <c r="AM183" s="288"/>
      <c r="AN183" s="287"/>
      <c r="AO183" s="288"/>
      <c r="AP183" s="288"/>
      <c r="AQ183" s="287"/>
      <c r="AR183" s="287"/>
      <c r="AS183" s="287"/>
      <c r="AT183" s="287"/>
      <c r="AU183" s="287"/>
      <c r="AV183" s="287"/>
      <c r="AW183" s="287"/>
      <c r="AX183" s="288"/>
      <c r="AY183" s="288"/>
      <c r="AZ183" s="287"/>
      <c r="BA183" s="288"/>
      <c r="BB183" s="288"/>
      <c r="BC183" s="287"/>
      <c r="BD183" s="288"/>
      <c r="BE183" s="288"/>
    </row>
    <row r="184" spans="1:61" s="253" customFormat="1" ht="13.5" hidden="1" customHeight="1">
      <c r="A184" s="554">
        <v>4</v>
      </c>
      <c r="B184" s="254" t="s">
        <v>680</v>
      </c>
      <c r="C184" s="554" t="s">
        <v>11</v>
      </c>
      <c r="D184" s="630"/>
      <c r="E184" s="623"/>
      <c r="F184" s="623"/>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c r="AI184" s="276"/>
      <c r="AJ184" s="276"/>
      <c r="AK184" s="276"/>
      <c r="AL184" s="276"/>
      <c r="AM184" s="276"/>
      <c r="AN184" s="276"/>
      <c r="AO184" s="276"/>
      <c r="AP184" s="276"/>
      <c r="AQ184" s="276"/>
      <c r="AR184" s="276"/>
      <c r="AS184" s="276"/>
      <c r="AT184" s="276"/>
      <c r="AU184" s="276"/>
      <c r="AV184" s="276"/>
      <c r="AW184" s="276"/>
      <c r="AX184" s="276"/>
      <c r="AY184" s="276"/>
      <c r="AZ184" s="276"/>
      <c r="BA184" s="276"/>
      <c r="BB184" s="276"/>
      <c r="BC184" s="276"/>
      <c r="BD184" s="276"/>
      <c r="BE184" s="276"/>
    </row>
    <row r="185" spans="1:61" s="253" customFormat="1" ht="13.5" hidden="1" customHeight="1">
      <c r="A185" s="566"/>
      <c r="B185" s="257" t="s">
        <v>692</v>
      </c>
      <c r="C185" s="728" t="s">
        <v>43</v>
      </c>
      <c r="D185" s="645"/>
      <c r="E185" s="623"/>
      <c r="F185" s="623"/>
      <c r="G185" s="286"/>
      <c r="H185" s="290"/>
      <c r="I185" s="290"/>
      <c r="J185" s="286"/>
      <c r="K185" s="290"/>
      <c r="L185" s="290"/>
      <c r="M185" s="286"/>
      <c r="N185" s="290"/>
      <c r="O185" s="290"/>
      <c r="P185" s="286"/>
      <c r="Q185" s="290"/>
      <c r="R185" s="290"/>
      <c r="S185" s="286"/>
      <c r="T185" s="290"/>
      <c r="U185" s="290"/>
      <c r="V185" s="286"/>
      <c r="W185" s="290"/>
      <c r="X185" s="290"/>
      <c r="Y185" s="286"/>
      <c r="Z185" s="290"/>
      <c r="AA185" s="290"/>
      <c r="AB185" s="286"/>
      <c r="AC185" s="290"/>
      <c r="AD185" s="290"/>
      <c r="AE185" s="286"/>
      <c r="AF185" s="290"/>
      <c r="AG185" s="290"/>
      <c r="AH185" s="286"/>
      <c r="AI185" s="290"/>
      <c r="AJ185" s="290"/>
      <c r="AK185" s="286"/>
      <c r="AL185" s="290"/>
      <c r="AM185" s="290"/>
      <c r="AN185" s="286"/>
      <c r="AO185" s="290"/>
      <c r="AP185" s="290"/>
      <c r="AQ185" s="286"/>
      <c r="AR185" s="290"/>
      <c r="AS185" s="290"/>
      <c r="AT185" s="286"/>
      <c r="AU185" s="290"/>
      <c r="AV185" s="290"/>
      <c r="AW185" s="286"/>
      <c r="AX185" s="290"/>
      <c r="AY185" s="290"/>
      <c r="AZ185" s="286"/>
      <c r="BA185" s="290"/>
      <c r="BB185" s="290"/>
      <c r="BC185" s="286"/>
      <c r="BD185" s="290"/>
      <c r="BE185" s="290"/>
    </row>
    <row r="186" spans="1:61" s="253" customFormat="1" ht="20.25" hidden="1" customHeight="1">
      <c r="A186" s="554">
        <v>5</v>
      </c>
      <c r="B186" s="254" t="s">
        <v>694</v>
      </c>
      <c r="C186" s="554" t="s">
        <v>11</v>
      </c>
      <c r="D186" s="646"/>
      <c r="E186" s="646"/>
      <c r="F186" s="646"/>
      <c r="G186" s="291"/>
      <c r="H186" s="276"/>
      <c r="I186" s="291"/>
      <c r="J186" s="291"/>
      <c r="K186" s="276"/>
      <c r="L186" s="291"/>
      <c r="M186" s="291"/>
      <c r="N186" s="276"/>
      <c r="O186" s="291"/>
      <c r="P186" s="291"/>
      <c r="Q186" s="276"/>
      <c r="R186" s="291"/>
      <c r="S186" s="291"/>
      <c r="T186" s="276"/>
      <c r="U186" s="291"/>
      <c r="V186" s="291"/>
      <c r="W186" s="276"/>
      <c r="X186" s="291"/>
      <c r="Y186" s="291"/>
      <c r="Z186" s="276"/>
      <c r="AA186" s="291"/>
      <c r="AB186" s="291"/>
      <c r="AC186" s="276"/>
      <c r="AD186" s="291"/>
      <c r="AE186" s="291"/>
      <c r="AF186" s="276"/>
      <c r="AG186" s="291"/>
      <c r="AH186" s="291"/>
      <c r="AI186" s="276"/>
      <c r="AJ186" s="291"/>
      <c r="AK186" s="291"/>
      <c r="AL186" s="276"/>
      <c r="AM186" s="291"/>
      <c r="AN186" s="291"/>
      <c r="AO186" s="276"/>
      <c r="AP186" s="291"/>
      <c r="AQ186" s="291"/>
      <c r="AR186" s="276"/>
      <c r="AS186" s="291"/>
      <c r="AT186" s="291"/>
      <c r="AU186" s="276"/>
      <c r="AV186" s="291"/>
      <c r="AW186" s="291"/>
      <c r="AX186" s="276"/>
      <c r="AY186" s="291"/>
      <c r="AZ186" s="291"/>
      <c r="BA186" s="276"/>
      <c r="BB186" s="291"/>
      <c r="BC186" s="291"/>
      <c r="BD186" s="276"/>
      <c r="BE186" s="291"/>
    </row>
    <row r="187" spans="1:61" s="253" customFormat="1" ht="20.25" hidden="1" customHeight="1">
      <c r="A187" s="566"/>
      <c r="B187" s="257" t="s">
        <v>692</v>
      </c>
      <c r="C187" s="566" t="s">
        <v>43</v>
      </c>
      <c r="D187" s="647"/>
      <c r="E187" s="647"/>
      <c r="F187" s="647"/>
      <c r="G187" s="292"/>
      <c r="H187" s="290"/>
      <c r="I187" s="292"/>
      <c r="J187" s="292"/>
      <c r="K187" s="290"/>
      <c r="L187" s="292"/>
      <c r="M187" s="292"/>
      <c r="N187" s="290"/>
      <c r="O187" s="292"/>
      <c r="P187" s="292"/>
      <c r="Q187" s="290"/>
      <c r="R187" s="292"/>
      <c r="S187" s="292"/>
      <c r="T187" s="290"/>
      <c r="U187" s="292"/>
      <c r="V187" s="292"/>
      <c r="W187" s="290"/>
      <c r="X187" s="292"/>
      <c r="Y187" s="292"/>
      <c r="Z187" s="290"/>
      <c r="AA187" s="292"/>
      <c r="AB187" s="292"/>
      <c r="AC187" s="290"/>
      <c r="AD187" s="292"/>
      <c r="AE187" s="292"/>
      <c r="AF187" s="290"/>
      <c r="AG187" s="292"/>
      <c r="AH187" s="292"/>
      <c r="AI187" s="290"/>
      <c r="AJ187" s="292"/>
      <c r="AK187" s="292"/>
      <c r="AL187" s="290"/>
      <c r="AM187" s="292"/>
      <c r="AN187" s="292"/>
      <c r="AO187" s="290"/>
      <c r="AP187" s="292"/>
      <c r="AQ187" s="292"/>
      <c r="AR187" s="290"/>
      <c r="AS187" s="292"/>
      <c r="AT187" s="292"/>
      <c r="AU187" s="290"/>
      <c r="AV187" s="292"/>
      <c r="AW187" s="292"/>
      <c r="AX187" s="290"/>
      <c r="AY187" s="292"/>
      <c r="AZ187" s="292"/>
      <c r="BA187" s="290"/>
      <c r="BB187" s="292"/>
      <c r="BC187" s="292"/>
      <c r="BD187" s="290"/>
      <c r="BE187" s="292"/>
    </row>
    <row r="188" spans="1:61" s="352" customFormat="1" ht="18" customHeight="1">
      <c r="A188" s="233" t="s">
        <v>57</v>
      </c>
      <c r="B188" s="243" t="s">
        <v>711</v>
      </c>
      <c r="C188" s="233"/>
      <c r="D188" s="605"/>
      <c r="E188" s="393"/>
      <c r="F188" s="605"/>
      <c r="G188" s="351"/>
      <c r="H188" s="223"/>
      <c r="I188" s="351"/>
      <c r="J188" s="351"/>
      <c r="K188" s="223"/>
      <c r="L188" s="351"/>
      <c r="M188" s="351"/>
      <c r="N188" s="223"/>
      <c r="O188" s="351"/>
      <c r="P188" s="351"/>
      <c r="Q188" s="223"/>
      <c r="R188" s="351"/>
      <c r="S188" s="351"/>
      <c r="T188" s="223"/>
      <c r="U188" s="351"/>
      <c r="V188" s="351"/>
      <c r="W188" s="223"/>
      <c r="X188" s="351"/>
      <c r="Y188" s="351"/>
      <c r="Z188" s="223"/>
      <c r="AA188" s="351"/>
      <c r="AB188" s="351"/>
      <c r="AC188" s="223"/>
      <c r="AD188" s="351"/>
      <c r="AE188" s="351"/>
      <c r="AF188" s="223"/>
      <c r="AG188" s="351"/>
      <c r="AH188" s="351"/>
      <c r="AI188" s="223"/>
      <c r="AJ188" s="351"/>
      <c r="AK188" s="351"/>
      <c r="AL188" s="223"/>
      <c r="AM188" s="351"/>
      <c r="AN188" s="351"/>
      <c r="AO188" s="223"/>
      <c r="AP188" s="351"/>
      <c r="AQ188" s="351"/>
      <c r="AR188" s="223"/>
      <c r="AS188" s="351"/>
      <c r="AT188" s="351"/>
      <c r="AU188" s="223"/>
      <c r="AV188" s="351"/>
      <c r="AW188" s="351"/>
      <c r="AX188" s="223"/>
      <c r="AY188" s="351"/>
      <c r="AZ188" s="351"/>
      <c r="BA188" s="223"/>
      <c r="BB188" s="351"/>
      <c r="BC188" s="351"/>
      <c r="BD188" s="223"/>
      <c r="BE188" s="351"/>
    </row>
    <row r="189" spans="1:61" s="227" customFormat="1" ht="18" customHeight="1">
      <c r="A189" s="224" t="s">
        <v>243</v>
      </c>
      <c r="B189" s="241" t="s">
        <v>626</v>
      </c>
      <c r="C189" s="224" t="s">
        <v>627</v>
      </c>
      <c r="D189" s="600"/>
      <c r="E189" s="600"/>
      <c r="F189" s="600"/>
      <c r="G189" s="225"/>
      <c r="H189" s="225"/>
      <c r="I189" s="225"/>
      <c r="J189" s="225"/>
      <c r="K189" s="225"/>
      <c r="L189" s="225"/>
      <c r="M189" s="225"/>
      <c r="N189" s="225"/>
      <c r="O189" s="225"/>
      <c r="P189" s="225"/>
      <c r="Q189" s="225"/>
      <c r="R189" s="225"/>
      <c r="S189" s="225"/>
      <c r="T189" s="225"/>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352"/>
    </row>
    <row r="190" spans="1:61" s="227" customFormat="1" ht="23.25" customHeight="1">
      <c r="A190" s="224" t="s">
        <v>281</v>
      </c>
      <c r="B190" s="574" t="s">
        <v>712</v>
      </c>
      <c r="C190" s="575" t="s">
        <v>58</v>
      </c>
      <c r="D190" s="600"/>
      <c r="E190" s="600"/>
      <c r="F190" s="600"/>
      <c r="G190" s="576"/>
      <c r="H190" s="576"/>
      <c r="I190" s="576"/>
      <c r="J190" s="576"/>
      <c r="K190" s="576"/>
      <c r="L190" s="576"/>
      <c r="M190" s="576"/>
      <c r="N190" s="576"/>
      <c r="O190" s="576"/>
      <c r="P190" s="576"/>
      <c r="Q190" s="576"/>
      <c r="R190" s="576"/>
      <c r="S190" s="576"/>
      <c r="T190" s="576"/>
      <c r="U190" s="576"/>
      <c r="V190" s="576"/>
      <c r="W190" s="576"/>
      <c r="X190" s="576"/>
      <c r="Y190" s="576"/>
      <c r="Z190" s="576"/>
      <c r="AA190" s="576"/>
      <c r="AB190" s="576"/>
      <c r="AC190" s="576"/>
      <c r="AD190" s="576"/>
      <c r="AE190" s="576"/>
      <c r="AF190" s="576"/>
      <c r="AG190" s="576"/>
      <c r="AH190" s="576"/>
      <c r="AI190" s="576"/>
      <c r="AJ190" s="576"/>
      <c r="AK190" s="576"/>
      <c r="AL190" s="576"/>
      <c r="AM190" s="576"/>
      <c r="AN190" s="576"/>
      <c r="AO190" s="576"/>
      <c r="AP190" s="576"/>
      <c r="AQ190" s="576"/>
      <c r="AR190" s="576"/>
      <c r="AS190" s="576"/>
      <c r="AT190" s="576"/>
      <c r="AU190" s="576"/>
      <c r="AV190" s="576"/>
      <c r="AW190" s="576"/>
      <c r="AX190" s="576"/>
      <c r="AY190" s="576"/>
      <c r="AZ190" s="576"/>
      <c r="BA190" s="576"/>
      <c r="BB190" s="576"/>
      <c r="BC190" s="576"/>
      <c r="BD190" s="576"/>
      <c r="BE190" s="576"/>
      <c r="BF190" s="352"/>
      <c r="BG190" s="577"/>
      <c r="BH190" s="577"/>
      <c r="BI190" s="577"/>
    </row>
    <row r="191" spans="1:61" s="583" customFormat="1" ht="23.25" customHeight="1">
      <c r="A191" s="578"/>
      <c r="B191" s="579" t="s">
        <v>713</v>
      </c>
      <c r="C191" s="580" t="s">
        <v>58</v>
      </c>
      <c r="D191" s="648"/>
      <c r="E191" s="648"/>
      <c r="F191" s="600"/>
      <c r="G191" s="581"/>
      <c r="H191" s="581"/>
      <c r="I191" s="581"/>
      <c r="J191" s="581"/>
      <c r="K191" s="581"/>
      <c r="L191" s="581"/>
      <c r="M191" s="581"/>
      <c r="N191" s="581"/>
      <c r="O191" s="581"/>
      <c r="P191" s="581"/>
      <c r="Q191" s="581"/>
      <c r="R191" s="581"/>
      <c r="S191" s="581"/>
      <c r="T191" s="581"/>
      <c r="U191" s="581"/>
      <c r="V191" s="576"/>
      <c r="W191" s="581"/>
      <c r="X191" s="576"/>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581"/>
      <c r="AT191" s="581"/>
      <c r="AU191" s="581"/>
      <c r="AV191" s="581"/>
      <c r="AW191" s="581"/>
      <c r="AX191" s="581"/>
      <c r="AY191" s="581"/>
      <c r="AZ191" s="581"/>
      <c r="BA191" s="581"/>
      <c r="BB191" s="581"/>
      <c r="BC191" s="581"/>
      <c r="BD191" s="581"/>
      <c r="BE191" s="581"/>
      <c r="BF191" s="582"/>
      <c r="BG191" s="582"/>
      <c r="BH191" s="582"/>
      <c r="BI191" s="582"/>
    </row>
    <row r="192" spans="1:61" s="583" customFormat="1" ht="23.25" customHeight="1">
      <c r="A192" s="578"/>
      <c r="B192" s="584" t="s">
        <v>714</v>
      </c>
      <c r="C192" s="585" t="s">
        <v>43</v>
      </c>
      <c r="D192" s="649"/>
      <c r="E192" s="649"/>
      <c r="F192" s="649"/>
      <c r="G192" s="586"/>
      <c r="H192" s="586"/>
      <c r="I192" s="586"/>
      <c r="J192" s="586"/>
      <c r="K192" s="586"/>
      <c r="L192" s="586"/>
      <c r="M192" s="586"/>
      <c r="N192" s="586"/>
      <c r="O192" s="586"/>
      <c r="P192" s="586"/>
      <c r="Q192" s="586"/>
      <c r="R192" s="586"/>
      <c r="S192" s="586"/>
      <c r="T192" s="586"/>
      <c r="U192" s="586"/>
      <c r="V192" s="586"/>
      <c r="W192" s="586"/>
      <c r="X192" s="586"/>
      <c r="Y192" s="586"/>
      <c r="Z192" s="586"/>
      <c r="AA192" s="586"/>
      <c r="AB192" s="586"/>
      <c r="AC192" s="586"/>
      <c r="AD192" s="586"/>
      <c r="AE192" s="586"/>
      <c r="AF192" s="586"/>
      <c r="AG192" s="586"/>
      <c r="AH192" s="586"/>
      <c r="AI192" s="586"/>
      <c r="AJ192" s="586"/>
      <c r="AK192" s="586"/>
      <c r="AL192" s="586"/>
      <c r="AM192" s="586"/>
      <c r="AN192" s="586"/>
      <c r="AO192" s="586"/>
      <c r="AP192" s="586"/>
      <c r="AQ192" s="586"/>
      <c r="AR192" s="586"/>
      <c r="AS192" s="586"/>
      <c r="AT192" s="586"/>
      <c r="AU192" s="586"/>
      <c r="AV192" s="586"/>
      <c r="AW192" s="586"/>
      <c r="AX192" s="586"/>
      <c r="AY192" s="586"/>
      <c r="AZ192" s="586"/>
      <c r="BA192" s="586"/>
      <c r="BB192" s="586"/>
      <c r="BC192" s="586"/>
      <c r="BD192" s="586"/>
      <c r="BE192" s="586"/>
      <c r="BF192" s="587"/>
      <c r="BG192" s="587"/>
      <c r="BH192" s="587"/>
      <c r="BI192" s="587"/>
    </row>
    <row r="193" spans="1:61" s="227" customFormat="1" ht="23.25" customHeight="1">
      <c r="A193" s="224" t="s">
        <v>243</v>
      </c>
      <c r="B193" s="250" t="s">
        <v>715</v>
      </c>
      <c r="C193" s="588" t="s">
        <v>716</v>
      </c>
      <c r="D193" s="600"/>
      <c r="E193" s="600"/>
      <c r="F193" s="600"/>
      <c r="G193" s="589"/>
      <c r="H193" s="589"/>
      <c r="I193" s="589"/>
      <c r="J193" s="589"/>
      <c r="K193" s="589"/>
      <c r="L193" s="589"/>
      <c r="M193" s="589"/>
      <c r="N193" s="589"/>
      <c r="O193" s="589"/>
      <c r="P193" s="589"/>
      <c r="Q193" s="589"/>
      <c r="R193" s="589"/>
      <c r="S193" s="589"/>
      <c r="T193" s="589"/>
      <c r="U193" s="589"/>
      <c r="V193" s="589"/>
      <c r="W193" s="589"/>
      <c r="X193" s="589"/>
      <c r="Y193" s="589"/>
      <c r="Z193" s="589"/>
      <c r="AA193" s="589"/>
      <c r="AB193" s="589"/>
      <c r="AC193" s="589"/>
      <c r="AD193" s="589"/>
      <c r="AE193" s="589"/>
      <c r="AF193" s="589"/>
      <c r="AG193" s="589"/>
      <c r="AH193" s="589"/>
      <c r="AI193" s="589"/>
      <c r="AJ193" s="589"/>
      <c r="AK193" s="589"/>
      <c r="AL193" s="589"/>
      <c r="AM193" s="589"/>
      <c r="AN193" s="589"/>
      <c r="AO193" s="589"/>
      <c r="AP193" s="589"/>
      <c r="AQ193" s="589"/>
      <c r="AR193" s="589"/>
      <c r="AS193" s="589"/>
      <c r="AT193" s="589"/>
      <c r="AU193" s="589"/>
      <c r="AV193" s="589"/>
      <c r="AW193" s="589"/>
      <c r="AX193" s="589"/>
      <c r="AY193" s="589"/>
      <c r="AZ193" s="589"/>
      <c r="BA193" s="589"/>
      <c r="BB193" s="589"/>
      <c r="BC193" s="589"/>
      <c r="BD193" s="589"/>
      <c r="BE193" s="589"/>
      <c r="BF193" s="590"/>
      <c r="BG193" s="590"/>
      <c r="BH193" s="590"/>
      <c r="BI193" s="590"/>
    </row>
    <row r="194" spans="1:61" s="227" customFormat="1" ht="33.75">
      <c r="A194" s="224" t="s">
        <v>281</v>
      </c>
      <c r="B194" s="250" t="s">
        <v>717</v>
      </c>
      <c r="C194" s="588" t="s">
        <v>716</v>
      </c>
      <c r="D194" s="600"/>
      <c r="E194" s="600"/>
      <c r="F194" s="600"/>
      <c r="G194" s="589"/>
      <c r="H194" s="589"/>
      <c r="I194" s="589"/>
      <c r="J194" s="589"/>
      <c r="K194" s="589"/>
      <c r="L194" s="589"/>
      <c r="M194" s="589"/>
      <c r="N194" s="589"/>
      <c r="O194" s="589"/>
      <c r="P194" s="589"/>
      <c r="Q194" s="589"/>
      <c r="R194" s="589"/>
      <c r="S194" s="589"/>
      <c r="T194" s="589"/>
      <c r="U194" s="589"/>
      <c r="V194" s="589"/>
      <c r="W194" s="589"/>
      <c r="X194" s="589"/>
      <c r="Y194" s="589"/>
      <c r="Z194" s="589"/>
      <c r="AA194" s="589"/>
      <c r="AB194" s="589"/>
      <c r="AC194" s="589"/>
      <c r="AD194" s="589"/>
      <c r="AE194" s="589"/>
      <c r="AF194" s="589"/>
      <c r="AG194" s="589"/>
      <c r="AH194" s="589"/>
      <c r="AI194" s="589"/>
      <c r="AJ194" s="589"/>
      <c r="AK194" s="589"/>
      <c r="AL194" s="589"/>
      <c r="AM194" s="589"/>
      <c r="AN194" s="589"/>
      <c r="AO194" s="589"/>
      <c r="AP194" s="589"/>
      <c r="AQ194" s="589"/>
      <c r="AR194" s="589"/>
      <c r="AS194" s="589"/>
      <c r="AT194" s="589"/>
      <c r="AU194" s="589"/>
      <c r="AV194" s="589"/>
      <c r="AW194" s="589"/>
      <c r="AX194" s="589"/>
      <c r="AY194" s="589"/>
      <c r="AZ194" s="589"/>
      <c r="BA194" s="589"/>
      <c r="BB194" s="589"/>
      <c r="BC194" s="589"/>
      <c r="BD194" s="589"/>
      <c r="BE194" s="589"/>
    </row>
    <row r="195" spans="1:61" s="583" customFormat="1" ht="33.75">
      <c r="A195" s="578"/>
      <c r="B195" s="579" t="s">
        <v>718</v>
      </c>
      <c r="C195" s="585" t="s">
        <v>716</v>
      </c>
      <c r="D195" s="648"/>
      <c r="E195" s="648"/>
      <c r="F195" s="648"/>
      <c r="G195" s="591"/>
      <c r="H195" s="591"/>
      <c r="I195" s="591"/>
      <c r="J195" s="591"/>
      <c r="K195" s="591"/>
      <c r="L195" s="591"/>
      <c r="M195" s="591"/>
      <c r="N195" s="591"/>
      <c r="O195" s="591"/>
      <c r="P195" s="591"/>
      <c r="Q195" s="591"/>
      <c r="R195" s="591"/>
      <c r="S195" s="591"/>
      <c r="T195" s="591"/>
      <c r="U195" s="591"/>
      <c r="V195" s="591"/>
      <c r="W195" s="591"/>
      <c r="X195" s="591"/>
      <c r="Y195" s="591"/>
      <c r="Z195" s="591"/>
      <c r="AA195" s="591"/>
      <c r="AB195" s="591"/>
      <c r="AC195" s="591"/>
      <c r="AD195" s="591"/>
      <c r="AE195" s="591"/>
      <c r="AF195" s="591"/>
      <c r="AG195" s="591"/>
      <c r="AH195" s="591"/>
      <c r="AI195" s="591"/>
      <c r="AJ195" s="591"/>
      <c r="AK195" s="591"/>
      <c r="AL195" s="591"/>
      <c r="AM195" s="591"/>
      <c r="AN195" s="591"/>
      <c r="AO195" s="591"/>
      <c r="AP195" s="591"/>
      <c r="AQ195" s="591"/>
      <c r="AR195" s="591"/>
      <c r="AS195" s="591"/>
      <c r="AT195" s="591"/>
      <c r="AU195" s="591"/>
      <c r="AV195" s="591"/>
      <c r="AW195" s="591"/>
      <c r="AX195" s="591"/>
      <c r="AY195" s="591"/>
      <c r="AZ195" s="591"/>
      <c r="BA195" s="591"/>
      <c r="BB195" s="591"/>
      <c r="BC195" s="591"/>
      <c r="BD195" s="591"/>
      <c r="BE195" s="591"/>
    </row>
    <row r="196" spans="1:61" s="583" customFormat="1" ht="23.25" customHeight="1">
      <c r="A196" s="578"/>
      <c r="B196" s="584" t="s">
        <v>719</v>
      </c>
      <c r="C196" s="585" t="s">
        <v>43</v>
      </c>
      <c r="D196" s="611"/>
      <c r="E196" s="611"/>
      <c r="F196" s="706"/>
      <c r="G196" s="232"/>
      <c r="H196" s="232"/>
      <c r="I196" s="232"/>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row>
    <row r="197" spans="1:61" s="491" customFormat="1" ht="18" customHeight="1">
      <c r="A197" s="592" t="s">
        <v>31</v>
      </c>
      <c r="B197" s="490" t="s">
        <v>665</v>
      </c>
      <c r="C197" s="592"/>
      <c r="D197" s="650"/>
      <c r="E197" s="651"/>
      <c r="F197" s="650"/>
      <c r="G197" s="343"/>
      <c r="H197" s="342"/>
      <c r="I197" s="343"/>
      <c r="J197" s="343"/>
      <c r="K197" s="342"/>
      <c r="L197" s="343"/>
      <c r="M197" s="343"/>
      <c r="N197" s="342"/>
      <c r="O197" s="343"/>
      <c r="P197" s="343"/>
      <c r="Q197" s="342"/>
      <c r="R197" s="343"/>
      <c r="S197" s="343"/>
      <c r="T197" s="342"/>
      <c r="U197" s="343"/>
      <c r="V197" s="343"/>
      <c r="W197" s="342"/>
      <c r="X197" s="343"/>
      <c r="Y197" s="343"/>
      <c r="Z197" s="342"/>
      <c r="AA197" s="343"/>
      <c r="AB197" s="343"/>
      <c r="AC197" s="342"/>
      <c r="AD197" s="343"/>
      <c r="AE197" s="343"/>
      <c r="AF197" s="342"/>
      <c r="AG197" s="343"/>
      <c r="AH197" s="343"/>
      <c r="AI197" s="342"/>
      <c r="AJ197" s="343"/>
      <c r="AK197" s="343"/>
      <c r="AL197" s="342"/>
      <c r="AM197" s="343"/>
      <c r="AN197" s="343"/>
      <c r="AO197" s="342"/>
      <c r="AP197" s="343"/>
      <c r="AQ197" s="343"/>
      <c r="AR197" s="342"/>
      <c r="AS197" s="343"/>
      <c r="AT197" s="343"/>
      <c r="AU197" s="342"/>
      <c r="AV197" s="343"/>
      <c r="AW197" s="343"/>
      <c r="AX197" s="342"/>
      <c r="AY197" s="343"/>
      <c r="AZ197" s="343"/>
      <c r="BA197" s="342"/>
      <c r="BB197" s="343"/>
      <c r="BC197" s="343"/>
      <c r="BD197" s="342"/>
      <c r="BE197" s="343"/>
    </row>
    <row r="198" spans="1:61" s="491" customFormat="1" ht="15.75" customHeight="1">
      <c r="A198" s="593" t="s">
        <v>243</v>
      </c>
      <c r="B198" s="492" t="s">
        <v>626</v>
      </c>
      <c r="C198" s="593" t="s">
        <v>627</v>
      </c>
      <c r="D198" s="737">
        <f>SUM(G198,J198,M198,P198,S198,V198,Y198,AB198,AE198,AH198,AK198,AN198,AQ198,AT198,AW198,AZ198,BC198)</f>
        <v>17445</v>
      </c>
      <c r="E198" s="737">
        <f>SUM(H198,K198,N198,Q198,T198,W198,Z198,AC198,AF198,AI198,AL198,AO198,AR198,AU198,AX198,BA198,BD198)</f>
        <v>17711</v>
      </c>
      <c r="F198" s="737">
        <f>SUM(I198,L198,O198,R198,U198,X198,AA198,AD198,AG198,AJ198,AM198,AP198,AS198,AV198,AY198,BB198,BE198)</f>
        <v>17983</v>
      </c>
      <c r="G198" s="738">
        <v>1425</v>
      </c>
      <c r="H198" s="739">
        <v>1445</v>
      </c>
      <c r="I198" s="740">
        <v>1461</v>
      </c>
      <c r="J198" s="739">
        <v>1655</v>
      </c>
      <c r="K198" s="741">
        <v>1685</v>
      </c>
      <c r="L198" s="741">
        <v>1725</v>
      </c>
      <c r="M198" s="739">
        <v>884</v>
      </c>
      <c r="N198" s="741">
        <v>895</v>
      </c>
      <c r="O198" s="741">
        <v>906</v>
      </c>
      <c r="P198" s="739">
        <v>823</v>
      </c>
      <c r="Q198" s="741">
        <v>846</v>
      </c>
      <c r="R198" s="741">
        <v>864</v>
      </c>
      <c r="S198" s="739">
        <v>1480</v>
      </c>
      <c r="T198" s="741">
        <v>1485</v>
      </c>
      <c r="U198" s="741">
        <v>1498</v>
      </c>
      <c r="V198" s="739">
        <v>689</v>
      </c>
      <c r="W198" s="741">
        <v>699</v>
      </c>
      <c r="X198" s="741">
        <v>709</v>
      </c>
      <c r="Y198" s="739">
        <v>949</v>
      </c>
      <c r="Z198" s="741">
        <v>966</v>
      </c>
      <c r="AA198" s="741">
        <v>985</v>
      </c>
      <c r="AB198" s="739">
        <v>655</v>
      </c>
      <c r="AC198" s="741">
        <v>677</v>
      </c>
      <c r="AD198" s="741">
        <v>691</v>
      </c>
      <c r="AE198" s="739">
        <v>1464</v>
      </c>
      <c r="AF198" s="741">
        <v>1479</v>
      </c>
      <c r="AG198" s="741">
        <v>1496</v>
      </c>
      <c r="AH198" s="739">
        <v>1693</v>
      </c>
      <c r="AI198" s="741">
        <v>1706</v>
      </c>
      <c r="AJ198" s="741">
        <v>1720</v>
      </c>
      <c r="AK198" s="739">
        <v>590</v>
      </c>
      <c r="AL198" s="741">
        <v>610</v>
      </c>
      <c r="AM198" s="741">
        <v>630</v>
      </c>
      <c r="AN198" s="739">
        <v>1665</v>
      </c>
      <c r="AO198" s="741">
        <v>1680</v>
      </c>
      <c r="AP198" s="741">
        <v>1695</v>
      </c>
      <c r="AQ198" s="739">
        <v>524</v>
      </c>
      <c r="AR198" s="741">
        <v>535</v>
      </c>
      <c r="AS198" s="741">
        <v>546</v>
      </c>
      <c r="AT198" s="739">
        <v>469</v>
      </c>
      <c r="AU198" s="741">
        <v>484</v>
      </c>
      <c r="AV198" s="741">
        <v>499</v>
      </c>
      <c r="AW198" s="742">
        <v>550</v>
      </c>
      <c r="AX198" s="743">
        <v>560</v>
      </c>
      <c r="AY198" s="743">
        <v>570</v>
      </c>
      <c r="AZ198" s="739">
        <f>'[6]KH 22-25 (2)'!$H$7</f>
        <v>698</v>
      </c>
      <c r="BA198" s="741">
        <v>715</v>
      </c>
      <c r="BB198" s="741">
        <v>732</v>
      </c>
      <c r="BC198" s="739">
        <v>1232</v>
      </c>
      <c r="BD198" s="741">
        <v>1244</v>
      </c>
      <c r="BE198" s="744">
        <v>1256</v>
      </c>
    </row>
    <row r="199" spans="1:61" s="491" customFormat="1" ht="15.75" customHeight="1">
      <c r="A199" s="593" t="s">
        <v>243</v>
      </c>
      <c r="B199" s="492" t="s">
        <v>628</v>
      </c>
      <c r="C199" s="593" t="s">
        <v>627</v>
      </c>
      <c r="D199" s="737">
        <f>SUM(G199,J199,M199,P199,S199,V199,Y199,AB199,AE199,AH199,AK199,AN199,AQ199,AT199,AW199,AZ199,BC199)</f>
        <v>7642</v>
      </c>
      <c r="E199" s="737">
        <f>SUM(H199,K199,N199,Q199,T199,W199,Z199,AC199,AF199,AI199,AL199,AO199,AR199,AU199,AX199,BA199,BD199)</f>
        <v>6819</v>
      </c>
      <c r="F199" s="737">
        <f t="shared" ref="F199:F205" si="0">SUM(I199,L199,O199,R199,U199,X199,AA199,AD199,AG199,AJ199,AM199,AP199,AS199,AV199,AY199,BB199,BE199)</f>
        <v>5948</v>
      </c>
      <c r="G199" s="738">
        <v>136</v>
      </c>
      <c r="H199" s="739">
        <f>G199-H201+H205</f>
        <v>113</v>
      </c>
      <c r="I199" s="739">
        <f>H199-I201+I205</f>
        <v>95</v>
      </c>
      <c r="J199" s="739">
        <v>245</v>
      </c>
      <c r="K199" s="739">
        <f>J199-K201+K205</f>
        <v>187</v>
      </c>
      <c r="L199" s="739">
        <f>K199-L201+L205</f>
        <v>137</v>
      </c>
      <c r="M199" s="739">
        <v>219</v>
      </c>
      <c r="N199" s="739">
        <f>M199-N201+N205</f>
        <v>192</v>
      </c>
      <c r="O199" s="739">
        <f>N199-O201+O205</f>
        <v>153</v>
      </c>
      <c r="P199" s="739">
        <v>365</v>
      </c>
      <c r="Q199" s="739">
        <f>P199-Q201+Q205</f>
        <v>315</v>
      </c>
      <c r="R199" s="739">
        <f>Q199-R201+R205</f>
        <v>254</v>
      </c>
      <c r="S199" s="739">
        <v>618</v>
      </c>
      <c r="T199" s="739">
        <f>S199-T201+T205</f>
        <v>535</v>
      </c>
      <c r="U199" s="739">
        <f>T199-U201+U205</f>
        <v>459</v>
      </c>
      <c r="V199" s="739">
        <v>367</v>
      </c>
      <c r="W199" s="739">
        <f>V199-W201+W205</f>
        <v>316</v>
      </c>
      <c r="X199" s="739">
        <f>W199-X201+X205</f>
        <v>264</v>
      </c>
      <c r="Y199" s="739">
        <v>557</v>
      </c>
      <c r="Z199" s="739">
        <f>Y199-Z201+Z205</f>
        <v>512</v>
      </c>
      <c r="AA199" s="739">
        <f>Z199-AA201+AA205</f>
        <v>467</v>
      </c>
      <c r="AB199" s="739">
        <v>135</v>
      </c>
      <c r="AC199" s="739">
        <f>AB199-AC201+AC205</f>
        <v>119</v>
      </c>
      <c r="AD199" s="739">
        <f>AC199-AD201+AD205</f>
        <v>89</v>
      </c>
      <c r="AE199" s="739">
        <v>731</v>
      </c>
      <c r="AF199" s="739">
        <f>AE199-AF201+AF205</f>
        <v>635</v>
      </c>
      <c r="AG199" s="739">
        <f>AF199-AG201+AG205</f>
        <v>529</v>
      </c>
      <c r="AH199" s="739">
        <v>746</v>
      </c>
      <c r="AI199" s="739">
        <f>AH199-AI201+AI205</f>
        <v>631</v>
      </c>
      <c r="AJ199" s="739">
        <f>AI199-AJ201+AJ205</f>
        <v>510</v>
      </c>
      <c r="AK199" s="739">
        <v>361</v>
      </c>
      <c r="AL199" s="739">
        <f>AK199-AL201+AL205</f>
        <v>337</v>
      </c>
      <c r="AM199" s="739">
        <f>AL199-AM201+AM205</f>
        <v>313</v>
      </c>
      <c r="AN199" s="739">
        <v>925</v>
      </c>
      <c r="AO199" s="739">
        <f>AN199-AO201+AO205</f>
        <v>832</v>
      </c>
      <c r="AP199" s="739">
        <f>AO199-AP201+AP205</f>
        <v>742</v>
      </c>
      <c r="AQ199" s="739">
        <v>418</v>
      </c>
      <c r="AR199" s="739">
        <f>AQ199-AR201+AR205</f>
        <v>396</v>
      </c>
      <c r="AS199" s="739">
        <f>AR199-AS201+AS205</f>
        <v>372</v>
      </c>
      <c r="AT199" s="739">
        <v>347</v>
      </c>
      <c r="AU199" s="739">
        <f>AT199-AU201+AU205</f>
        <v>331</v>
      </c>
      <c r="AV199" s="739">
        <f>AU199-AV201+AV205</f>
        <v>312</v>
      </c>
      <c r="AW199" s="742">
        <v>398</v>
      </c>
      <c r="AX199" s="742">
        <f>AW199-AX201+AX205</f>
        <v>374</v>
      </c>
      <c r="AY199" s="739">
        <f>AX199-AY201+AY205</f>
        <v>348</v>
      </c>
      <c r="AZ199" s="739">
        <f>'[6]KH 22-25 (2)'!$I$7</f>
        <v>456</v>
      </c>
      <c r="BA199" s="739">
        <f>AZ199-BA201+BA205</f>
        <v>431</v>
      </c>
      <c r="BB199" s="739">
        <f>BA199-BB201+BB205</f>
        <v>406</v>
      </c>
      <c r="BC199" s="739">
        <v>618</v>
      </c>
      <c r="BD199" s="739">
        <f>BC199-BD201+BD205</f>
        <v>563</v>
      </c>
      <c r="BE199" s="739">
        <f>BD199-BE201+BE205</f>
        <v>498</v>
      </c>
    </row>
    <row r="200" spans="1:61" s="491" customFormat="1" ht="15.75" customHeight="1">
      <c r="A200" s="593" t="s">
        <v>243</v>
      </c>
      <c r="B200" s="492" t="s">
        <v>225</v>
      </c>
      <c r="C200" s="593" t="s">
        <v>43</v>
      </c>
      <c r="D200" s="745">
        <f>D199/D198*100</f>
        <v>43.806248208655774</v>
      </c>
      <c r="E200" s="745">
        <f>E199/E198*100</f>
        <v>38.501496245271298</v>
      </c>
      <c r="F200" s="745">
        <f>F199/F198*100</f>
        <v>33.075682589111935</v>
      </c>
      <c r="G200" s="745">
        <f>G199/G198*100</f>
        <v>9.5438596491228065</v>
      </c>
      <c r="H200" s="746">
        <f>H199/H198*100</f>
        <v>7.8200692041522499</v>
      </c>
      <c r="I200" s="746">
        <f t="shared" ref="I200:BE200" si="1">I199/I198*100</f>
        <v>6.5023956194387402</v>
      </c>
      <c r="J200" s="746">
        <f t="shared" si="1"/>
        <v>14.803625377643503</v>
      </c>
      <c r="K200" s="746">
        <f t="shared" si="1"/>
        <v>11.097922848664689</v>
      </c>
      <c r="L200" s="746">
        <f t="shared" si="1"/>
        <v>7.9420289855072461</v>
      </c>
      <c r="M200" s="746">
        <f t="shared" si="1"/>
        <v>24.773755656108598</v>
      </c>
      <c r="N200" s="746">
        <f t="shared" si="1"/>
        <v>21.452513966480446</v>
      </c>
      <c r="O200" s="746">
        <f t="shared" si="1"/>
        <v>16.887417218543046</v>
      </c>
      <c r="P200" s="746">
        <f t="shared" si="1"/>
        <v>44.349939246658565</v>
      </c>
      <c r="Q200" s="746">
        <f t="shared" si="1"/>
        <v>37.234042553191486</v>
      </c>
      <c r="R200" s="746">
        <f t="shared" si="1"/>
        <v>29.398148148148145</v>
      </c>
      <c r="S200" s="746">
        <f t="shared" si="1"/>
        <v>41.756756756756758</v>
      </c>
      <c r="T200" s="746">
        <f t="shared" si="1"/>
        <v>36.026936026936028</v>
      </c>
      <c r="U200" s="746">
        <f t="shared" si="1"/>
        <v>30.640854472630174</v>
      </c>
      <c r="V200" s="746">
        <f t="shared" si="1"/>
        <v>53.265602322206092</v>
      </c>
      <c r="W200" s="746">
        <f t="shared" si="1"/>
        <v>45.207439198855511</v>
      </c>
      <c r="X200" s="746">
        <f t="shared" si="1"/>
        <v>37.235543018335683</v>
      </c>
      <c r="Y200" s="746">
        <f t="shared" si="1"/>
        <v>58.693361433087468</v>
      </c>
      <c r="Z200" s="746">
        <f t="shared" si="1"/>
        <v>53.002070393374744</v>
      </c>
      <c r="AA200" s="746">
        <f t="shared" si="1"/>
        <v>47.411167512690355</v>
      </c>
      <c r="AB200" s="746">
        <f t="shared" si="1"/>
        <v>20.610687022900763</v>
      </c>
      <c r="AC200" s="746">
        <f t="shared" si="1"/>
        <v>17.577548005908419</v>
      </c>
      <c r="AD200" s="746">
        <f t="shared" si="1"/>
        <v>12.879884225759769</v>
      </c>
      <c r="AE200" s="746">
        <f t="shared" si="1"/>
        <v>49.931693989071043</v>
      </c>
      <c r="AF200" s="746">
        <f t="shared" si="1"/>
        <v>42.93441514536849</v>
      </c>
      <c r="AG200" s="746">
        <f t="shared" si="1"/>
        <v>35.360962566844925</v>
      </c>
      <c r="AH200" s="746">
        <f t="shared" si="1"/>
        <v>44.063792085056114</v>
      </c>
      <c r="AI200" s="746">
        <f t="shared" si="1"/>
        <v>36.987104337631891</v>
      </c>
      <c r="AJ200" s="746">
        <f t="shared" si="1"/>
        <v>29.651162790697676</v>
      </c>
      <c r="AK200" s="746">
        <f t="shared" si="1"/>
        <v>61.186440677966104</v>
      </c>
      <c r="AL200" s="746">
        <f t="shared" si="1"/>
        <v>55.245901639344261</v>
      </c>
      <c r="AM200" s="746">
        <f t="shared" si="1"/>
        <v>49.682539682539684</v>
      </c>
      <c r="AN200" s="746">
        <f t="shared" si="1"/>
        <v>55.555555555555557</v>
      </c>
      <c r="AO200" s="746">
        <f t="shared" si="1"/>
        <v>49.523809523809526</v>
      </c>
      <c r="AP200" s="746">
        <f t="shared" si="1"/>
        <v>43.775811209439532</v>
      </c>
      <c r="AQ200" s="746">
        <f t="shared" si="1"/>
        <v>79.770992366412216</v>
      </c>
      <c r="AR200" s="746">
        <f t="shared" si="1"/>
        <v>74.018691588785046</v>
      </c>
      <c r="AS200" s="746">
        <f t="shared" si="1"/>
        <v>68.131868131868131</v>
      </c>
      <c r="AT200" s="746">
        <f t="shared" si="1"/>
        <v>73.987206823027719</v>
      </c>
      <c r="AU200" s="746">
        <f t="shared" si="1"/>
        <v>68.388429752066116</v>
      </c>
      <c r="AV200" s="746">
        <f t="shared" si="1"/>
        <v>62.525050100200396</v>
      </c>
      <c r="AW200" s="746">
        <f t="shared" si="1"/>
        <v>72.36363636363636</v>
      </c>
      <c r="AX200" s="746">
        <f t="shared" si="1"/>
        <v>66.785714285714278</v>
      </c>
      <c r="AY200" s="746">
        <f t="shared" si="1"/>
        <v>61.05263157894737</v>
      </c>
      <c r="AZ200" s="746">
        <f t="shared" si="1"/>
        <v>65.329512893982809</v>
      </c>
      <c r="BA200" s="746">
        <f t="shared" si="1"/>
        <v>60.27972027972028</v>
      </c>
      <c r="BB200" s="746">
        <f t="shared" si="1"/>
        <v>55.464480874316934</v>
      </c>
      <c r="BC200" s="746">
        <f t="shared" si="1"/>
        <v>50.162337662337663</v>
      </c>
      <c r="BD200" s="746">
        <f t="shared" si="1"/>
        <v>45.257234726688097</v>
      </c>
      <c r="BE200" s="746">
        <f t="shared" si="1"/>
        <v>39.64968152866242</v>
      </c>
    </row>
    <row r="201" spans="1:61" s="491" customFormat="1" ht="26.25" customHeight="1">
      <c r="A201" s="593" t="s">
        <v>243</v>
      </c>
      <c r="B201" s="492" t="s">
        <v>629</v>
      </c>
      <c r="C201" s="593" t="s">
        <v>627</v>
      </c>
      <c r="D201" s="747">
        <f>SUM(G201,J201,M201,P201,S201,V201,Y201,AB201,AE201,AH201,AK201,AN201,AQ201,AT201,AW201,AZ201,BC201)</f>
        <v>935</v>
      </c>
      <c r="E201" s="747">
        <f>SUM(H201,K201,N201,Q201,T201,W201,Z201,AC201,AF201,AI201,AL201,AO201,AR201,AU201,AX201,BA201,BD201)</f>
        <v>893</v>
      </c>
      <c r="F201" s="747">
        <f t="shared" si="0"/>
        <v>931</v>
      </c>
      <c r="G201" s="748">
        <v>27</v>
      </c>
      <c r="H201" s="749">
        <v>25</v>
      </c>
      <c r="I201" s="750">
        <v>20</v>
      </c>
      <c r="J201" s="749">
        <v>63</v>
      </c>
      <c r="K201" s="751">
        <v>60</v>
      </c>
      <c r="L201" s="751">
        <v>50</v>
      </c>
      <c r="M201" s="749">
        <v>37</v>
      </c>
      <c r="N201" s="751">
        <v>30</v>
      </c>
      <c r="O201" s="751">
        <v>39</v>
      </c>
      <c r="P201" s="749">
        <v>47</v>
      </c>
      <c r="Q201" s="751">
        <v>55</v>
      </c>
      <c r="R201" s="751">
        <v>65</v>
      </c>
      <c r="S201" s="749">
        <v>101</v>
      </c>
      <c r="T201" s="751">
        <v>88</v>
      </c>
      <c r="U201" s="751">
        <v>80</v>
      </c>
      <c r="V201" s="749">
        <v>55</v>
      </c>
      <c r="W201" s="751">
        <v>55</v>
      </c>
      <c r="X201" s="751">
        <v>56</v>
      </c>
      <c r="Y201" s="749">
        <v>51</v>
      </c>
      <c r="Z201" s="751">
        <v>50</v>
      </c>
      <c r="AA201" s="751">
        <v>49</v>
      </c>
      <c r="AB201" s="749">
        <v>23</v>
      </c>
      <c r="AC201" s="751">
        <v>20</v>
      </c>
      <c r="AD201" s="751">
        <v>34</v>
      </c>
      <c r="AE201" s="749">
        <v>73</v>
      </c>
      <c r="AF201" s="751">
        <v>100</v>
      </c>
      <c r="AG201" s="751">
        <v>110</v>
      </c>
      <c r="AH201" s="749">
        <f>'[6]KH 22-25 (2)'!$J$13</f>
        <v>104</v>
      </c>
      <c r="AI201" s="751">
        <v>119</v>
      </c>
      <c r="AJ201" s="751">
        <v>125</v>
      </c>
      <c r="AK201" s="749">
        <v>45</v>
      </c>
      <c r="AL201" s="751">
        <v>28</v>
      </c>
      <c r="AM201" s="751">
        <v>28</v>
      </c>
      <c r="AN201" s="749">
        <v>116</v>
      </c>
      <c r="AO201" s="751">
        <v>98</v>
      </c>
      <c r="AP201" s="751">
        <v>94</v>
      </c>
      <c r="AQ201" s="749">
        <v>33</v>
      </c>
      <c r="AR201" s="751">
        <v>27</v>
      </c>
      <c r="AS201" s="751">
        <v>28</v>
      </c>
      <c r="AT201" s="749">
        <v>30</v>
      </c>
      <c r="AU201" s="751">
        <v>20</v>
      </c>
      <c r="AV201" s="751">
        <v>23</v>
      </c>
      <c r="AW201" s="752">
        <v>30</v>
      </c>
      <c r="AX201" s="753">
        <v>28</v>
      </c>
      <c r="AY201" s="753">
        <v>30</v>
      </c>
      <c r="AZ201" s="749">
        <f>'[6]KH 22-25 (2)'!$J$7</f>
        <v>37</v>
      </c>
      <c r="BA201" s="751">
        <v>30</v>
      </c>
      <c r="BB201" s="751">
        <v>30</v>
      </c>
      <c r="BC201" s="749">
        <v>63</v>
      </c>
      <c r="BD201" s="751">
        <v>60</v>
      </c>
      <c r="BE201" s="754">
        <v>70</v>
      </c>
    </row>
    <row r="202" spans="1:61" s="491" customFormat="1" ht="15.75" customHeight="1">
      <c r="A202" s="593" t="s">
        <v>243</v>
      </c>
      <c r="B202" s="492" t="s">
        <v>630</v>
      </c>
      <c r="C202" s="593" t="s">
        <v>43</v>
      </c>
      <c r="D202" s="755">
        <v>4.62</v>
      </c>
      <c r="E202" s="755">
        <f>D200-E200</f>
        <v>5.3047519633844757</v>
      </c>
      <c r="F202" s="755">
        <f>E200-F200</f>
        <v>5.4258136561593631</v>
      </c>
      <c r="G202" s="756">
        <v>1.92</v>
      </c>
      <c r="H202" s="755">
        <f>G200-H200</f>
        <v>1.7237904449705566</v>
      </c>
      <c r="I202" s="755">
        <f>H200-I200</f>
        <v>1.3176735847135097</v>
      </c>
      <c r="J202" s="757">
        <v>2.72</v>
      </c>
      <c r="K202" s="755">
        <f>J200-K200</f>
        <v>3.7057025289788132</v>
      </c>
      <c r="L202" s="755">
        <f>K200-L200</f>
        <v>3.1558938631574431</v>
      </c>
      <c r="M202" s="757">
        <v>2.81</v>
      </c>
      <c r="N202" s="755">
        <f>M200-N200</f>
        <v>3.3212416896281525</v>
      </c>
      <c r="O202" s="755">
        <f>N200-O200</f>
        <v>4.5650967479373996</v>
      </c>
      <c r="P202" s="757">
        <v>4.66</v>
      </c>
      <c r="Q202" s="755">
        <f>P200-Q200</f>
        <v>7.1158966934670786</v>
      </c>
      <c r="R202" s="755">
        <f>Q200-R200</f>
        <v>7.8358944050433408</v>
      </c>
      <c r="S202" s="757">
        <v>5.86</v>
      </c>
      <c r="T202" s="755">
        <f>S200-T200</f>
        <v>5.7298207298207302</v>
      </c>
      <c r="U202" s="755">
        <f>T200-U200</f>
        <v>5.3860815543058536</v>
      </c>
      <c r="V202" s="757">
        <v>5.79</v>
      </c>
      <c r="W202" s="755">
        <f>V200-W200</f>
        <v>8.0581631233505817</v>
      </c>
      <c r="X202" s="755">
        <f>W200-X200</f>
        <v>7.9718961805198276</v>
      </c>
      <c r="Y202" s="757">
        <v>5.64</v>
      </c>
      <c r="Z202" s="758">
        <v>5.82</v>
      </c>
      <c r="AA202" s="758"/>
      <c r="AB202" s="757">
        <v>3.11</v>
      </c>
      <c r="AC202" s="758">
        <v>2.78</v>
      </c>
      <c r="AD202" s="758"/>
      <c r="AE202" s="757">
        <v>5.71</v>
      </c>
      <c r="AF202" s="755">
        <f>AE200-AF200</f>
        <v>6.9972788437025528</v>
      </c>
      <c r="AG202" s="755">
        <f>AF200-AG200</f>
        <v>7.5734525785235647</v>
      </c>
      <c r="AH202" s="757">
        <v>5.82</v>
      </c>
      <c r="AI202" s="755">
        <f>AH200-AI200</f>
        <v>7.0766877474242236</v>
      </c>
      <c r="AJ202" s="755">
        <f>AI200-AJ200</f>
        <v>7.3359415469342153</v>
      </c>
      <c r="AK202" s="757">
        <v>5.54</v>
      </c>
      <c r="AL202" s="755">
        <f>AK200-AL200</f>
        <v>5.9405390386218428</v>
      </c>
      <c r="AM202" s="755">
        <f>AL200-AM200</f>
        <v>5.5633619568045773</v>
      </c>
      <c r="AN202" s="757">
        <v>6.51</v>
      </c>
      <c r="AO202" s="755">
        <f>AN200-AO200</f>
        <v>6.0317460317460316</v>
      </c>
      <c r="AP202" s="755">
        <f>AO200-AP200</f>
        <v>5.747998314369994</v>
      </c>
      <c r="AQ202" s="757">
        <v>5.78</v>
      </c>
      <c r="AR202" s="755">
        <f>AQ200-AR200</f>
        <v>5.7523007776271697</v>
      </c>
      <c r="AS202" s="755">
        <f>AR200-AS200</f>
        <v>5.8868234569169147</v>
      </c>
      <c r="AT202" s="757">
        <f>'[6]KH 22-25 (2)'!$M$9</f>
        <v>5.9687403135361592</v>
      </c>
      <c r="AU202" s="755">
        <f>AT200-AU200</f>
        <v>5.5987770709616029</v>
      </c>
      <c r="AV202" s="755">
        <f>AU200-AV200</f>
        <v>5.8633796518657206</v>
      </c>
      <c r="AW202" s="759">
        <v>5.89</v>
      </c>
      <c r="AX202" s="755">
        <f>AW200-AX200</f>
        <v>5.5779220779220822</v>
      </c>
      <c r="AY202" s="755">
        <f>AX200-AY200</f>
        <v>5.7330827067669077</v>
      </c>
      <c r="AZ202" s="757">
        <f>'[6]KH 22-25 (2)'!$M$7</f>
        <v>4.5535280416897024</v>
      </c>
      <c r="BA202" s="755">
        <f>AZ200-BA200</f>
        <v>5.0497926142625289</v>
      </c>
      <c r="BB202" s="755">
        <f>BA200-BB200</f>
        <v>4.8152394054033465</v>
      </c>
      <c r="BC202" s="757">
        <f>'[6]KH 22-25 (2)'!$M$6</f>
        <v>5.1655311901213565</v>
      </c>
      <c r="BD202" s="755">
        <f>BC200-BD200</f>
        <v>4.9051029356495661</v>
      </c>
      <c r="BE202" s="755">
        <f>BD200-BE200</f>
        <v>5.607553198025677</v>
      </c>
    </row>
    <row r="203" spans="1:61" s="491" customFormat="1" ht="15.75" customHeight="1">
      <c r="A203" s="593" t="s">
        <v>243</v>
      </c>
      <c r="B203" s="492" t="s">
        <v>88</v>
      </c>
      <c r="C203" s="593" t="s">
        <v>627</v>
      </c>
      <c r="D203" s="737">
        <f>SUM(G203,J203,M203,P203,S203,V203,Y203,AB203,AE203,AH203,AK203,AN203,AQ203,AT203,AW203,AZ203,BC203)</f>
        <v>3007</v>
      </c>
      <c r="E203" s="737">
        <f>SUM(H203,K203,N203,Q203,T203,W203,Z203,AC203,AF203,AI203,AL203,AO203,AR203,AU203,AX203,BA203,BD203)</f>
        <v>2409</v>
      </c>
      <c r="F203" s="737">
        <f t="shared" si="0"/>
        <v>2082</v>
      </c>
      <c r="G203" s="738">
        <v>95</v>
      </c>
      <c r="H203" s="739">
        <v>60</v>
      </c>
      <c r="I203" s="760">
        <v>48</v>
      </c>
      <c r="J203" s="739">
        <v>411</v>
      </c>
      <c r="K203" s="761">
        <v>331</v>
      </c>
      <c r="L203" s="761">
        <v>281</v>
      </c>
      <c r="M203" s="739">
        <v>250</v>
      </c>
      <c r="N203" s="761">
        <v>210</v>
      </c>
      <c r="O203" s="761">
        <v>180</v>
      </c>
      <c r="P203" s="739">
        <v>123</v>
      </c>
      <c r="Q203" s="761">
        <v>83</v>
      </c>
      <c r="R203" s="761">
        <v>90</v>
      </c>
      <c r="S203" s="739">
        <v>204</v>
      </c>
      <c r="T203" s="761">
        <v>154</v>
      </c>
      <c r="U203" s="761">
        <v>134</v>
      </c>
      <c r="V203" s="739">
        <v>143</v>
      </c>
      <c r="W203" s="761">
        <v>103</v>
      </c>
      <c r="X203" s="761">
        <v>83</v>
      </c>
      <c r="Y203" s="739">
        <v>74</v>
      </c>
      <c r="Z203" s="761">
        <v>59</v>
      </c>
      <c r="AA203" s="761">
        <v>54</v>
      </c>
      <c r="AB203" s="739">
        <v>99</v>
      </c>
      <c r="AC203" s="761">
        <v>79</v>
      </c>
      <c r="AD203" s="761">
        <v>66</v>
      </c>
      <c r="AE203" s="762">
        <v>365</v>
      </c>
      <c r="AF203" s="763">
        <v>300</v>
      </c>
      <c r="AG203" s="761">
        <v>260</v>
      </c>
      <c r="AH203" s="739">
        <v>352</v>
      </c>
      <c r="AI203" s="761">
        <v>292</v>
      </c>
      <c r="AJ203" s="761">
        <v>252</v>
      </c>
      <c r="AK203" s="739">
        <v>65</v>
      </c>
      <c r="AL203" s="761">
        <v>50</v>
      </c>
      <c r="AM203" s="761">
        <v>42</v>
      </c>
      <c r="AN203" s="739">
        <v>344</v>
      </c>
      <c r="AO203" s="761">
        <v>289</v>
      </c>
      <c r="AP203" s="761">
        <v>239</v>
      </c>
      <c r="AQ203" s="739">
        <v>34</v>
      </c>
      <c r="AR203" s="761">
        <v>24</v>
      </c>
      <c r="AS203" s="761">
        <v>20</v>
      </c>
      <c r="AT203" s="739">
        <v>52</v>
      </c>
      <c r="AU203" s="761">
        <v>42</v>
      </c>
      <c r="AV203" s="761">
        <v>37</v>
      </c>
      <c r="AW203" s="742">
        <v>37</v>
      </c>
      <c r="AX203" s="764">
        <v>29</v>
      </c>
      <c r="AY203" s="764">
        <v>25</v>
      </c>
      <c r="AZ203" s="739">
        <v>148</v>
      </c>
      <c r="BA203" s="761">
        <v>133</v>
      </c>
      <c r="BB203" s="761">
        <v>125</v>
      </c>
      <c r="BC203" s="739">
        <v>211</v>
      </c>
      <c r="BD203" s="761">
        <v>171</v>
      </c>
      <c r="BE203" s="765">
        <v>146</v>
      </c>
    </row>
    <row r="204" spans="1:61" s="491" customFormat="1" ht="15.75" customHeight="1">
      <c r="A204" s="593" t="s">
        <v>243</v>
      </c>
      <c r="B204" s="492" t="s">
        <v>89</v>
      </c>
      <c r="C204" s="593" t="s">
        <v>43</v>
      </c>
      <c r="D204" s="766">
        <f>D203/D198*100</f>
        <v>17.237030667813126</v>
      </c>
      <c r="E204" s="766">
        <f>E203/E198*100</f>
        <v>13.601716447405568</v>
      </c>
      <c r="F204" s="766">
        <f>F203/F198*100</f>
        <v>11.577601067675026</v>
      </c>
      <c r="G204" s="767">
        <f>G203/G198*100</f>
        <v>6.666666666666667</v>
      </c>
      <c r="H204" s="768">
        <f>H203/H198*100</f>
        <v>4.1522491349480966</v>
      </c>
      <c r="I204" s="768">
        <f t="shared" ref="I204:BE204" si="2">I203/I198*100</f>
        <v>3.2854209445585218</v>
      </c>
      <c r="J204" s="768">
        <f t="shared" si="2"/>
        <v>24.833836858006041</v>
      </c>
      <c r="K204" s="768">
        <f t="shared" si="2"/>
        <v>19.643916913946587</v>
      </c>
      <c r="L204" s="768">
        <f t="shared" si="2"/>
        <v>16.289855072463769</v>
      </c>
      <c r="M204" s="768">
        <f t="shared" si="2"/>
        <v>28.280542986425338</v>
      </c>
      <c r="N204" s="768">
        <f t="shared" si="2"/>
        <v>23.463687150837988</v>
      </c>
      <c r="O204" s="768">
        <f t="shared" si="2"/>
        <v>19.867549668874172</v>
      </c>
      <c r="P204" s="768">
        <f t="shared" si="2"/>
        <v>14.945321992709598</v>
      </c>
      <c r="Q204" s="768">
        <f t="shared" si="2"/>
        <v>9.8108747044917255</v>
      </c>
      <c r="R204" s="768">
        <f t="shared" si="2"/>
        <v>10.416666666666668</v>
      </c>
      <c r="S204" s="768">
        <f t="shared" si="2"/>
        <v>13.783783783783784</v>
      </c>
      <c r="T204" s="768">
        <f t="shared" si="2"/>
        <v>10.37037037037037</v>
      </c>
      <c r="U204" s="768">
        <f t="shared" si="2"/>
        <v>8.9452603471295067</v>
      </c>
      <c r="V204" s="768">
        <f t="shared" si="2"/>
        <v>20.754716981132077</v>
      </c>
      <c r="W204" s="768">
        <f t="shared" si="2"/>
        <v>14.735336194563661</v>
      </c>
      <c r="X204" s="768">
        <f t="shared" si="2"/>
        <v>11.706629055007053</v>
      </c>
      <c r="Y204" s="768">
        <f t="shared" si="2"/>
        <v>7.7976817702845107</v>
      </c>
      <c r="Z204" s="768">
        <f t="shared" si="2"/>
        <v>6.1076604554865428</v>
      </c>
      <c r="AA204" s="768">
        <f t="shared" si="2"/>
        <v>5.4822335025380715</v>
      </c>
      <c r="AB204" s="768">
        <f t="shared" si="2"/>
        <v>15.114503816793892</v>
      </c>
      <c r="AC204" s="768">
        <f t="shared" si="2"/>
        <v>11.669128508124077</v>
      </c>
      <c r="AD204" s="768">
        <f t="shared" si="2"/>
        <v>9.5513748191027492</v>
      </c>
      <c r="AE204" s="768">
        <f t="shared" si="2"/>
        <v>24.931693989071039</v>
      </c>
      <c r="AF204" s="768">
        <f t="shared" si="2"/>
        <v>20.28397565922921</v>
      </c>
      <c r="AG204" s="768">
        <f t="shared" si="2"/>
        <v>17.379679144385026</v>
      </c>
      <c r="AH204" s="768">
        <f t="shared" si="2"/>
        <v>20.791494388659185</v>
      </c>
      <c r="AI204" s="768">
        <f t="shared" si="2"/>
        <v>17.116060961313011</v>
      </c>
      <c r="AJ204" s="768">
        <f t="shared" si="2"/>
        <v>14.651162790697676</v>
      </c>
      <c r="AK204" s="768">
        <f t="shared" si="2"/>
        <v>11.016949152542372</v>
      </c>
      <c r="AL204" s="768">
        <f t="shared" si="2"/>
        <v>8.1967213114754092</v>
      </c>
      <c r="AM204" s="768">
        <f t="shared" si="2"/>
        <v>6.666666666666667</v>
      </c>
      <c r="AN204" s="768">
        <f t="shared" si="2"/>
        <v>20.66066066066066</v>
      </c>
      <c r="AO204" s="768">
        <f t="shared" si="2"/>
        <v>17.202380952380953</v>
      </c>
      <c r="AP204" s="768">
        <f t="shared" si="2"/>
        <v>14.100294985250738</v>
      </c>
      <c r="AQ204" s="768">
        <f t="shared" si="2"/>
        <v>6.4885496183206106</v>
      </c>
      <c r="AR204" s="768">
        <f t="shared" si="2"/>
        <v>4.4859813084112146</v>
      </c>
      <c r="AS204" s="768">
        <f t="shared" si="2"/>
        <v>3.6630036630036633</v>
      </c>
      <c r="AT204" s="768">
        <f t="shared" si="2"/>
        <v>11.087420042643924</v>
      </c>
      <c r="AU204" s="768">
        <f t="shared" si="2"/>
        <v>8.677685950413224</v>
      </c>
      <c r="AV204" s="768">
        <f t="shared" si="2"/>
        <v>7.414829659318638</v>
      </c>
      <c r="AW204" s="768">
        <f t="shared" si="2"/>
        <v>6.7272727272727275</v>
      </c>
      <c r="AX204" s="768">
        <f t="shared" si="2"/>
        <v>5.1785714285714288</v>
      </c>
      <c r="AY204" s="768">
        <f t="shared" si="2"/>
        <v>4.3859649122807012</v>
      </c>
      <c r="AZ204" s="768">
        <f t="shared" si="2"/>
        <v>21.203438395415471</v>
      </c>
      <c r="BA204" s="768">
        <f t="shared" si="2"/>
        <v>18.601398601398603</v>
      </c>
      <c r="BB204" s="768">
        <f t="shared" si="2"/>
        <v>17.076502732240435</v>
      </c>
      <c r="BC204" s="768">
        <f t="shared" si="2"/>
        <v>17.126623376623375</v>
      </c>
      <c r="BD204" s="768">
        <f t="shared" si="2"/>
        <v>13.745980707395496</v>
      </c>
      <c r="BE204" s="768">
        <f t="shared" si="2"/>
        <v>11.624203821656051</v>
      </c>
    </row>
    <row r="205" spans="1:61" s="491" customFormat="1" ht="20.25" customHeight="1">
      <c r="A205" s="593" t="s">
        <v>243</v>
      </c>
      <c r="B205" s="492" t="s">
        <v>119</v>
      </c>
      <c r="C205" s="593" t="s">
        <v>58</v>
      </c>
      <c r="D205" s="737">
        <f>SUM(G205,J205,M205,P205,S205,V205,Y205,AB205,AE205,AH205,AK205,AN205,AQ205,AT205,AW205,AZ205,BC205)</f>
        <v>265</v>
      </c>
      <c r="E205" s="737">
        <f>SUM(H205,K205,N205,Q205,T205,W205,Z205,AC205,AF205,AI205,AL205,AO205,AR205,AU205,AX205,BA205,BD205)</f>
        <v>70</v>
      </c>
      <c r="F205" s="737">
        <f t="shared" si="0"/>
        <v>60</v>
      </c>
      <c r="G205" s="769">
        <v>0</v>
      </c>
      <c r="H205" s="739">
        <v>2</v>
      </c>
      <c r="I205" s="760">
        <v>2</v>
      </c>
      <c r="J205" s="739">
        <v>10</v>
      </c>
      <c r="K205" s="739">
        <v>2</v>
      </c>
      <c r="L205" s="739">
        <v>0</v>
      </c>
      <c r="M205" s="739">
        <v>13</v>
      </c>
      <c r="N205" s="739">
        <v>3</v>
      </c>
      <c r="O205" s="739">
        <v>0</v>
      </c>
      <c r="P205" s="739">
        <v>15</v>
      </c>
      <c r="Q205" s="739">
        <v>5</v>
      </c>
      <c r="R205" s="739">
        <v>4</v>
      </c>
      <c r="S205" s="739">
        <v>22</v>
      </c>
      <c r="T205" s="739">
        <v>5</v>
      </c>
      <c r="U205" s="739">
        <v>4</v>
      </c>
      <c r="V205" s="739">
        <v>21</v>
      </c>
      <c r="W205" s="739">
        <v>4</v>
      </c>
      <c r="X205" s="739">
        <v>4</v>
      </c>
      <c r="Y205" s="739">
        <v>11</v>
      </c>
      <c r="Z205" s="739">
        <v>5</v>
      </c>
      <c r="AA205" s="739">
        <v>4</v>
      </c>
      <c r="AB205" s="739">
        <v>5</v>
      </c>
      <c r="AC205" s="739">
        <v>4</v>
      </c>
      <c r="AD205" s="739">
        <v>4</v>
      </c>
      <c r="AE205" s="739">
        <v>0</v>
      </c>
      <c r="AF205" s="739">
        <v>4</v>
      </c>
      <c r="AG205" s="739">
        <v>4</v>
      </c>
      <c r="AH205" s="739">
        <v>13</v>
      </c>
      <c r="AI205" s="739">
        <v>4</v>
      </c>
      <c r="AJ205" s="739">
        <v>4</v>
      </c>
      <c r="AK205" s="739">
        <v>29</v>
      </c>
      <c r="AL205" s="739">
        <v>4</v>
      </c>
      <c r="AM205" s="739">
        <v>4</v>
      </c>
      <c r="AN205" s="739">
        <v>77</v>
      </c>
      <c r="AO205" s="739">
        <v>5</v>
      </c>
      <c r="AP205" s="739">
        <v>4</v>
      </c>
      <c r="AQ205" s="739">
        <v>7</v>
      </c>
      <c r="AR205" s="739">
        <v>5</v>
      </c>
      <c r="AS205" s="739">
        <v>4</v>
      </c>
      <c r="AT205" s="739">
        <v>14</v>
      </c>
      <c r="AU205" s="739">
        <v>4</v>
      </c>
      <c r="AV205" s="739">
        <v>4</v>
      </c>
      <c r="AW205" s="742">
        <v>7</v>
      </c>
      <c r="AX205" s="742">
        <v>4</v>
      </c>
      <c r="AY205" s="742">
        <v>4</v>
      </c>
      <c r="AZ205" s="739">
        <f>'[6]KH 22-25 (2)'!$K$7</f>
        <v>15</v>
      </c>
      <c r="BA205" s="739">
        <v>5</v>
      </c>
      <c r="BB205" s="739">
        <v>5</v>
      </c>
      <c r="BC205" s="739">
        <v>6</v>
      </c>
      <c r="BD205" s="739">
        <v>5</v>
      </c>
      <c r="BE205" s="744">
        <v>5</v>
      </c>
    </row>
    <row r="206" spans="1:61" s="494" customFormat="1" ht="27.75" customHeight="1">
      <c r="A206" s="594" t="s">
        <v>243</v>
      </c>
      <c r="B206" s="493" t="s">
        <v>311</v>
      </c>
      <c r="C206" s="729" t="s">
        <v>54</v>
      </c>
      <c r="D206" s="770">
        <f>SUM(G206,J206,M206,P206,S206,V206,Y206,AB206,AE206,AH206,AK206,AN206,AQ206,AT206,AW206,AZ206,BC206)</f>
        <v>3300</v>
      </c>
      <c r="E206" s="771">
        <f t="shared" ref="E206:F213" si="3">H206+J206+M206+P206+S206+V206+Y206+AB206+AE206+AH206+AK206+AN206+AQ206+AT206+AW206+AZ206+BC206</f>
        <v>3300</v>
      </c>
      <c r="F206" s="771">
        <f t="shared" si="3"/>
        <v>3316</v>
      </c>
      <c r="G206" s="772">
        <f t="shared" ref="G206:G221" si="4">H206</f>
        <v>1304</v>
      </c>
      <c r="H206" s="771">
        <v>1304</v>
      </c>
      <c r="I206" s="773">
        <v>1304</v>
      </c>
      <c r="J206" s="774">
        <v>186</v>
      </c>
      <c r="K206" s="774">
        <v>187</v>
      </c>
      <c r="L206" s="774"/>
      <c r="M206" s="774">
        <v>103</v>
      </c>
      <c r="N206" s="774">
        <v>104</v>
      </c>
      <c r="O206" s="774"/>
      <c r="P206" s="774">
        <v>124</v>
      </c>
      <c r="Q206" s="774">
        <v>125</v>
      </c>
      <c r="R206" s="774"/>
      <c r="S206" s="774">
        <v>183</v>
      </c>
      <c r="T206" s="774">
        <v>184</v>
      </c>
      <c r="U206" s="774"/>
      <c r="V206" s="774">
        <v>119</v>
      </c>
      <c r="W206" s="774">
        <v>120</v>
      </c>
      <c r="X206" s="774"/>
      <c r="Y206" s="774">
        <v>149</v>
      </c>
      <c r="Z206" s="774">
        <v>150</v>
      </c>
      <c r="AA206" s="774"/>
      <c r="AB206" s="774">
        <v>84</v>
      </c>
      <c r="AC206" s="774">
        <v>85</v>
      </c>
      <c r="AD206" s="774"/>
      <c r="AE206" s="774">
        <v>157</v>
      </c>
      <c r="AF206" s="774">
        <v>158</v>
      </c>
      <c r="AG206" s="774"/>
      <c r="AH206" s="774">
        <v>193</v>
      </c>
      <c r="AI206" s="774">
        <v>194</v>
      </c>
      <c r="AJ206" s="774"/>
      <c r="AK206" s="774">
        <v>104</v>
      </c>
      <c r="AL206" s="774">
        <v>105</v>
      </c>
      <c r="AM206" s="774"/>
      <c r="AN206" s="774">
        <v>179</v>
      </c>
      <c r="AO206" s="774">
        <v>180</v>
      </c>
      <c r="AP206" s="774"/>
      <c r="AQ206" s="774">
        <v>82</v>
      </c>
      <c r="AR206" s="774">
        <v>83</v>
      </c>
      <c r="AS206" s="774"/>
      <c r="AT206" s="774">
        <v>66</v>
      </c>
      <c r="AU206" s="774">
        <v>67</v>
      </c>
      <c r="AV206" s="774"/>
      <c r="AW206" s="775">
        <v>71</v>
      </c>
      <c r="AX206" s="775">
        <v>72</v>
      </c>
      <c r="AY206" s="775"/>
      <c r="AZ206" s="774">
        <v>90</v>
      </c>
      <c r="BA206" s="774">
        <v>91</v>
      </c>
      <c r="BB206" s="774"/>
      <c r="BC206" s="774">
        <v>106</v>
      </c>
      <c r="BD206" s="774">
        <v>107</v>
      </c>
      <c r="BE206" s="776"/>
    </row>
    <row r="207" spans="1:61" s="494" customFormat="1" ht="22.5" customHeight="1">
      <c r="A207" s="594" t="s">
        <v>243</v>
      </c>
      <c r="B207" s="493" t="s">
        <v>312</v>
      </c>
      <c r="C207" s="729" t="s">
        <v>54</v>
      </c>
      <c r="D207" s="770">
        <f>SUM(G207,J207,M207,P207,S207,V207,Y207,AB207,AE207,AH207,AK207,AN207,AQ207,AT207,AW207,AZ207,BC207)</f>
        <v>1100</v>
      </c>
      <c r="E207" s="771">
        <f t="shared" si="3"/>
        <v>1100</v>
      </c>
      <c r="F207" s="771">
        <f t="shared" si="3"/>
        <v>1122</v>
      </c>
      <c r="G207" s="772">
        <f t="shared" si="4"/>
        <v>320</v>
      </c>
      <c r="H207" s="771">
        <v>320</v>
      </c>
      <c r="I207" s="774">
        <v>323</v>
      </c>
      <c r="J207" s="774">
        <v>202</v>
      </c>
      <c r="K207" s="774">
        <v>203</v>
      </c>
      <c r="L207" s="774"/>
      <c r="M207" s="774">
        <v>48</v>
      </c>
      <c r="N207" s="774">
        <v>50</v>
      </c>
      <c r="O207" s="774"/>
      <c r="P207" s="774">
        <v>35</v>
      </c>
      <c r="Q207" s="774">
        <v>36</v>
      </c>
      <c r="R207" s="774"/>
      <c r="S207" s="774">
        <v>65</v>
      </c>
      <c r="T207" s="774">
        <v>66</v>
      </c>
      <c r="U207" s="774"/>
      <c r="V207" s="774">
        <v>28</v>
      </c>
      <c r="W207" s="774">
        <v>30</v>
      </c>
      <c r="X207" s="774"/>
      <c r="Y207" s="774">
        <v>38</v>
      </c>
      <c r="Z207" s="774">
        <v>40</v>
      </c>
      <c r="AA207" s="774"/>
      <c r="AB207" s="774">
        <v>50</v>
      </c>
      <c r="AC207" s="774">
        <v>51</v>
      </c>
      <c r="AD207" s="774"/>
      <c r="AE207" s="774">
        <v>70</v>
      </c>
      <c r="AF207" s="774">
        <v>71</v>
      </c>
      <c r="AG207" s="774"/>
      <c r="AH207" s="774">
        <v>70</v>
      </c>
      <c r="AI207" s="774">
        <v>71</v>
      </c>
      <c r="AJ207" s="774"/>
      <c r="AK207" s="774">
        <v>21</v>
      </c>
      <c r="AL207" s="774">
        <v>22</v>
      </c>
      <c r="AM207" s="774"/>
      <c r="AN207" s="774">
        <v>44</v>
      </c>
      <c r="AO207" s="774">
        <v>45</v>
      </c>
      <c r="AP207" s="774"/>
      <c r="AQ207" s="774">
        <v>24</v>
      </c>
      <c r="AR207" s="774">
        <v>25</v>
      </c>
      <c r="AS207" s="774"/>
      <c r="AT207" s="774">
        <v>15</v>
      </c>
      <c r="AU207" s="774">
        <v>16</v>
      </c>
      <c r="AV207" s="774"/>
      <c r="AW207" s="775">
        <v>15</v>
      </c>
      <c r="AX207" s="775">
        <v>16</v>
      </c>
      <c r="AY207" s="775"/>
      <c r="AZ207" s="774">
        <v>25</v>
      </c>
      <c r="BA207" s="774">
        <v>26</v>
      </c>
      <c r="BB207" s="774"/>
      <c r="BC207" s="774">
        <v>30</v>
      </c>
      <c r="BD207" s="774">
        <v>31</v>
      </c>
      <c r="BE207" s="776"/>
    </row>
    <row r="208" spans="1:61" s="495" customFormat="1" ht="27" customHeight="1">
      <c r="A208" s="594" t="s">
        <v>243</v>
      </c>
      <c r="B208" s="493" t="s">
        <v>313</v>
      </c>
      <c r="C208" s="730" t="s">
        <v>54</v>
      </c>
      <c r="D208" s="770">
        <f t="shared" ref="D208:D215" si="5">SUM(G208,J208,M208,P208,S208,V208,Y208,AB208,AE208,AH208,AK208,AN208,AQ208,AT208,AW208,AZ208,BC208)</f>
        <v>2614</v>
      </c>
      <c r="E208" s="777">
        <f t="shared" si="3"/>
        <v>2614</v>
      </c>
      <c r="F208" s="777">
        <f t="shared" si="3"/>
        <v>2631</v>
      </c>
      <c r="G208" s="772">
        <f t="shared" si="4"/>
        <v>1044</v>
      </c>
      <c r="H208" s="773">
        <v>1044</v>
      </c>
      <c r="I208" s="773">
        <v>1045</v>
      </c>
      <c r="J208" s="774">
        <v>142</v>
      </c>
      <c r="K208" s="774">
        <v>143</v>
      </c>
      <c r="L208" s="774"/>
      <c r="M208" s="774">
        <v>73</v>
      </c>
      <c r="N208" s="774">
        <v>74</v>
      </c>
      <c r="O208" s="774"/>
      <c r="P208" s="774">
        <v>105</v>
      </c>
      <c r="Q208" s="774">
        <v>106</v>
      </c>
      <c r="R208" s="774"/>
      <c r="S208" s="774">
        <v>153</v>
      </c>
      <c r="T208" s="774">
        <v>154</v>
      </c>
      <c r="U208" s="774"/>
      <c r="V208" s="774">
        <v>90</v>
      </c>
      <c r="W208" s="774">
        <v>91</v>
      </c>
      <c r="X208" s="774"/>
      <c r="Y208" s="774">
        <v>108</v>
      </c>
      <c r="Z208" s="774">
        <v>109</v>
      </c>
      <c r="AA208" s="774"/>
      <c r="AB208" s="774">
        <v>100</v>
      </c>
      <c r="AC208" s="774">
        <v>101</v>
      </c>
      <c r="AD208" s="774"/>
      <c r="AE208" s="774">
        <v>126</v>
      </c>
      <c r="AF208" s="774">
        <v>127</v>
      </c>
      <c r="AG208" s="774"/>
      <c r="AH208" s="774">
        <v>159</v>
      </c>
      <c r="AI208" s="774">
        <v>160</v>
      </c>
      <c r="AJ208" s="774"/>
      <c r="AK208" s="774">
        <v>74</v>
      </c>
      <c r="AL208" s="774">
        <v>75</v>
      </c>
      <c r="AM208" s="774"/>
      <c r="AN208" s="774">
        <v>155</v>
      </c>
      <c r="AO208" s="774">
        <v>156</v>
      </c>
      <c r="AP208" s="774"/>
      <c r="AQ208" s="774">
        <v>52</v>
      </c>
      <c r="AR208" s="774">
        <v>53</v>
      </c>
      <c r="AS208" s="774"/>
      <c r="AT208" s="774">
        <v>45</v>
      </c>
      <c r="AU208" s="774">
        <v>46</v>
      </c>
      <c r="AV208" s="774"/>
      <c r="AW208" s="775">
        <v>45</v>
      </c>
      <c r="AX208" s="775">
        <v>46</v>
      </c>
      <c r="AY208" s="775"/>
      <c r="AZ208" s="774">
        <v>63</v>
      </c>
      <c r="BA208" s="774">
        <v>64</v>
      </c>
      <c r="BB208" s="774"/>
      <c r="BC208" s="774">
        <v>80</v>
      </c>
      <c r="BD208" s="774">
        <v>81</v>
      </c>
      <c r="BE208" s="778"/>
    </row>
    <row r="209" spans="1:57" s="495" customFormat="1" ht="45" customHeight="1">
      <c r="A209" s="594" t="s">
        <v>243</v>
      </c>
      <c r="B209" s="493" t="s">
        <v>314</v>
      </c>
      <c r="C209" s="730" t="s">
        <v>54</v>
      </c>
      <c r="D209" s="770">
        <f t="shared" si="5"/>
        <v>75388</v>
      </c>
      <c r="E209" s="779">
        <f t="shared" si="3"/>
        <v>75388</v>
      </c>
      <c r="F209" s="779">
        <f t="shared" si="3"/>
        <v>76760</v>
      </c>
      <c r="G209" s="772">
        <f t="shared" si="4"/>
        <v>5108</v>
      </c>
      <c r="H209" s="773">
        <v>5108</v>
      </c>
      <c r="I209" s="773">
        <v>5310</v>
      </c>
      <c r="J209" s="773">
        <v>4858</v>
      </c>
      <c r="K209" s="773">
        <v>5055</v>
      </c>
      <c r="L209" s="773"/>
      <c r="M209" s="773">
        <v>1874</v>
      </c>
      <c r="N209" s="773">
        <v>2056</v>
      </c>
      <c r="O209" s="773"/>
      <c r="P209" s="773">
        <v>4117</v>
      </c>
      <c r="Q209" s="773">
        <v>4158</v>
      </c>
      <c r="R209" s="773"/>
      <c r="S209" s="773">
        <v>7176</v>
      </c>
      <c r="T209" s="773">
        <v>7247</v>
      </c>
      <c r="U209" s="773"/>
      <c r="V209" s="773">
        <v>3280</v>
      </c>
      <c r="W209" s="773">
        <v>3312</v>
      </c>
      <c r="X209" s="773"/>
      <c r="Y209" s="773">
        <v>5045</v>
      </c>
      <c r="Z209" s="773">
        <v>5095</v>
      </c>
      <c r="AA209" s="773"/>
      <c r="AB209" s="773">
        <v>1363</v>
      </c>
      <c r="AC209" s="773">
        <v>1576</v>
      </c>
      <c r="AD209" s="773"/>
      <c r="AE209" s="773">
        <v>5728</v>
      </c>
      <c r="AF209" s="773">
        <v>5892</v>
      </c>
      <c r="AG209" s="773"/>
      <c r="AH209" s="773">
        <v>8051</v>
      </c>
      <c r="AI209" s="773">
        <v>8131</v>
      </c>
      <c r="AJ209" s="773"/>
      <c r="AK209" s="773">
        <v>3335</v>
      </c>
      <c r="AL209" s="773">
        <v>3368</v>
      </c>
      <c r="AM209" s="773"/>
      <c r="AN209" s="773">
        <v>8002</v>
      </c>
      <c r="AO209" s="773">
        <v>8072</v>
      </c>
      <c r="AP209" s="773"/>
      <c r="AQ209" s="773">
        <v>2632</v>
      </c>
      <c r="AR209" s="773">
        <v>2658</v>
      </c>
      <c r="AS209" s="773"/>
      <c r="AT209" s="773">
        <v>2218</v>
      </c>
      <c r="AU209" s="773">
        <v>2240</v>
      </c>
      <c r="AV209" s="773"/>
      <c r="AW209" s="780">
        <v>2619</v>
      </c>
      <c r="AX209" s="780">
        <v>2509</v>
      </c>
      <c r="AY209" s="780"/>
      <c r="AZ209" s="773">
        <v>3731</v>
      </c>
      <c r="BA209" s="773">
        <v>3768</v>
      </c>
      <c r="BB209" s="773"/>
      <c r="BC209" s="773">
        <v>6251</v>
      </c>
      <c r="BD209" s="773">
        <v>6313</v>
      </c>
      <c r="BE209" s="778"/>
    </row>
    <row r="210" spans="1:57" s="491" customFormat="1" ht="29.25" customHeight="1">
      <c r="A210" s="593" t="s">
        <v>243</v>
      </c>
      <c r="B210" s="492" t="s">
        <v>631</v>
      </c>
      <c r="C210" s="593" t="s">
        <v>54</v>
      </c>
      <c r="D210" s="770">
        <f t="shared" si="5"/>
        <v>52486</v>
      </c>
      <c r="E210" s="737">
        <f t="shared" si="3"/>
        <v>52486</v>
      </c>
      <c r="F210" s="737">
        <f t="shared" si="3"/>
        <v>53414</v>
      </c>
      <c r="G210" s="772">
        <f t="shared" si="4"/>
        <v>3781</v>
      </c>
      <c r="H210" s="781">
        <v>3781</v>
      </c>
      <c r="I210" s="741">
        <v>3846</v>
      </c>
      <c r="J210" s="741">
        <v>4343</v>
      </c>
      <c r="K210" s="741">
        <v>4417</v>
      </c>
      <c r="L210" s="741"/>
      <c r="M210" s="741">
        <v>2637</v>
      </c>
      <c r="N210" s="741">
        <v>2682</v>
      </c>
      <c r="O210" s="741"/>
      <c r="P210" s="741">
        <v>2765</v>
      </c>
      <c r="Q210" s="741">
        <v>2812</v>
      </c>
      <c r="R210" s="741"/>
      <c r="S210" s="741">
        <v>4678</v>
      </c>
      <c r="T210" s="741">
        <v>4758</v>
      </c>
      <c r="U210" s="741"/>
      <c r="V210" s="741">
        <v>1762</v>
      </c>
      <c r="W210" s="741">
        <v>1792</v>
      </c>
      <c r="X210" s="741"/>
      <c r="Y210" s="741">
        <v>2411</v>
      </c>
      <c r="Z210" s="741">
        <v>2452</v>
      </c>
      <c r="AA210" s="741"/>
      <c r="AB210" s="741">
        <v>1823</v>
      </c>
      <c r="AC210" s="741">
        <v>1854</v>
      </c>
      <c r="AD210" s="741"/>
      <c r="AE210" s="741">
        <v>5195</v>
      </c>
      <c r="AF210" s="741">
        <v>5285</v>
      </c>
      <c r="AG210" s="741"/>
      <c r="AH210" s="741">
        <v>4701</v>
      </c>
      <c r="AI210" s="741">
        <v>4782</v>
      </c>
      <c r="AJ210" s="741"/>
      <c r="AK210" s="741">
        <v>1719</v>
      </c>
      <c r="AL210" s="741">
        <v>1748</v>
      </c>
      <c r="AM210" s="741"/>
      <c r="AN210" s="741">
        <v>5276</v>
      </c>
      <c r="AO210" s="741">
        <v>5366</v>
      </c>
      <c r="AP210" s="741"/>
      <c r="AQ210" s="741">
        <v>1505</v>
      </c>
      <c r="AR210" s="741">
        <v>1531</v>
      </c>
      <c r="AS210" s="741"/>
      <c r="AT210" s="741">
        <v>1375</v>
      </c>
      <c r="AU210" s="741">
        <v>1399</v>
      </c>
      <c r="AV210" s="741"/>
      <c r="AW210" s="782">
        <v>1598</v>
      </c>
      <c r="AX210" s="743">
        <v>1654</v>
      </c>
      <c r="AY210" s="743"/>
      <c r="AZ210" s="741">
        <v>2510</v>
      </c>
      <c r="BA210" s="741">
        <v>2553</v>
      </c>
      <c r="BB210" s="741"/>
      <c r="BC210" s="741">
        <v>4407</v>
      </c>
      <c r="BD210" s="741">
        <v>4483</v>
      </c>
      <c r="BE210" s="783"/>
    </row>
    <row r="211" spans="1:57" s="491" customFormat="1" ht="18" customHeight="1">
      <c r="A211" s="593" t="s">
        <v>281</v>
      </c>
      <c r="B211" s="496" t="s">
        <v>702</v>
      </c>
      <c r="C211" s="593" t="s">
        <v>54</v>
      </c>
      <c r="D211" s="770">
        <f t="shared" si="5"/>
        <v>26428.437400000003</v>
      </c>
      <c r="E211" s="784">
        <f t="shared" si="3"/>
        <v>26428.437400000003</v>
      </c>
      <c r="F211" s="784">
        <f t="shared" si="3"/>
        <v>26904.532900000002</v>
      </c>
      <c r="G211" s="772">
        <f t="shared" si="4"/>
        <v>1886.7190000000001</v>
      </c>
      <c r="H211" s="785">
        <f>H210-H212</f>
        <v>1886.7190000000001</v>
      </c>
      <c r="I211" s="786">
        <f>I210-I212</f>
        <v>1919.154</v>
      </c>
      <c r="J211" s="786">
        <f>J210*49.89%</f>
        <v>2166.7227000000003</v>
      </c>
      <c r="K211" s="786">
        <f>K210*49.89%</f>
        <v>2203.6413000000002</v>
      </c>
      <c r="L211" s="786"/>
      <c r="M211" s="786">
        <f>M210*49%</f>
        <v>1292.1299999999999</v>
      </c>
      <c r="N211" s="786">
        <f>N210*49%</f>
        <v>1314.18</v>
      </c>
      <c r="O211" s="786"/>
      <c r="P211" s="786">
        <f t="shared" ref="P211:AR211" si="6">P210-P212</f>
        <v>1396.8780000000002</v>
      </c>
      <c r="Q211" s="786">
        <f t="shared" si="6"/>
        <v>1420.6224000000002</v>
      </c>
      <c r="R211" s="786"/>
      <c r="S211" s="786">
        <f t="shared" si="6"/>
        <v>2333.8542000000002</v>
      </c>
      <c r="T211" s="786">
        <f t="shared" si="6"/>
        <v>2373.7662</v>
      </c>
      <c r="U211" s="786"/>
      <c r="V211" s="786">
        <f t="shared" si="6"/>
        <v>879.06180000000006</v>
      </c>
      <c r="W211" s="786">
        <f t="shared" si="6"/>
        <v>894.02880000000005</v>
      </c>
      <c r="X211" s="786"/>
      <c r="Y211" s="786">
        <f t="shared" si="6"/>
        <v>1209.1164999999999</v>
      </c>
      <c r="Z211" s="786">
        <f t="shared" si="6"/>
        <v>1229.6780000000001</v>
      </c>
      <c r="AA211" s="786"/>
      <c r="AB211" s="786">
        <f t="shared" si="6"/>
        <v>933.92289999999991</v>
      </c>
      <c r="AC211" s="786">
        <f t="shared" si="6"/>
        <v>949.80420000000004</v>
      </c>
      <c r="AD211" s="786"/>
      <c r="AE211" s="786">
        <f t="shared" si="6"/>
        <v>2591.7855</v>
      </c>
      <c r="AF211" s="786">
        <f t="shared" si="6"/>
        <v>2636.6865000000003</v>
      </c>
      <c r="AG211" s="786"/>
      <c r="AH211" s="786">
        <f t="shared" si="6"/>
        <v>2332.6361999999999</v>
      </c>
      <c r="AI211" s="786">
        <f t="shared" si="6"/>
        <v>2372.8283999999999</v>
      </c>
      <c r="AJ211" s="786"/>
      <c r="AK211" s="786">
        <f t="shared" si="6"/>
        <v>857.60910000000001</v>
      </c>
      <c r="AL211" s="786">
        <f t="shared" si="6"/>
        <v>872.07720000000006</v>
      </c>
      <c r="AM211" s="786"/>
      <c r="AN211" s="786">
        <f t="shared" si="6"/>
        <v>2768.3172</v>
      </c>
      <c r="AO211" s="786">
        <f t="shared" si="6"/>
        <v>2815.5401999999999</v>
      </c>
      <c r="AP211" s="786"/>
      <c r="AQ211" s="786">
        <f t="shared" si="6"/>
        <v>750.84449999999993</v>
      </c>
      <c r="AR211" s="786">
        <f t="shared" si="6"/>
        <v>763.81589999999994</v>
      </c>
      <c r="AS211" s="786"/>
      <c r="AT211" s="786">
        <f>AT210*49.89%</f>
        <v>685.98750000000007</v>
      </c>
      <c r="AU211" s="786">
        <f>AU210*49.89%</f>
        <v>697.96109999999999</v>
      </c>
      <c r="AV211" s="786"/>
      <c r="AW211" s="787">
        <v>839</v>
      </c>
      <c r="AX211" s="788">
        <f>AX210*53/100</f>
        <v>876.62</v>
      </c>
      <c r="AY211" s="788"/>
      <c r="AZ211" s="786">
        <f>AZ210*52%</f>
        <v>1305.2</v>
      </c>
      <c r="BA211" s="786">
        <f>BA210*52%</f>
        <v>1327.56</v>
      </c>
      <c r="BB211" s="786"/>
      <c r="BC211" s="786">
        <f>BC210*49.89%</f>
        <v>2198.6523000000002</v>
      </c>
      <c r="BD211" s="786">
        <f>BD210*49.89%</f>
        <v>2236.5687000000003</v>
      </c>
      <c r="BE211" s="789"/>
    </row>
    <row r="212" spans="1:57" s="491" customFormat="1" ht="18" customHeight="1">
      <c r="A212" s="593" t="s">
        <v>281</v>
      </c>
      <c r="B212" s="492" t="s">
        <v>632</v>
      </c>
      <c r="C212" s="593" t="s">
        <v>54</v>
      </c>
      <c r="D212" s="770">
        <f t="shared" si="5"/>
        <v>26057.562599999997</v>
      </c>
      <c r="E212" s="737">
        <f t="shared" si="3"/>
        <v>26057.562599999997</v>
      </c>
      <c r="F212" s="737">
        <f t="shared" si="3"/>
        <v>26509.467099999998</v>
      </c>
      <c r="G212" s="772">
        <f t="shared" si="4"/>
        <v>1894.2809999999999</v>
      </c>
      <c r="H212" s="738">
        <f>H210*50.1/100</f>
        <v>1894.2809999999999</v>
      </c>
      <c r="I212" s="739">
        <f>I210*50.1/100</f>
        <v>1926.846</v>
      </c>
      <c r="J212" s="739">
        <f>J210-J211</f>
        <v>2176.2772999999997</v>
      </c>
      <c r="K212" s="739">
        <f>K210-K211</f>
        <v>2213.3586999999998</v>
      </c>
      <c r="L212" s="739"/>
      <c r="M212" s="739">
        <f>M210-M211</f>
        <v>1344.8700000000001</v>
      </c>
      <c r="N212" s="739">
        <f>N210-N211</f>
        <v>1367.82</v>
      </c>
      <c r="O212" s="739"/>
      <c r="P212" s="739">
        <f>P210*49.48/100</f>
        <v>1368.1219999999998</v>
      </c>
      <c r="Q212" s="739">
        <f>Q210*49.48/100</f>
        <v>1391.3775999999998</v>
      </c>
      <c r="R212" s="739"/>
      <c r="S212" s="739">
        <f>S210*50.11/100</f>
        <v>2344.1457999999998</v>
      </c>
      <c r="T212" s="739">
        <f>T210*50.11/100</f>
        <v>2384.2338</v>
      </c>
      <c r="U212" s="739"/>
      <c r="V212" s="739">
        <f>V210*50.11/100</f>
        <v>882.93819999999994</v>
      </c>
      <c r="W212" s="739">
        <f>W210*50.11/100</f>
        <v>897.97119999999995</v>
      </c>
      <c r="X212" s="739"/>
      <c r="Y212" s="739">
        <f>Y210*49.85/100</f>
        <v>1201.8835000000001</v>
      </c>
      <c r="Z212" s="739">
        <f>Z210*49.85/100</f>
        <v>1222.3219999999999</v>
      </c>
      <c r="AA212" s="739"/>
      <c r="AB212" s="739">
        <f>AB210*48.77/100</f>
        <v>889.07710000000009</v>
      </c>
      <c r="AC212" s="739">
        <f>AC210*48.77/100</f>
        <v>904.19579999999996</v>
      </c>
      <c r="AD212" s="739"/>
      <c r="AE212" s="739">
        <f>AE210*50.11/100</f>
        <v>2603.2145</v>
      </c>
      <c r="AF212" s="739">
        <f>AF210*50.11/100</f>
        <v>2648.3134999999997</v>
      </c>
      <c r="AG212" s="739"/>
      <c r="AH212" s="739">
        <f>AH210*50.38/100</f>
        <v>2368.3638000000001</v>
      </c>
      <c r="AI212" s="739">
        <f>AI210*50.38/100</f>
        <v>2409.1716000000001</v>
      </c>
      <c r="AJ212" s="739"/>
      <c r="AK212" s="739">
        <f>AK210*50.11/100</f>
        <v>861.39089999999999</v>
      </c>
      <c r="AL212" s="739">
        <f>AL210*50.11/100</f>
        <v>875.92279999999994</v>
      </c>
      <c r="AM212" s="739"/>
      <c r="AN212" s="739">
        <f>AN210*47.53/100</f>
        <v>2507.6828</v>
      </c>
      <c r="AO212" s="739">
        <f>AO210*47.53/100</f>
        <v>2550.4598000000001</v>
      </c>
      <c r="AP212" s="739"/>
      <c r="AQ212" s="739">
        <f>AQ210*50.11/100</f>
        <v>754.15550000000007</v>
      </c>
      <c r="AR212" s="739">
        <f>AR210*50.11/100</f>
        <v>767.18410000000006</v>
      </c>
      <c r="AS212" s="739"/>
      <c r="AT212" s="739">
        <f t="shared" ref="AT212:BD212" si="7">AT210-AT211</f>
        <v>689.01249999999993</v>
      </c>
      <c r="AU212" s="739">
        <f t="shared" si="7"/>
        <v>701.03890000000001</v>
      </c>
      <c r="AV212" s="739"/>
      <c r="AW212" s="790">
        <f>AW210-AW211</f>
        <v>759</v>
      </c>
      <c r="AX212" s="742">
        <f t="shared" si="7"/>
        <v>777.38</v>
      </c>
      <c r="AY212" s="742"/>
      <c r="AZ212" s="739">
        <f t="shared" si="7"/>
        <v>1204.8</v>
      </c>
      <c r="BA212" s="739">
        <f t="shared" si="7"/>
        <v>1225.44</v>
      </c>
      <c r="BB212" s="739"/>
      <c r="BC212" s="739">
        <f t="shared" si="7"/>
        <v>2208.3476999999998</v>
      </c>
      <c r="BD212" s="739">
        <f t="shared" si="7"/>
        <v>2246.4312999999997</v>
      </c>
      <c r="BE212" s="744"/>
    </row>
    <row r="213" spans="1:57" s="491" customFormat="1" ht="33.75">
      <c r="A213" s="593" t="s">
        <v>243</v>
      </c>
      <c r="B213" s="497" t="s">
        <v>135</v>
      </c>
      <c r="C213" s="593" t="s">
        <v>54</v>
      </c>
      <c r="D213" s="770">
        <f t="shared" si="5"/>
        <v>51866</v>
      </c>
      <c r="E213" s="770">
        <f t="shared" si="3"/>
        <v>51866</v>
      </c>
      <c r="F213" s="770">
        <f t="shared" si="3"/>
        <v>52789</v>
      </c>
      <c r="G213" s="772">
        <f t="shared" si="4"/>
        <v>3737</v>
      </c>
      <c r="H213" s="772">
        <v>3737</v>
      </c>
      <c r="I213" s="791">
        <v>3801</v>
      </c>
      <c r="J213" s="791">
        <v>4292</v>
      </c>
      <c r="K213" s="791">
        <v>4365</v>
      </c>
      <c r="L213" s="791"/>
      <c r="M213" s="791">
        <v>2606</v>
      </c>
      <c r="N213" s="791">
        <v>2651</v>
      </c>
      <c r="O213" s="791"/>
      <c r="P213" s="791">
        <v>2733</v>
      </c>
      <c r="Q213" s="791">
        <v>2779</v>
      </c>
      <c r="R213" s="791"/>
      <c r="S213" s="791">
        <v>4623</v>
      </c>
      <c r="T213" s="791">
        <v>4702</v>
      </c>
      <c r="U213" s="791"/>
      <c r="V213" s="791">
        <v>1741</v>
      </c>
      <c r="W213" s="791">
        <v>1771</v>
      </c>
      <c r="X213" s="791"/>
      <c r="Y213" s="791">
        <v>2383</v>
      </c>
      <c r="Z213" s="791">
        <v>2423</v>
      </c>
      <c r="AA213" s="791"/>
      <c r="AB213" s="791">
        <v>1802</v>
      </c>
      <c r="AC213" s="791">
        <v>1832</v>
      </c>
      <c r="AD213" s="791"/>
      <c r="AE213" s="791">
        <v>5134</v>
      </c>
      <c r="AF213" s="791">
        <v>5223</v>
      </c>
      <c r="AG213" s="791"/>
      <c r="AH213" s="791">
        <v>4646</v>
      </c>
      <c r="AI213" s="791">
        <v>4726</v>
      </c>
      <c r="AJ213" s="791"/>
      <c r="AK213" s="791">
        <v>1699</v>
      </c>
      <c r="AL213" s="791">
        <v>1727</v>
      </c>
      <c r="AM213" s="791"/>
      <c r="AN213" s="791">
        <v>5214</v>
      </c>
      <c r="AO213" s="791">
        <v>5303</v>
      </c>
      <c r="AP213" s="791"/>
      <c r="AQ213" s="791">
        <v>1487</v>
      </c>
      <c r="AR213" s="791">
        <v>1513</v>
      </c>
      <c r="AS213" s="791"/>
      <c r="AT213" s="791">
        <v>1359</v>
      </c>
      <c r="AU213" s="791">
        <v>1383</v>
      </c>
      <c r="AV213" s="791"/>
      <c r="AW213" s="788">
        <f>AW210-23</f>
        <v>1575</v>
      </c>
      <c r="AX213" s="788">
        <v>1635</v>
      </c>
      <c r="AY213" s="788"/>
      <c r="AZ213" s="791">
        <v>2481</v>
      </c>
      <c r="BA213" s="791">
        <v>2524</v>
      </c>
      <c r="BB213" s="791"/>
      <c r="BC213" s="791">
        <v>4354</v>
      </c>
      <c r="BD213" s="791">
        <v>4431</v>
      </c>
      <c r="BE213" s="792"/>
    </row>
    <row r="214" spans="1:57" s="491" customFormat="1" ht="21" customHeight="1">
      <c r="A214" s="593" t="s">
        <v>243</v>
      </c>
      <c r="B214" s="492" t="s">
        <v>273</v>
      </c>
      <c r="C214" s="593" t="s">
        <v>43</v>
      </c>
      <c r="D214" s="793">
        <v>48</v>
      </c>
      <c r="E214" s="793">
        <v>49</v>
      </c>
      <c r="F214" s="793">
        <v>51</v>
      </c>
      <c r="G214" s="772">
        <f t="shared" si="4"/>
        <v>46.68</v>
      </c>
      <c r="H214" s="794">
        <v>46.68</v>
      </c>
      <c r="I214" s="795">
        <v>47.97</v>
      </c>
      <c r="J214" s="795">
        <v>49.14</v>
      </c>
      <c r="K214" s="795">
        <v>50.35</v>
      </c>
      <c r="L214" s="795"/>
      <c r="M214" s="795">
        <v>70.91</v>
      </c>
      <c r="N214" s="795">
        <v>72.89</v>
      </c>
      <c r="O214" s="795"/>
      <c r="P214" s="795">
        <v>57.76</v>
      </c>
      <c r="Q214" s="795">
        <v>59.71</v>
      </c>
      <c r="R214" s="795"/>
      <c r="S214" s="796">
        <v>45.98</v>
      </c>
      <c r="T214" s="795">
        <v>47.96</v>
      </c>
      <c r="U214" s="795"/>
      <c r="V214" s="795">
        <v>66.290000000000006</v>
      </c>
      <c r="W214" s="795">
        <v>71.430000000000007</v>
      </c>
      <c r="X214" s="795"/>
      <c r="Y214" s="795">
        <v>60.06</v>
      </c>
      <c r="Z214" s="795">
        <v>63.99</v>
      </c>
      <c r="AA214" s="795"/>
      <c r="AB214" s="795">
        <v>63.52</v>
      </c>
      <c r="AC214" s="795">
        <v>68.45</v>
      </c>
      <c r="AD214" s="795"/>
      <c r="AE214" s="795">
        <v>42.93</v>
      </c>
      <c r="AF214" s="795">
        <v>44.75</v>
      </c>
      <c r="AG214" s="795"/>
      <c r="AH214" s="795">
        <v>44.44</v>
      </c>
      <c r="AI214" s="795">
        <v>46.24</v>
      </c>
      <c r="AJ214" s="795"/>
      <c r="AK214" s="795">
        <v>52.82</v>
      </c>
      <c r="AL214" s="795">
        <v>56.64</v>
      </c>
      <c r="AM214" s="795"/>
      <c r="AN214" s="795">
        <v>36.18</v>
      </c>
      <c r="AO214" s="795">
        <v>38.049999999999997</v>
      </c>
      <c r="AP214" s="795"/>
      <c r="AQ214" s="795">
        <v>53.49</v>
      </c>
      <c r="AR214" s="795">
        <v>57.74</v>
      </c>
      <c r="AS214" s="795"/>
      <c r="AT214" s="795">
        <v>53.02</v>
      </c>
      <c r="AU214" s="795">
        <v>57.76</v>
      </c>
      <c r="AV214" s="795"/>
      <c r="AW214" s="797">
        <v>44.93</v>
      </c>
      <c r="AX214" s="797">
        <v>48.31</v>
      </c>
      <c r="AY214" s="797"/>
      <c r="AZ214" s="795">
        <v>46.89</v>
      </c>
      <c r="BA214" s="795">
        <v>47.08</v>
      </c>
      <c r="BB214" s="795"/>
      <c r="BC214" s="795">
        <v>42.23</v>
      </c>
      <c r="BD214" s="795">
        <v>43.3</v>
      </c>
      <c r="BE214" s="798"/>
    </row>
    <row r="215" spans="1:57" s="491" customFormat="1" ht="21" customHeight="1">
      <c r="A215" s="593" t="s">
        <v>243</v>
      </c>
      <c r="B215" s="497" t="s">
        <v>271</v>
      </c>
      <c r="C215" s="593" t="s">
        <v>54</v>
      </c>
      <c r="D215" s="770">
        <f t="shared" si="5"/>
        <v>1286</v>
      </c>
      <c r="E215" s="799">
        <f>H215+J215+M215+P215+S215+V215+Y215+AB215+AE215+AH215+AK215+AN215+AQ215+AT215+AW215+AZ215+BC215</f>
        <v>1286</v>
      </c>
      <c r="F215" s="799">
        <f>I215+K215+N215+Q215+T215+W215+Z215+AC215+AF215+AI215+AL215+AO215+AR215+AU215+AX215+BA215+BD215</f>
        <v>1070</v>
      </c>
      <c r="G215" s="772">
        <f t="shared" si="4"/>
        <v>55</v>
      </c>
      <c r="H215" s="772">
        <v>55</v>
      </c>
      <c r="I215" s="791">
        <v>58</v>
      </c>
      <c r="J215" s="791">
        <v>75</v>
      </c>
      <c r="K215" s="791">
        <v>70</v>
      </c>
      <c r="L215" s="791"/>
      <c r="M215" s="791">
        <v>82</v>
      </c>
      <c r="N215" s="791">
        <v>65</v>
      </c>
      <c r="O215" s="791"/>
      <c r="P215" s="791">
        <v>61</v>
      </c>
      <c r="Q215" s="791">
        <v>55</v>
      </c>
      <c r="R215" s="791"/>
      <c r="S215" s="800">
        <v>78</v>
      </c>
      <c r="T215" s="791">
        <v>60</v>
      </c>
      <c r="U215" s="791"/>
      <c r="V215" s="791">
        <v>61</v>
      </c>
      <c r="W215" s="791">
        <v>52</v>
      </c>
      <c r="X215" s="791"/>
      <c r="Y215" s="791">
        <v>61</v>
      </c>
      <c r="Z215" s="791">
        <v>52</v>
      </c>
      <c r="AA215" s="791"/>
      <c r="AB215" s="791">
        <v>62</v>
      </c>
      <c r="AC215" s="791">
        <v>58</v>
      </c>
      <c r="AD215" s="791"/>
      <c r="AE215" s="791">
        <v>81</v>
      </c>
      <c r="AF215" s="791">
        <v>72</v>
      </c>
      <c r="AG215" s="791"/>
      <c r="AH215" s="791">
        <v>98</v>
      </c>
      <c r="AI215" s="791">
        <v>77</v>
      </c>
      <c r="AJ215" s="791"/>
      <c r="AK215" s="791">
        <v>65</v>
      </c>
      <c r="AL215" s="791">
        <v>55</v>
      </c>
      <c r="AM215" s="791"/>
      <c r="AN215" s="791">
        <v>85</v>
      </c>
      <c r="AO215" s="791">
        <v>77</v>
      </c>
      <c r="AP215" s="791"/>
      <c r="AQ215" s="791">
        <v>65</v>
      </c>
      <c r="AR215" s="791">
        <v>55</v>
      </c>
      <c r="AS215" s="791"/>
      <c r="AT215" s="791">
        <v>69</v>
      </c>
      <c r="AU215" s="791">
        <v>56</v>
      </c>
      <c r="AV215" s="791"/>
      <c r="AW215" s="788">
        <v>102</v>
      </c>
      <c r="AX215" s="788">
        <v>50</v>
      </c>
      <c r="AY215" s="788"/>
      <c r="AZ215" s="791">
        <v>65</v>
      </c>
      <c r="BA215" s="791">
        <v>53</v>
      </c>
      <c r="BB215" s="791"/>
      <c r="BC215" s="791">
        <v>121</v>
      </c>
      <c r="BD215" s="791">
        <v>105</v>
      </c>
      <c r="BE215" s="792"/>
    </row>
    <row r="216" spans="1:57" s="345" customFormat="1" ht="24" customHeight="1">
      <c r="A216" s="593" t="s">
        <v>243</v>
      </c>
      <c r="B216" s="344" t="s">
        <v>147</v>
      </c>
      <c r="C216" s="652" t="s">
        <v>43</v>
      </c>
      <c r="D216" s="801">
        <v>3.5</v>
      </c>
      <c r="E216" s="801">
        <v>3.5</v>
      </c>
      <c r="F216" s="801">
        <v>3.5</v>
      </c>
      <c r="G216" s="772">
        <f t="shared" si="4"/>
        <v>3.5</v>
      </c>
      <c r="H216" s="801">
        <v>3.5</v>
      </c>
      <c r="I216" s="802">
        <v>3.5</v>
      </c>
      <c r="J216" s="802"/>
      <c r="K216" s="802"/>
      <c r="L216" s="802"/>
      <c r="M216" s="802"/>
      <c r="N216" s="802"/>
      <c r="O216" s="802"/>
      <c r="P216" s="802"/>
      <c r="Q216" s="802"/>
      <c r="R216" s="802"/>
      <c r="S216" s="802"/>
      <c r="T216" s="802"/>
      <c r="U216" s="802"/>
      <c r="V216" s="802"/>
      <c r="W216" s="802"/>
      <c r="X216" s="802"/>
      <c r="Y216" s="802"/>
      <c r="Z216" s="802"/>
      <c r="AA216" s="802"/>
      <c r="AB216" s="802"/>
      <c r="AC216" s="802"/>
      <c r="AD216" s="802"/>
      <c r="AE216" s="802"/>
      <c r="AF216" s="802"/>
      <c r="AG216" s="802"/>
      <c r="AH216" s="802"/>
      <c r="AI216" s="802"/>
      <c r="AJ216" s="802"/>
      <c r="AK216" s="802"/>
      <c r="AL216" s="802"/>
      <c r="AM216" s="802"/>
      <c r="AN216" s="802"/>
      <c r="AO216" s="802"/>
      <c r="AP216" s="802"/>
      <c r="AQ216" s="802"/>
      <c r="AR216" s="802"/>
      <c r="AS216" s="802"/>
      <c r="AT216" s="802"/>
      <c r="AU216" s="802"/>
      <c r="AV216" s="802"/>
      <c r="AW216" s="803"/>
      <c r="AX216" s="803"/>
      <c r="AY216" s="803"/>
      <c r="AZ216" s="802"/>
      <c r="BA216" s="802"/>
      <c r="BB216" s="802"/>
      <c r="BC216" s="802"/>
      <c r="BD216" s="802"/>
      <c r="BE216" s="804"/>
    </row>
    <row r="217" spans="1:57" s="345" customFormat="1" ht="20.25" customHeight="1">
      <c r="A217" s="593" t="s">
        <v>243</v>
      </c>
      <c r="B217" s="344" t="s">
        <v>149</v>
      </c>
      <c r="C217" s="652" t="s">
        <v>43</v>
      </c>
      <c r="D217" s="801">
        <v>3</v>
      </c>
      <c r="E217" s="801">
        <v>3</v>
      </c>
      <c r="F217" s="801">
        <v>3</v>
      </c>
      <c r="G217" s="772">
        <f t="shared" si="4"/>
        <v>0</v>
      </c>
      <c r="H217" s="801"/>
      <c r="I217" s="802"/>
      <c r="J217" s="802">
        <v>3</v>
      </c>
      <c r="K217" s="802">
        <v>3</v>
      </c>
      <c r="L217" s="802"/>
      <c r="M217" s="802"/>
      <c r="N217" s="802">
        <v>3</v>
      </c>
      <c r="O217" s="802"/>
      <c r="P217" s="802">
        <v>3</v>
      </c>
      <c r="Q217" s="802">
        <v>3</v>
      </c>
      <c r="R217" s="802"/>
      <c r="S217" s="802">
        <v>3</v>
      </c>
      <c r="T217" s="802">
        <v>3</v>
      </c>
      <c r="U217" s="802"/>
      <c r="V217" s="802">
        <v>3</v>
      </c>
      <c r="W217" s="802">
        <v>3</v>
      </c>
      <c r="X217" s="802"/>
      <c r="Y217" s="802">
        <v>3</v>
      </c>
      <c r="Z217" s="802">
        <v>3</v>
      </c>
      <c r="AA217" s="802"/>
      <c r="AB217" s="802">
        <v>3</v>
      </c>
      <c r="AC217" s="802">
        <v>3</v>
      </c>
      <c r="AD217" s="802"/>
      <c r="AE217" s="802">
        <v>3</v>
      </c>
      <c r="AF217" s="802">
        <v>3</v>
      </c>
      <c r="AG217" s="802"/>
      <c r="AH217" s="802">
        <v>3</v>
      </c>
      <c r="AI217" s="802">
        <v>3</v>
      </c>
      <c r="AJ217" s="802"/>
      <c r="AK217" s="802">
        <v>3</v>
      </c>
      <c r="AL217" s="802">
        <v>3</v>
      </c>
      <c r="AM217" s="802"/>
      <c r="AN217" s="802">
        <v>3</v>
      </c>
      <c r="AO217" s="802">
        <v>3</v>
      </c>
      <c r="AP217" s="802"/>
      <c r="AQ217" s="802"/>
      <c r="AR217" s="802">
        <v>3</v>
      </c>
      <c r="AS217" s="802"/>
      <c r="AT217" s="802">
        <v>3</v>
      </c>
      <c r="AU217" s="802">
        <v>3</v>
      </c>
      <c r="AV217" s="802"/>
      <c r="AW217" s="803">
        <v>3</v>
      </c>
      <c r="AX217" s="803">
        <v>3</v>
      </c>
      <c r="AY217" s="803"/>
      <c r="AZ217" s="802">
        <v>3</v>
      </c>
      <c r="BA217" s="802">
        <v>3</v>
      </c>
      <c r="BB217" s="802"/>
      <c r="BC217" s="802">
        <v>3</v>
      </c>
      <c r="BD217" s="802">
        <v>3</v>
      </c>
      <c r="BE217" s="804"/>
    </row>
    <row r="218" spans="1:57" s="347" customFormat="1" ht="21" customHeight="1">
      <c r="A218" s="593" t="s">
        <v>243</v>
      </c>
      <c r="B218" s="346" t="s">
        <v>662</v>
      </c>
      <c r="C218" s="731" t="s">
        <v>54</v>
      </c>
      <c r="D218" s="770">
        <f>SUM(G218,J218,M218,P218,S218,V218,Y218,AB218,AE218,AH218,AK218,AN218,AQ218,AT218,AW218,AZ218,BC218)</f>
        <v>214</v>
      </c>
      <c r="E218" s="771">
        <f t="shared" ref="E218:F221" si="8">H218+J218+M218+P218+S218+V218+Y218+AB218+AE218+AH218+AK218+AN218+AQ218+AT218+AW218+AZ218+BC218</f>
        <v>214</v>
      </c>
      <c r="F218" s="771">
        <f t="shared" si="8"/>
        <v>60</v>
      </c>
      <c r="G218" s="772">
        <f t="shared" si="4"/>
        <v>0</v>
      </c>
      <c r="H218" s="773"/>
      <c r="I218" s="774">
        <v>3</v>
      </c>
      <c r="J218" s="774">
        <v>1</v>
      </c>
      <c r="K218" s="774">
        <v>4</v>
      </c>
      <c r="L218" s="774"/>
      <c r="M218" s="774">
        <v>2</v>
      </c>
      <c r="N218" s="774">
        <v>3</v>
      </c>
      <c r="O218" s="774"/>
      <c r="P218" s="774"/>
      <c r="Q218" s="774">
        <v>3</v>
      </c>
      <c r="R218" s="774"/>
      <c r="S218" s="774">
        <v>16</v>
      </c>
      <c r="T218" s="774">
        <v>4</v>
      </c>
      <c r="U218" s="774"/>
      <c r="V218" s="774">
        <v>3</v>
      </c>
      <c r="W218" s="774">
        <v>3</v>
      </c>
      <c r="X218" s="774"/>
      <c r="Y218" s="774"/>
      <c r="Z218" s="774">
        <v>4</v>
      </c>
      <c r="AA218" s="774"/>
      <c r="AB218" s="774">
        <v>1</v>
      </c>
      <c r="AC218" s="774">
        <v>3</v>
      </c>
      <c r="AD218" s="774"/>
      <c r="AE218" s="774">
        <v>1</v>
      </c>
      <c r="AF218" s="774">
        <v>3</v>
      </c>
      <c r="AG218" s="774"/>
      <c r="AH218" s="774">
        <v>56</v>
      </c>
      <c r="AI218" s="774">
        <v>5</v>
      </c>
      <c r="AJ218" s="774"/>
      <c r="AK218" s="774"/>
      <c r="AL218" s="774">
        <v>3</v>
      </c>
      <c r="AM218" s="774"/>
      <c r="AN218" s="774"/>
      <c r="AO218" s="774">
        <v>4</v>
      </c>
      <c r="AP218" s="774"/>
      <c r="AQ218" s="774"/>
      <c r="AR218" s="774">
        <v>3</v>
      </c>
      <c r="AS218" s="774"/>
      <c r="AT218" s="774">
        <v>27</v>
      </c>
      <c r="AU218" s="774">
        <v>3</v>
      </c>
      <c r="AV218" s="774"/>
      <c r="AW218" s="775">
        <v>81</v>
      </c>
      <c r="AX218" s="775">
        <v>4</v>
      </c>
      <c r="AY218" s="775"/>
      <c r="AZ218" s="774">
        <v>24</v>
      </c>
      <c r="BA218" s="774">
        <v>4</v>
      </c>
      <c r="BB218" s="774"/>
      <c r="BC218" s="774">
        <v>2</v>
      </c>
      <c r="BD218" s="774">
        <v>4</v>
      </c>
      <c r="BE218" s="805"/>
    </row>
    <row r="219" spans="1:57" s="491" customFormat="1" ht="21" customHeight="1">
      <c r="A219" s="593" t="s">
        <v>243</v>
      </c>
      <c r="B219" s="492" t="s">
        <v>663</v>
      </c>
      <c r="C219" s="593" t="s">
        <v>54</v>
      </c>
      <c r="D219" s="770">
        <f>SUM(G219,J219,M219,P219,S219,V219,Y219,AB219,AE219,AH219,AK219,AN219,AQ219,AT219,AW219,AZ219,BC219)</f>
        <v>1208</v>
      </c>
      <c r="E219" s="771">
        <f t="shared" si="8"/>
        <v>1208</v>
      </c>
      <c r="F219" s="771">
        <f t="shared" si="8"/>
        <v>1200</v>
      </c>
      <c r="G219" s="772">
        <f t="shared" si="4"/>
        <v>60</v>
      </c>
      <c r="H219" s="772">
        <v>60</v>
      </c>
      <c r="I219" s="791">
        <v>60</v>
      </c>
      <c r="J219" s="791">
        <v>60</v>
      </c>
      <c r="K219" s="791">
        <v>60</v>
      </c>
      <c r="L219" s="791"/>
      <c r="M219" s="791">
        <v>60</v>
      </c>
      <c r="N219" s="791">
        <v>60</v>
      </c>
      <c r="O219" s="791"/>
      <c r="P219" s="791">
        <v>90</v>
      </c>
      <c r="Q219" s="791">
        <v>60</v>
      </c>
      <c r="R219" s="791"/>
      <c r="S219" s="791">
        <v>60</v>
      </c>
      <c r="T219" s="791">
        <v>100</v>
      </c>
      <c r="U219" s="791"/>
      <c r="V219" s="791">
        <v>62</v>
      </c>
      <c r="W219" s="791">
        <v>90</v>
      </c>
      <c r="X219" s="791"/>
      <c r="Y219" s="791">
        <v>120</v>
      </c>
      <c r="Z219" s="791">
        <v>90</v>
      </c>
      <c r="AA219" s="791"/>
      <c r="AB219" s="791">
        <v>62</v>
      </c>
      <c r="AC219" s="791">
        <v>90</v>
      </c>
      <c r="AD219" s="791"/>
      <c r="AE219" s="791">
        <v>90</v>
      </c>
      <c r="AF219" s="791">
        <v>100</v>
      </c>
      <c r="AG219" s="791"/>
      <c r="AH219" s="791">
        <v>120</v>
      </c>
      <c r="AI219" s="791">
        <v>95</v>
      </c>
      <c r="AJ219" s="791"/>
      <c r="AK219" s="791">
        <v>64</v>
      </c>
      <c r="AL219" s="791">
        <v>60</v>
      </c>
      <c r="AM219" s="791"/>
      <c r="AN219" s="791">
        <v>0</v>
      </c>
      <c r="AO219" s="791">
        <v>95</v>
      </c>
      <c r="AP219" s="791"/>
      <c r="AQ219" s="791">
        <v>60</v>
      </c>
      <c r="AR219" s="791">
        <v>60</v>
      </c>
      <c r="AS219" s="791"/>
      <c r="AT219" s="791">
        <v>60</v>
      </c>
      <c r="AU219" s="791">
        <v>60</v>
      </c>
      <c r="AV219" s="791"/>
      <c r="AW219" s="788">
        <v>60</v>
      </c>
      <c r="AX219" s="788">
        <v>60</v>
      </c>
      <c r="AY219" s="788"/>
      <c r="AZ219" s="791">
        <v>60</v>
      </c>
      <c r="BA219" s="791"/>
      <c r="BB219" s="791"/>
      <c r="BC219" s="791">
        <v>120</v>
      </c>
      <c r="BD219" s="791">
        <v>60</v>
      </c>
      <c r="BE219" s="792"/>
    </row>
    <row r="220" spans="1:57" s="491" customFormat="1" ht="33.75">
      <c r="A220" s="593"/>
      <c r="B220" s="498" t="s">
        <v>315</v>
      </c>
      <c r="C220" s="732" t="s">
        <v>54</v>
      </c>
      <c r="D220" s="770">
        <f>SUM(G220,J220,M220,P220,S220,V220,Y220,AB220,AE220,AH220,AK220,AN220,AQ220,AT220,AW220,AZ220,BC220)</f>
        <v>1208</v>
      </c>
      <c r="E220" s="771">
        <f t="shared" si="8"/>
        <v>1208</v>
      </c>
      <c r="F220" s="771">
        <f t="shared" si="8"/>
        <v>1200</v>
      </c>
      <c r="G220" s="772">
        <f t="shared" si="4"/>
        <v>60</v>
      </c>
      <c r="H220" s="772">
        <v>60</v>
      </c>
      <c r="I220" s="791">
        <v>60</v>
      </c>
      <c r="J220" s="791">
        <v>60</v>
      </c>
      <c r="K220" s="791">
        <v>60</v>
      </c>
      <c r="L220" s="791"/>
      <c r="M220" s="791">
        <v>60</v>
      </c>
      <c r="N220" s="791">
        <v>60</v>
      </c>
      <c r="O220" s="791"/>
      <c r="P220" s="791">
        <v>90</v>
      </c>
      <c r="Q220" s="791">
        <v>60</v>
      </c>
      <c r="R220" s="791"/>
      <c r="S220" s="791">
        <v>60</v>
      </c>
      <c r="T220" s="791">
        <v>100</v>
      </c>
      <c r="U220" s="791"/>
      <c r="V220" s="791">
        <v>62</v>
      </c>
      <c r="W220" s="791">
        <v>90</v>
      </c>
      <c r="X220" s="791"/>
      <c r="Y220" s="791">
        <v>120</v>
      </c>
      <c r="Z220" s="791">
        <v>90</v>
      </c>
      <c r="AA220" s="791"/>
      <c r="AB220" s="791">
        <v>62</v>
      </c>
      <c r="AC220" s="791">
        <v>90</v>
      </c>
      <c r="AD220" s="791"/>
      <c r="AE220" s="791">
        <v>90</v>
      </c>
      <c r="AF220" s="791">
        <v>100</v>
      </c>
      <c r="AG220" s="791"/>
      <c r="AH220" s="791">
        <v>120</v>
      </c>
      <c r="AI220" s="791">
        <v>95</v>
      </c>
      <c r="AJ220" s="791"/>
      <c r="AK220" s="791">
        <v>64</v>
      </c>
      <c r="AL220" s="791">
        <v>60</v>
      </c>
      <c r="AM220" s="791"/>
      <c r="AN220" s="791">
        <v>0</v>
      </c>
      <c r="AO220" s="791">
        <v>95</v>
      </c>
      <c r="AP220" s="791"/>
      <c r="AQ220" s="791">
        <v>60</v>
      </c>
      <c r="AR220" s="791">
        <v>60</v>
      </c>
      <c r="AS220" s="791"/>
      <c r="AT220" s="791">
        <v>60</v>
      </c>
      <c r="AU220" s="791">
        <v>60</v>
      </c>
      <c r="AV220" s="791"/>
      <c r="AW220" s="788">
        <v>60</v>
      </c>
      <c r="AX220" s="788">
        <v>60</v>
      </c>
      <c r="AY220" s="788"/>
      <c r="AZ220" s="791">
        <v>60</v>
      </c>
      <c r="BA220" s="791"/>
      <c r="BB220" s="791"/>
      <c r="BC220" s="791">
        <v>120</v>
      </c>
      <c r="BD220" s="791">
        <v>60</v>
      </c>
      <c r="BE220" s="792"/>
    </row>
    <row r="221" spans="1:57" s="347" customFormat="1" ht="25.5" customHeight="1">
      <c r="A221" s="593" t="s">
        <v>243</v>
      </c>
      <c r="B221" s="346" t="s">
        <v>664</v>
      </c>
      <c r="C221" s="731" t="s">
        <v>54</v>
      </c>
      <c r="D221" s="770">
        <f>SUM(G221,J221,M221,P221,S221,V221,Y221,AB221,AE221,AH221,AK221,AN221,AQ221,AT221,AW221,AZ221,BC221)</f>
        <v>29</v>
      </c>
      <c r="E221" s="771">
        <f t="shared" si="8"/>
        <v>29</v>
      </c>
      <c r="F221" s="771">
        <f t="shared" si="8"/>
        <v>15</v>
      </c>
      <c r="G221" s="772">
        <f t="shared" si="4"/>
        <v>3</v>
      </c>
      <c r="H221" s="773">
        <v>3</v>
      </c>
      <c r="I221" s="774">
        <v>1</v>
      </c>
      <c r="J221" s="774">
        <v>1</v>
      </c>
      <c r="K221" s="774">
        <v>1</v>
      </c>
      <c r="L221" s="774"/>
      <c r="M221" s="774">
        <v>4</v>
      </c>
      <c r="N221" s="774">
        <v>1</v>
      </c>
      <c r="O221" s="774"/>
      <c r="P221" s="774">
        <v>2</v>
      </c>
      <c r="Q221" s="774"/>
      <c r="R221" s="774"/>
      <c r="S221" s="774">
        <v>3</v>
      </c>
      <c r="T221" s="774"/>
      <c r="U221" s="774"/>
      <c r="V221" s="774">
        <v>1</v>
      </c>
      <c r="W221" s="774">
        <v>1</v>
      </c>
      <c r="X221" s="774"/>
      <c r="Y221" s="774">
        <v>1</v>
      </c>
      <c r="Z221" s="774">
        <v>2</v>
      </c>
      <c r="AA221" s="774"/>
      <c r="AB221" s="774">
        <v>1</v>
      </c>
      <c r="AC221" s="774"/>
      <c r="AD221" s="774"/>
      <c r="AE221" s="774">
        <v>1</v>
      </c>
      <c r="AF221" s="774">
        <v>1</v>
      </c>
      <c r="AG221" s="774"/>
      <c r="AH221" s="774">
        <v>4</v>
      </c>
      <c r="AI221" s="774">
        <v>1</v>
      </c>
      <c r="AJ221" s="774"/>
      <c r="AK221" s="774">
        <v>2</v>
      </c>
      <c r="AL221" s="774">
        <v>1</v>
      </c>
      <c r="AM221" s="774"/>
      <c r="AN221" s="774">
        <v>1</v>
      </c>
      <c r="AO221" s="774">
        <v>1</v>
      </c>
      <c r="AP221" s="774"/>
      <c r="AQ221" s="774">
        <v>1</v>
      </c>
      <c r="AR221" s="774">
        <v>1</v>
      </c>
      <c r="AS221" s="774"/>
      <c r="AT221" s="774"/>
      <c r="AU221" s="774">
        <v>1</v>
      </c>
      <c r="AV221" s="774"/>
      <c r="AW221" s="775">
        <v>1</v>
      </c>
      <c r="AX221" s="775">
        <v>1</v>
      </c>
      <c r="AY221" s="775"/>
      <c r="AZ221" s="774">
        <v>1</v>
      </c>
      <c r="BA221" s="774">
        <v>1</v>
      </c>
      <c r="BB221" s="774"/>
      <c r="BC221" s="774">
        <v>2</v>
      </c>
      <c r="BD221" s="774">
        <v>1</v>
      </c>
      <c r="BE221" s="805"/>
    </row>
    <row r="222" spans="1:57" s="227" customFormat="1" ht="21" customHeight="1">
      <c r="A222" s="233" t="s">
        <v>33</v>
      </c>
      <c r="B222" s="234" t="s">
        <v>633</v>
      </c>
      <c r="C222" s="724"/>
      <c r="D222" s="578"/>
      <c r="E222" s="393"/>
      <c r="F222" s="707"/>
      <c r="G222" s="232"/>
      <c r="H222" s="223"/>
      <c r="I222" s="232"/>
      <c r="J222" s="232"/>
      <c r="K222" s="223"/>
      <c r="L222" s="232"/>
      <c r="M222" s="232"/>
      <c r="N222" s="223"/>
      <c r="O222" s="232"/>
      <c r="P222" s="232"/>
      <c r="Q222" s="223"/>
      <c r="R222" s="232"/>
      <c r="S222" s="232"/>
      <c r="T222" s="223"/>
      <c r="U222" s="232"/>
      <c r="V222" s="232"/>
      <c r="W222" s="223"/>
      <c r="X222" s="232"/>
      <c r="Y222" s="232"/>
      <c r="Z222" s="223"/>
      <c r="AA222" s="232"/>
      <c r="AB222" s="232"/>
      <c r="AC222" s="223"/>
      <c r="AD222" s="232"/>
      <c r="AE222" s="232"/>
      <c r="AF222" s="223"/>
      <c r="AG222" s="232"/>
      <c r="AH222" s="232"/>
      <c r="AI222" s="223"/>
      <c r="AJ222" s="232"/>
      <c r="AK222" s="232"/>
      <c r="AL222" s="223"/>
      <c r="AM222" s="232"/>
      <c r="AN222" s="232"/>
      <c r="AO222" s="223"/>
      <c r="AP222" s="232"/>
      <c r="AQ222" s="232"/>
      <c r="AR222" s="223"/>
      <c r="AS222" s="232"/>
      <c r="AT222" s="232"/>
      <c r="AU222" s="223"/>
      <c r="AV222" s="232"/>
      <c r="AW222" s="232"/>
      <c r="AX222" s="223"/>
      <c r="AY222" s="232"/>
      <c r="AZ222" s="232"/>
      <c r="BA222" s="223"/>
      <c r="BB222" s="232"/>
      <c r="BC222" s="232"/>
      <c r="BD222" s="223"/>
      <c r="BE222" s="232"/>
    </row>
    <row r="223" spans="1:57" s="242" customFormat="1" ht="36" customHeight="1">
      <c r="A223" s="224" t="s">
        <v>243</v>
      </c>
      <c r="B223" s="241" t="s">
        <v>634</v>
      </c>
      <c r="C223" s="224" t="s">
        <v>58</v>
      </c>
      <c r="D223" s="600"/>
      <c r="E223" s="600"/>
      <c r="F223" s="600"/>
      <c r="G223" s="225"/>
      <c r="H223" s="225"/>
      <c r="I223" s="225"/>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row>
    <row r="224" spans="1:57" s="242" customFormat="1" ht="23.25" customHeight="1">
      <c r="A224" s="224" t="s">
        <v>243</v>
      </c>
      <c r="B224" s="241" t="s">
        <v>635</v>
      </c>
      <c r="C224" s="224" t="s">
        <v>43</v>
      </c>
      <c r="D224" s="604"/>
      <c r="E224" s="604"/>
      <c r="F224" s="605"/>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23"/>
      <c r="AI224" s="223"/>
      <c r="AJ224" s="226"/>
      <c r="AK224" s="218"/>
      <c r="AL224" s="218"/>
      <c r="AM224" s="218"/>
      <c r="AN224" s="218"/>
      <c r="AO224" s="218"/>
      <c r="AP224" s="218"/>
      <c r="AQ224" s="218"/>
      <c r="AR224" s="218"/>
      <c r="AS224" s="218"/>
      <c r="AT224" s="218"/>
      <c r="AU224" s="218"/>
      <c r="AV224" s="218"/>
      <c r="AW224" s="223"/>
      <c r="AX224" s="223"/>
      <c r="AY224" s="226"/>
      <c r="AZ224" s="218"/>
      <c r="BA224" s="218"/>
      <c r="BB224" s="218"/>
      <c r="BC224" s="218"/>
      <c r="BD224" s="218"/>
      <c r="BE224" s="218"/>
    </row>
    <row r="225" spans="1:58" s="242" customFormat="1" ht="35.25" customHeight="1">
      <c r="A225" s="219" t="s">
        <v>243</v>
      </c>
      <c r="B225" s="241" t="s">
        <v>639</v>
      </c>
      <c r="C225" s="219" t="s">
        <v>43</v>
      </c>
      <c r="D225" s="605"/>
      <c r="E225" s="605"/>
      <c r="F225" s="605"/>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row>
    <row r="226" spans="1:58" s="227" customFormat="1" ht="24" customHeight="1">
      <c r="A226" s="350" t="s">
        <v>567</v>
      </c>
      <c r="B226" s="234" t="s">
        <v>182</v>
      </c>
      <c r="C226" s="350"/>
      <c r="D226" s="600"/>
      <c r="E226" s="600"/>
      <c r="F226" s="600"/>
      <c r="G226" s="222"/>
      <c r="H226" s="351"/>
      <c r="I226" s="222"/>
      <c r="J226" s="222"/>
      <c r="K226" s="222"/>
      <c r="L226" s="222"/>
      <c r="M226" s="222"/>
      <c r="N226" s="222"/>
      <c r="O226" s="222"/>
      <c r="P226" s="222"/>
      <c r="Q226" s="222"/>
      <c r="R226" s="222"/>
      <c r="S226" s="222"/>
      <c r="T226" s="222"/>
      <c r="U226" s="222"/>
      <c r="V226" s="222"/>
      <c r="W226" s="222"/>
      <c r="X226" s="222"/>
      <c r="Y226" s="465"/>
      <c r="Z226" s="222"/>
      <c r="AA226" s="222"/>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222"/>
      <c r="BE226" s="222"/>
    </row>
    <row r="227" spans="1:58" s="240" customFormat="1" ht="23.25" customHeight="1">
      <c r="A227" s="466">
        <v>1</v>
      </c>
      <c r="B227" s="467" t="s">
        <v>346</v>
      </c>
      <c r="C227" s="468" t="s">
        <v>43</v>
      </c>
      <c r="D227" s="604"/>
      <c r="E227" s="605"/>
      <c r="F227" s="605"/>
      <c r="G227" s="219"/>
      <c r="H227" s="219"/>
      <c r="I227" s="219"/>
      <c r="J227" s="219"/>
      <c r="K227" s="219"/>
      <c r="L227" s="219"/>
      <c r="M227" s="219"/>
      <c r="N227" s="219"/>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c r="AL227" s="219"/>
      <c r="AM227" s="219"/>
      <c r="AN227" s="219"/>
      <c r="AO227" s="219"/>
      <c r="AP227" s="219"/>
      <c r="AQ227" s="219"/>
      <c r="AR227" s="219"/>
      <c r="AS227" s="219"/>
      <c r="AT227" s="219"/>
      <c r="AU227" s="219"/>
      <c r="AV227" s="219"/>
      <c r="AW227" s="219"/>
      <c r="AX227" s="219"/>
      <c r="AY227" s="219"/>
      <c r="AZ227" s="219"/>
      <c r="BA227" s="219"/>
      <c r="BB227" s="219"/>
      <c r="BC227" s="219"/>
      <c r="BD227" s="219"/>
      <c r="BE227" s="219"/>
      <c r="BF227" s="240">
        <v>90</v>
      </c>
    </row>
    <row r="228" spans="1:58" s="240" customFormat="1" ht="36" customHeight="1">
      <c r="A228" s="466">
        <v>2</v>
      </c>
      <c r="B228" s="467" t="s">
        <v>347</v>
      </c>
      <c r="C228" s="468" t="s">
        <v>43</v>
      </c>
      <c r="D228" s="604"/>
      <c r="E228" s="605"/>
      <c r="F228" s="605"/>
      <c r="G228" s="219"/>
      <c r="H228" s="219"/>
      <c r="I228" s="219"/>
      <c r="J228" s="219"/>
      <c r="K228" s="219"/>
      <c r="L228" s="219"/>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c r="AL228" s="219"/>
      <c r="AM228" s="219"/>
      <c r="AN228" s="219"/>
      <c r="AO228" s="219"/>
      <c r="AP228" s="219"/>
      <c r="AQ228" s="219"/>
      <c r="AR228" s="219"/>
      <c r="AS228" s="219"/>
      <c r="AT228" s="219"/>
      <c r="AU228" s="219"/>
      <c r="AV228" s="219"/>
      <c r="AW228" s="219"/>
      <c r="AX228" s="219"/>
      <c r="AY228" s="219"/>
      <c r="AZ228" s="219"/>
      <c r="BA228" s="219"/>
      <c r="BB228" s="219"/>
      <c r="BC228" s="219"/>
      <c r="BD228" s="219"/>
      <c r="BE228" s="219"/>
      <c r="BF228" s="240">
        <v>88</v>
      </c>
    </row>
    <row r="229" spans="1:58" s="240" customFormat="1" ht="33" customHeight="1">
      <c r="A229" s="466">
        <v>3</v>
      </c>
      <c r="B229" s="241" t="s">
        <v>728</v>
      </c>
      <c r="C229" s="468" t="s">
        <v>43</v>
      </c>
      <c r="D229" s="604"/>
      <c r="E229" s="605"/>
      <c r="F229" s="605"/>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c r="AL229" s="219"/>
      <c r="AM229" s="219"/>
      <c r="AN229" s="219"/>
      <c r="AO229" s="219"/>
      <c r="AP229" s="219"/>
      <c r="AQ229" s="219"/>
      <c r="AR229" s="219"/>
      <c r="AS229" s="219"/>
      <c r="AT229" s="219"/>
      <c r="AU229" s="219"/>
      <c r="AV229" s="219"/>
      <c r="AW229" s="219"/>
      <c r="AX229" s="219"/>
      <c r="AY229" s="219"/>
      <c r="AZ229" s="219"/>
      <c r="BA229" s="219"/>
      <c r="BB229" s="219"/>
      <c r="BC229" s="219"/>
      <c r="BD229" s="219"/>
      <c r="BE229" s="219"/>
    </row>
    <row r="230" spans="1:58" s="239" customFormat="1" ht="27.75" customHeight="1">
      <c r="A230" s="469" t="s">
        <v>724</v>
      </c>
      <c r="B230" s="470" t="s">
        <v>725</v>
      </c>
      <c r="C230" s="471"/>
      <c r="D230" s="609"/>
      <c r="E230" s="603"/>
      <c r="F230" s="603"/>
      <c r="G230" s="350"/>
      <c r="H230" s="350"/>
      <c r="I230" s="350"/>
      <c r="J230" s="350"/>
      <c r="K230" s="350"/>
      <c r="L230" s="350"/>
      <c r="M230" s="350"/>
      <c r="N230" s="350"/>
      <c r="O230" s="350"/>
      <c r="P230" s="350"/>
      <c r="Q230" s="350"/>
      <c r="R230" s="350"/>
      <c r="S230" s="350"/>
      <c r="T230" s="350"/>
      <c r="U230" s="350"/>
      <c r="V230" s="350"/>
      <c r="W230" s="350"/>
      <c r="X230" s="350"/>
      <c r="Y230" s="350"/>
      <c r="Z230" s="350"/>
      <c r="AA230" s="350"/>
      <c r="AB230" s="350"/>
      <c r="AC230" s="350"/>
      <c r="AD230" s="350"/>
      <c r="AE230" s="350"/>
      <c r="AF230" s="350"/>
      <c r="AG230" s="350"/>
      <c r="AH230" s="350"/>
      <c r="AI230" s="350"/>
      <c r="AJ230" s="350"/>
      <c r="AK230" s="350"/>
      <c r="AL230" s="350"/>
      <c r="AM230" s="350"/>
      <c r="AN230" s="350"/>
      <c r="AO230" s="350"/>
      <c r="AP230" s="350"/>
      <c r="AQ230" s="350"/>
      <c r="AR230" s="350"/>
      <c r="AS230" s="350"/>
      <c r="AT230" s="350"/>
      <c r="AU230" s="350"/>
      <c r="AV230" s="350"/>
      <c r="AW230" s="350"/>
      <c r="AX230" s="350"/>
      <c r="AY230" s="350"/>
      <c r="AZ230" s="350"/>
      <c r="BA230" s="350"/>
      <c r="BB230" s="350"/>
      <c r="BC230" s="350"/>
      <c r="BD230" s="350"/>
      <c r="BE230" s="350"/>
    </row>
    <row r="231" spans="1:58" s="240" customFormat="1" ht="26.25" customHeight="1">
      <c r="A231" s="466">
        <v>1</v>
      </c>
      <c r="B231" s="467" t="s">
        <v>348</v>
      </c>
      <c r="C231" s="468" t="s">
        <v>16</v>
      </c>
      <c r="D231" s="604"/>
      <c r="E231" s="605"/>
      <c r="F231" s="605"/>
      <c r="G231" s="219"/>
      <c r="H231" s="219"/>
      <c r="I231" s="219"/>
      <c r="J231" s="219"/>
      <c r="K231" s="219"/>
      <c r="L231" s="219"/>
      <c r="M231" s="219"/>
      <c r="N231" s="219"/>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c r="AZ231" s="219"/>
      <c r="BA231" s="219"/>
      <c r="BB231" s="219"/>
      <c r="BC231" s="219"/>
      <c r="BD231" s="219"/>
      <c r="BE231" s="219"/>
    </row>
    <row r="232" spans="1:58" s="333" customFormat="1" ht="29.25" customHeight="1">
      <c r="A232" s="466">
        <v>4</v>
      </c>
      <c r="B232" s="472" t="s">
        <v>349</v>
      </c>
      <c r="C232" s="468" t="s">
        <v>43</v>
      </c>
      <c r="D232" s="393"/>
      <c r="E232" s="393"/>
      <c r="F232" s="393"/>
      <c r="G232" s="473"/>
      <c r="H232" s="473"/>
      <c r="I232" s="473"/>
      <c r="J232" s="473"/>
      <c r="K232" s="473"/>
      <c r="L232" s="473"/>
      <c r="M232" s="473"/>
      <c r="N232" s="473"/>
      <c r="O232" s="473"/>
      <c r="P232" s="473"/>
      <c r="Q232" s="473"/>
      <c r="R232" s="473"/>
      <c r="S232" s="473"/>
      <c r="T232" s="473"/>
      <c r="U232" s="473"/>
      <c r="V232" s="473"/>
      <c r="W232" s="473"/>
      <c r="X232" s="473"/>
      <c r="Y232" s="473"/>
      <c r="Z232" s="473"/>
      <c r="AA232" s="473"/>
      <c r="AB232" s="473"/>
      <c r="AC232" s="473"/>
      <c r="AD232" s="473"/>
      <c r="AE232" s="473"/>
      <c r="AF232" s="473"/>
      <c r="AG232" s="473"/>
      <c r="AH232" s="473"/>
      <c r="AI232" s="473"/>
      <c r="AJ232" s="473"/>
      <c r="AK232" s="473"/>
      <c r="AL232" s="473"/>
      <c r="AM232" s="473"/>
      <c r="AN232" s="473"/>
      <c r="AO232" s="473"/>
      <c r="AP232" s="473"/>
      <c r="AQ232" s="473"/>
      <c r="AR232" s="473"/>
      <c r="AS232" s="473"/>
      <c r="AT232" s="473"/>
      <c r="AU232" s="473"/>
      <c r="AV232" s="473"/>
      <c r="AW232" s="473"/>
      <c r="AX232" s="473"/>
      <c r="AY232" s="473"/>
      <c r="AZ232" s="473"/>
      <c r="BA232" s="473"/>
      <c r="BB232" s="473"/>
      <c r="BC232" s="473"/>
      <c r="BD232" s="473"/>
      <c r="BE232" s="473"/>
    </row>
    <row r="233" spans="1:58" s="227" customFormat="1" ht="19.5" customHeight="1">
      <c r="A233" s="474" t="s">
        <v>243</v>
      </c>
      <c r="B233" s="475" t="s">
        <v>427</v>
      </c>
      <c r="C233" s="476" t="s">
        <v>130</v>
      </c>
      <c r="D233" s="653"/>
      <c r="E233" s="654"/>
      <c r="F233" s="653"/>
      <c r="G233" s="477"/>
      <c r="H233" s="477"/>
      <c r="I233" s="477"/>
      <c r="J233" s="477"/>
      <c r="K233" s="477"/>
      <c r="L233" s="477"/>
      <c r="M233" s="477"/>
      <c r="N233" s="477"/>
      <c r="O233" s="477"/>
      <c r="P233" s="477"/>
      <c r="Q233" s="477"/>
      <c r="R233" s="477"/>
      <c r="S233" s="477"/>
      <c r="T233" s="477"/>
      <c r="U233" s="477"/>
      <c r="V233" s="477"/>
      <c r="W233" s="477"/>
      <c r="X233" s="655"/>
      <c r="Y233" s="477"/>
      <c r="Z233" s="477"/>
      <c r="AA233" s="477"/>
      <c r="AB233" s="477"/>
      <c r="AC233" s="477"/>
      <c r="AD233" s="477"/>
      <c r="AE233" s="477"/>
      <c r="AF233" s="477"/>
      <c r="AG233" s="477"/>
      <c r="AH233" s="477"/>
      <c r="AI233" s="477"/>
      <c r="AJ233" s="477"/>
      <c r="AK233" s="477"/>
      <c r="AL233" s="477"/>
      <c r="AM233" s="477"/>
      <c r="AN233" s="477"/>
      <c r="AO233" s="477"/>
      <c r="AP233" s="477"/>
      <c r="AQ233" s="477"/>
      <c r="AR233" s="477"/>
      <c r="AS233" s="477"/>
      <c r="AT233" s="477"/>
      <c r="AU233" s="477"/>
      <c r="AV233" s="477"/>
      <c r="AW233" s="477"/>
      <c r="AX233" s="477"/>
      <c r="AY233" s="477"/>
      <c r="AZ233" s="477"/>
      <c r="BA233" s="477"/>
      <c r="BB233" s="477"/>
      <c r="BC233" s="477"/>
      <c r="BD233" s="477"/>
      <c r="BE233" s="477"/>
    </row>
    <row r="234" spans="1:58" s="227" customFormat="1" ht="19.5" customHeight="1">
      <c r="A234" s="685" t="s">
        <v>243</v>
      </c>
      <c r="B234" s="686" t="s">
        <v>726</v>
      </c>
      <c r="C234" s="687" t="s">
        <v>16</v>
      </c>
      <c r="D234" s="688"/>
      <c r="E234" s="689"/>
      <c r="F234" s="688"/>
      <c r="G234" s="690"/>
      <c r="H234" s="690"/>
      <c r="I234" s="690"/>
      <c r="J234" s="690"/>
      <c r="K234" s="690"/>
      <c r="L234" s="690"/>
      <c r="M234" s="690"/>
      <c r="N234" s="690"/>
      <c r="O234" s="690"/>
      <c r="P234" s="690"/>
      <c r="Q234" s="690"/>
      <c r="R234" s="690"/>
      <c r="S234" s="690"/>
      <c r="T234" s="690"/>
      <c r="U234" s="690"/>
      <c r="V234" s="690"/>
      <c r="W234" s="690"/>
      <c r="X234" s="690"/>
      <c r="Y234" s="690"/>
      <c r="Z234" s="690"/>
      <c r="AA234" s="690"/>
      <c r="AB234" s="690"/>
      <c r="AC234" s="690"/>
      <c r="AD234" s="690"/>
      <c r="AE234" s="690"/>
      <c r="AF234" s="690"/>
      <c r="AG234" s="690"/>
      <c r="AH234" s="690"/>
      <c r="AI234" s="690"/>
      <c r="AJ234" s="690"/>
      <c r="AK234" s="690"/>
      <c r="AL234" s="690"/>
      <c r="AM234" s="690"/>
      <c r="AN234" s="690"/>
      <c r="AO234" s="690"/>
      <c r="AP234" s="690"/>
      <c r="AQ234" s="690"/>
      <c r="AR234" s="690"/>
      <c r="AS234" s="690"/>
      <c r="AT234" s="690"/>
      <c r="AU234" s="690"/>
      <c r="AV234" s="690"/>
      <c r="AW234" s="690"/>
      <c r="AX234" s="690"/>
      <c r="AY234" s="690"/>
      <c r="AZ234" s="690"/>
      <c r="BA234" s="690"/>
      <c r="BB234" s="690"/>
      <c r="BC234" s="690"/>
      <c r="BD234" s="690"/>
      <c r="BE234" s="690"/>
    </row>
    <row r="235" spans="1:58" s="227" customFormat="1" ht="19.5" customHeight="1">
      <c r="A235" s="478" t="s">
        <v>243</v>
      </c>
      <c r="B235" s="479" t="s">
        <v>425</v>
      </c>
      <c r="C235" s="468" t="s">
        <v>16</v>
      </c>
      <c r="D235" s="381"/>
      <c r="E235" s="219"/>
      <c r="F235" s="381"/>
      <c r="G235" s="473"/>
      <c r="H235" s="473"/>
      <c r="I235" s="473"/>
      <c r="J235" s="473"/>
      <c r="K235" s="473"/>
      <c r="L235" s="473"/>
      <c r="M235" s="473"/>
      <c r="N235" s="473"/>
      <c r="O235" s="473"/>
      <c r="P235" s="473"/>
      <c r="Q235" s="473"/>
      <c r="R235" s="473"/>
      <c r="S235" s="473"/>
      <c r="T235" s="473"/>
      <c r="U235" s="473"/>
      <c r="V235" s="473"/>
      <c r="W235" s="473"/>
      <c r="X235" s="473"/>
      <c r="Y235" s="473"/>
      <c r="Z235" s="473"/>
      <c r="AA235" s="473"/>
      <c r="AB235" s="473"/>
      <c r="AC235" s="473"/>
      <c r="AD235" s="473"/>
      <c r="AE235" s="473"/>
      <c r="AF235" s="473"/>
      <c r="AG235" s="473"/>
      <c r="AH235" s="473"/>
      <c r="AI235" s="473"/>
      <c r="AJ235" s="473"/>
      <c r="AK235" s="473"/>
      <c r="AL235" s="473"/>
      <c r="AM235" s="473"/>
      <c r="AN235" s="473"/>
      <c r="AO235" s="473"/>
      <c r="AP235" s="473"/>
      <c r="AQ235" s="473"/>
      <c r="AR235" s="473"/>
      <c r="AS235" s="473"/>
      <c r="AT235" s="473"/>
      <c r="AU235" s="473"/>
      <c r="AV235" s="473"/>
      <c r="AW235" s="473"/>
      <c r="AX235" s="473"/>
      <c r="AY235" s="473"/>
      <c r="AZ235" s="473"/>
      <c r="BA235" s="473"/>
      <c r="BB235" s="473"/>
      <c r="BC235" s="473"/>
      <c r="BD235" s="473"/>
      <c r="BE235" s="473"/>
    </row>
    <row r="236" spans="1:58" s="227" customFormat="1" ht="26.45" customHeight="1">
      <c r="A236" s="478" t="s">
        <v>243</v>
      </c>
      <c r="B236" s="479" t="s">
        <v>426</v>
      </c>
      <c r="C236" s="468" t="s">
        <v>16</v>
      </c>
      <c r="D236" s="381"/>
      <c r="E236" s="219"/>
      <c r="F236" s="381"/>
      <c r="G236" s="473"/>
      <c r="H236" s="473"/>
      <c r="I236" s="473"/>
      <c r="J236" s="473"/>
      <c r="K236" s="473"/>
      <c r="L236" s="473"/>
      <c r="M236" s="473"/>
      <c r="N236" s="473"/>
      <c r="O236" s="473"/>
      <c r="P236" s="473"/>
      <c r="Q236" s="473"/>
      <c r="R236" s="473"/>
      <c r="S236" s="473"/>
      <c r="T236" s="473"/>
      <c r="U236" s="473"/>
      <c r="V236" s="473"/>
      <c r="W236" s="473"/>
      <c r="X236" s="473"/>
      <c r="Y236" s="473"/>
      <c r="Z236" s="473"/>
      <c r="AA236" s="473"/>
      <c r="AB236" s="473"/>
      <c r="AC236" s="473"/>
      <c r="AD236" s="473"/>
      <c r="AE236" s="473"/>
      <c r="AF236" s="473"/>
      <c r="AG236" s="473"/>
      <c r="AH236" s="473"/>
      <c r="AI236" s="473"/>
      <c r="AJ236" s="473"/>
      <c r="AK236" s="473"/>
      <c r="AL236" s="473"/>
      <c r="AM236" s="473"/>
      <c r="AN236" s="473"/>
      <c r="AO236" s="473"/>
      <c r="AP236" s="473"/>
      <c r="AQ236" s="473"/>
      <c r="AR236" s="473"/>
      <c r="AS236" s="473"/>
      <c r="AT236" s="473"/>
      <c r="AU236" s="473"/>
      <c r="AV236" s="473"/>
      <c r="AW236" s="473"/>
      <c r="AX236" s="473"/>
      <c r="AY236" s="473"/>
      <c r="AZ236" s="473"/>
      <c r="BA236" s="473"/>
      <c r="BB236" s="473"/>
      <c r="BC236" s="473"/>
      <c r="BD236" s="473"/>
      <c r="BE236" s="473"/>
    </row>
    <row r="237" spans="1:58" s="227" customFormat="1" ht="25.5" customHeight="1">
      <c r="A237" s="691" t="s">
        <v>243</v>
      </c>
      <c r="B237" s="692" t="s">
        <v>461</v>
      </c>
      <c r="C237" s="476"/>
      <c r="D237" s="653"/>
      <c r="E237" s="654"/>
      <c r="F237" s="653"/>
      <c r="G237" s="477"/>
      <c r="H237" s="477"/>
      <c r="I237" s="477"/>
      <c r="J237" s="477"/>
      <c r="K237" s="477"/>
      <c r="L237" s="477"/>
      <c r="M237" s="477"/>
      <c r="N237" s="477"/>
      <c r="O237" s="477"/>
      <c r="P237" s="477"/>
      <c r="Q237" s="477"/>
      <c r="R237" s="477"/>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7"/>
      <c r="BC237" s="477"/>
      <c r="BD237" s="477"/>
      <c r="BE237" s="477"/>
    </row>
  </sheetData>
  <mergeCells count="28">
    <mergeCell ref="A1:B1"/>
    <mergeCell ref="A2:BE2"/>
    <mergeCell ref="A3:BE3"/>
    <mergeCell ref="A4:BE4"/>
    <mergeCell ref="A5:A7"/>
    <mergeCell ref="B5:B7"/>
    <mergeCell ref="C5:C7"/>
    <mergeCell ref="D5:F5"/>
    <mergeCell ref="AE6:AG7"/>
    <mergeCell ref="AH6:AJ7"/>
    <mergeCell ref="AK6:AM7"/>
    <mergeCell ref="AN6:AP7"/>
    <mergeCell ref="G5:BE5"/>
    <mergeCell ref="D6:E6"/>
    <mergeCell ref="F6:F7"/>
    <mergeCell ref="G6:I7"/>
    <mergeCell ref="J6:L7"/>
    <mergeCell ref="AB6:AD7"/>
    <mergeCell ref="M6:O7"/>
    <mergeCell ref="P6:R7"/>
    <mergeCell ref="S6:U7"/>
    <mergeCell ref="V6:X7"/>
    <mergeCell ref="Y6:AA7"/>
    <mergeCell ref="AQ6:AS7"/>
    <mergeCell ref="AT6:AV7"/>
    <mergeCell ref="AW6:AY7"/>
    <mergeCell ref="AZ6:BB7"/>
    <mergeCell ref="BC6:BE7"/>
  </mergeCells>
  <printOptions horizontalCentered="1"/>
  <pageMargins left="0.11811023622047245" right="0.11811023622047245" top="0.19685039370078741" bottom="0.39370078740157483" header="0.31496062992125984" footer="0.31496062992125984"/>
  <pageSetup paperSize="9" scale="80" orientation="landscape" r:id="rId1"/>
  <headerFooter>
    <oddFooter>&amp;C&amp;P</oddFooter>
  </headerFooter>
  <drawing r:id="rId2"/>
  <legacyDrawing r:id="rId3"/>
</worksheet>
</file>

<file path=xl/worksheets/sheet1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5"/>
  <sheetViews>
    <sheetView workbookViewId="0">
      <selection activeCell="H6" sqref="H6"/>
    </sheetView>
  </sheetViews>
  <sheetFormatPr defaultRowHeight="12.75"/>
  <cols>
    <col min="1" max="1" width="3.25" style="183" bestFit="1" customWidth="1"/>
    <col min="2" max="2" width="40.25" style="183" customWidth="1"/>
    <col min="3" max="3" width="23.5" style="183" customWidth="1"/>
    <col min="4" max="4" width="11.625" style="183" customWidth="1"/>
    <col min="5" max="5" width="9" style="183"/>
    <col min="6" max="6" width="10.75" style="183" bestFit="1" customWidth="1"/>
    <col min="7" max="256" width="9" style="183"/>
    <col min="257" max="257" width="3.25" style="183" bestFit="1" customWidth="1"/>
    <col min="258" max="258" width="40.25" style="183" customWidth="1"/>
    <col min="259" max="259" width="28.25" style="183" customWidth="1"/>
    <col min="260" max="260" width="11.625" style="183" customWidth="1"/>
    <col min="261" max="261" width="9" style="183"/>
    <col min="262" max="262" width="10.75" style="183" bestFit="1" customWidth="1"/>
    <col min="263" max="512" width="9" style="183"/>
    <col min="513" max="513" width="3.25" style="183" bestFit="1" customWidth="1"/>
    <col min="514" max="514" width="40.25" style="183" customWidth="1"/>
    <col min="515" max="515" width="28.25" style="183" customWidth="1"/>
    <col min="516" max="516" width="11.625" style="183" customWidth="1"/>
    <col min="517" max="517" width="9" style="183"/>
    <col min="518" max="518" width="10.75" style="183" bestFit="1" customWidth="1"/>
    <col min="519" max="768" width="9" style="183"/>
    <col min="769" max="769" width="3.25" style="183" bestFit="1" customWidth="1"/>
    <col min="770" max="770" width="40.25" style="183" customWidth="1"/>
    <col min="771" max="771" width="28.25" style="183" customWidth="1"/>
    <col min="772" max="772" width="11.625" style="183" customWidth="1"/>
    <col min="773" max="773" width="9" style="183"/>
    <col min="774" max="774" width="10.75" style="183" bestFit="1" customWidth="1"/>
    <col min="775" max="1024" width="9" style="183"/>
    <col min="1025" max="1025" width="3.25" style="183" bestFit="1" customWidth="1"/>
    <col min="1026" max="1026" width="40.25" style="183" customWidth="1"/>
    <col min="1027" max="1027" width="28.25" style="183" customWidth="1"/>
    <col min="1028" max="1028" width="11.625" style="183" customWidth="1"/>
    <col min="1029" max="1029" width="9" style="183"/>
    <col min="1030" max="1030" width="10.75" style="183" bestFit="1" customWidth="1"/>
    <col min="1031" max="1280" width="9" style="183"/>
    <col min="1281" max="1281" width="3.25" style="183" bestFit="1" customWidth="1"/>
    <col min="1282" max="1282" width="40.25" style="183" customWidth="1"/>
    <col min="1283" max="1283" width="28.25" style="183" customWidth="1"/>
    <col min="1284" max="1284" width="11.625" style="183" customWidth="1"/>
    <col min="1285" max="1285" width="9" style="183"/>
    <col min="1286" max="1286" width="10.75" style="183" bestFit="1" customWidth="1"/>
    <col min="1287" max="1536" width="9" style="183"/>
    <col min="1537" max="1537" width="3.25" style="183" bestFit="1" customWidth="1"/>
    <col min="1538" max="1538" width="40.25" style="183" customWidth="1"/>
    <col min="1539" max="1539" width="28.25" style="183" customWidth="1"/>
    <col min="1540" max="1540" width="11.625" style="183" customWidth="1"/>
    <col min="1541" max="1541" width="9" style="183"/>
    <col min="1542" max="1542" width="10.75" style="183" bestFit="1" customWidth="1"/>
    <col min="1543" max="1792" width="9" style="183"/>
    <col min="1793" max="1793" width="3.25" style="183" bestFit="1" customWidth="1"/>
    <col min="1794" max="1794" width="40.25" style="183" customWidth="1"/>
    <col min="1795" max="1795" width="28.25" style="183" customWidth="1"/>
    <col min="1796" max="1796" width="11.625" style="183" customWidth="1"/>
    <col min="1797" max="1797" width="9" style="183"/>
    <col min="1798" max="1798" width="10.75" style="183" bestFit="1" customWidth="1"/>
    <col min="1799" max="2048" width="9" style="183"/>
    <col min="2049" max="2049" width="3.25" style="183" bestFit="1" customWidth="1"/>
    <col min="2050" max="2050" width="40.25" style="183" customWidth="1"/>
    <col min="2051" max="2051" width="28.25" style="183" customWidth="1"/>
    <col min="2052" max="2052" width="11.625" style="183" customWidth="1"/>
    <col min="2053" max="2053" width="9" style="183"/>
    <col min="2054" max="2054" width="10.75" style="183" bestFit="1" customWidth="1"/>
    <col min="2055" max="2304" width="9" style="183"/>
    <col min="2305" max="2305" width="3.25" style="183" bestFit="1" customWidth="1"/>
    <col min="2306" max="2306" width="40.25" style="183" customWidth="1"/>
    <col min="2307" max="2307" width="28.25" style="183" customWidth="1"/>
    <col min="2308" max="2308" width="11.625" style="183" customWidth="1"/>
    <col min="2309" max="2309" width="9" style="183"/>
    <col min="2310" max="2310" width="10.75" style="183" bestFit="1" customWidth="1"/>
    <col min="2311" max="2560" width="9" style="183"/>
    <col min="2561" max="2561" width="3.25" style="183" bestFit="1" customWidth="1"/>
    <col min="2562" max="2562" width="40.25" style="183" customWidth="1"/>
    <col min="2563" max="2563" width="28.25" style="183" customWidth="1"/>
    <col min="2564" max="2564" width="11.625" style="183" customWidth="1"/>
    <col min="2565" max="2565" width="9" style="183"/>
    <col min="2566" max="2566" width="10.75" style="183" bestFit="1" customWidth="1"/>
    <col min="2567" max="2816" width="9" style="183"/>
    <col min="2817" max="2817" width="3.25" style="183" bestFit="1" customWidth="1"/>
    <col min="2818" max="2818" width="40.25" style="183" customWidth="1"/>
    <col min="2819" max="2819" width="28.25" style="183" customWidth="1"/>
    <col min="2820" max="2820" width="11.625" style="183" customWidth="1"/>
    <col min="2821" max="2821" width="9" style="183"/>
    <col min="2822" max="2822" width="10.75" style="183" bestFit="1" customWidth="1"/>
    <col min="2823" max="3072" width="9" style="183"/>
    <col min="3073" max="3073" width="3.25" style="183" bestFit="1" customWidth="1"/>
    <col min="3074" max="3074" width="40.25" style="183" customWidth="1"/>
    <col min="3075" max="3075" width="28.25" style="183" customWidth="1"/>
    <col min="3076" max="3076" width="11.625" style="183" customWidth="1"/>
    <col min="3077" max="3077" width="9" style="183"/>
    <col min="3078" max="3078" width="10.75" style="183" bestFit="1" customWidth="1"/>
    <col min="3079" max="3328" width="9" style="183"/>
    <col min="3329" max="3329" width="3.25" style="183" bestFit="1" customWidth="1"/>
    <col min="3330" max="3330" width="40.25" style="183" customWidth="1"/>
    <col min="3331" max="3331" width="28.25" style="183" customWidth="1"/>
    <col min="3332" max="3332" width="11.625" style="183" customWidth="1"/>
    <col min="3333" max="3333" width="9" style="183"/>
    <col min="3334" max="3334" width="10.75" style="183" bestFit="1" customWidth="1"/>
    <col min="3335" max="3584" width="9" style="183"/>
    <col min="3585" max="3585" width="3.25" style="183" bestFit="1" customWidth="1"/>
    <col min="3586" max="3586" width="40.25" style="183" customWidth="1"/>
    <col min="3587" max="3587" width="28.25" style="183" customWidth="1"/>
    <col min="3588" max="3588" width="11.625" style="183" customWidth="1"/>
    <col min="3589" max="3589" width="9" style="183"/>
    <col min="3590" max="3590" width="10.75" style="183" bestFit="1" customWidth="1"/>
    <col min="3591" max="3840" width="9" style="183"/>
    <col min="3841" max="3841" width="3.25" style="183" bestFit="1" customWidth="1"/>
    <col min="3842" max="3842" width="40.25" style="183" customWidth="1"/>
    <col min="3843" max="3843" width="28.25" style="183" customWidth="1"/>
    <col min="3844" max="3844" width="11.625" style="183" customWidth="1"/>
    <col min="3845" max="3845" width="9" style="183"/>
    <col min="3846" max="3846" width="10.75" style="183" bestFit="1" customWidth="1"/>
    <col min="3847" max="4096" width="9" style="183"/>
    <col min="4097" max="4097" width="3.25" style="183" bestFit="1" customWidth="1"/>
    <col min="4098" max="4098" width="40.25" style="183" customWidth="1"/>
    <col min="4099" max="4099" width="28.25" style="183" customWidth="1"/>
    <col min="4100" max="4100" width="11.625" style="183" customWidth="1"/>
    <col min="4101" max="4101" width="9" style="183"/>
    <col min="4102" max="4102" width="10.75" style="183" bestFit="1" customWidth="1"/>
    <col min="4103" max="4352" width="9" style="183"/>
    <col min="4353" max="4353" width="3.25" style="183" bestFit="1" customWidth="1"/>
    <col min="4354" max="4354" width="40.25" style="183" customWidth="1"/>
    <col min="4355" max="4355" width="28.25" style="183" customWidth="1"/>
    <col min="4356" max="4356" width="11.625" style="183" customWidth="1"/>
    <col min="4357" max="4357" width="9" style="183"/>
    <col min="4358" max="4358" width="10.75" style="183" bestFit="1" customWidth="1"/>
    <col min="4359" max="4608" width="9" style="183"/>
    <col min="4609" max="4609" width="3.25" style="183" bestFit="1" customWidth="1"/>
    <col min="4610" max="4610" width="40.25" style="183" customWidth="1"/>
    <col min="4611" max="4611" width="28.25" style="183" customWidth="1"/>
    <col min="4612" max="4612" width="11.625" style="183" customWidth="1"/>
    <col min="4613" max="4613" width="9" style="183"/>
    <col min="4614" max="4614" width="10.75" style="183" bestFit="1" customWidth="1"/>
    <col min="4615" max="4864" width="9" style="183"/>
    <col min="4865" max="4865" width="3.25" style="183" bestFit="1" customWidth="1"/>
    <col min="4866" max="4866" width="40.25" style="183" customWidth="1"/>
    <col min="4867" max="4867" width="28.25" style="183" customWidth="1"/>
    <col min="4868" max="4868" width="11.625" style="183" customWidth="1"/>
    <col min="4869" max="4869" width="9" style="183"/>
    <col min="4870" max="4870" width="10.75" style="183" bestFit="1" customWidth="1"/>
    <col min="4871" max="5120" width="9" style="183"/>
    <col min="5121" max="5121" width="3.25" style="183" bestFit="1" customWidth="1"/>
    <col min="5122" max="5122" width="40.25" style="183" customWidth="1"/>
    <col min="5123" max="5123" width="28.25" style="183" customWidth="1"/>
    <col min="5124" max="5124" width="11.625" style="183" customWidth="1"/>
    <col min="5125" max="5125" width="9" style="183"/>
    <col min="5126" max="5126" width="10.75" style="183" bestFit="1" customWidth="1"/>
    <col min="5127" max="5376" width="9" style="183"/>
    <col min="5377" max="5377" width="3.25" style="183" bestFit="1" customWidth="1"/>
    <col min="5378" max="5378" width="40.25" style="183" customWidth="1"/>
    <col min="5379" max="5379" width="28.25" style="183" customWidth="1"/>
    <col min="5380" max="5380" width="11.625" style="183" customWidth="1"/>
    <col min="5381" max="5381" width="9" style="183"/>
    <col min="5382" max="5382" width="10.75" style="183" bestFit="1" customWidth="1"/>
    <col min="5383" max="5632" width="9" style="183"/>
    <col min="5633" max="5633" width="3.25" style="183" bestFit="1" customWidth="1"/>
    <col min="5634" max="5634" width="40.25" style="183" customWidth="1"/>
    <col min="5635" max="5635" width="28.25" style="183" customWidth="1"/>
    <col min="5636" max="5636" width="11.625" style="183" customWidth="1"/>
    <col min="5637" max="5637" width="9" style="183"/>
    <col min="5638" max="5638" width="10.75" style="183" bestFit="1" customWidth="1"/>
    <col min="5639" max="5888" width="9" style="183"/>
    <col min="5889" max="5889" width="3.25" style="183" bestFit="1" customWidth="1"/>
    <col min="5890" max="5890" width="40.25" style="183" customWidth="1"/>
    <col min="5891" max="5891" width="28.25" style="183" customWidth="1"/>
    <col min="5892" max="5892" width="11.625" style="183" customWidth="1"/>
    <col min="5893" max="5893" width="9" style="183"/>
    <col min="5894" max="5894" width="10.75" style="183" bestFit="1" customWidth="1"/>
    <col min="5895" max="6144" width="9" style="183"/>
    <col min="6145" max="6145" width="3.25" style="183" bestFit="1" customWidth="1"/>
    <col min="6146" max="6146" width="40.25" style="183" customWidth="1"/>
    <col min="6147" max="6147" width="28.25" style="183" customWidth="1"/>
    <col min="6148" max="6148" width="11.625" style="183" customWidth="1"/>
    <col min="6149" max="6149" width="9" style="183"/>
    <col min="6150" max="6150" width="10.75" style="183" bestFit="1" customWidth="1"/>
    <col min="6151" max="6400" width="9" style="183"/>
    <col min="6401" max="6401" width="3.25" style="183" bestFit="1" customWidth="1"/>
    <col min="6402" max="6402" width="40.25" style="183" customWidth="1"/>
    <col min="6403" max="6403" width="28.25" style="183" customWidth="1"/>
    <col min="6404" max="6404" width="11.625" style="183" customWidth="1"/>
    <col min="6405" max="6405" width="9" style="183"/>
    <col min="6406" max="6406" width="10.75" style="183" bestFit="1" customWidth="1"/>
    <col min="6407" max="6656" width="9" style="183"/>
    <col min="6657" max="6657" width="3.25" style="183" bestFit="1" customWidth="1"/>
    <col min="6658" max="6658" width="40.25" style="183" customWidth="1"/>
    <col min="6659" max="6659" width="28.25" style="183" customWidth="1"/>
    <col min="6660" max="6660" width="11.625" style="183" customWidth="1"/>
    <col min="6661" max="6661" width="9" style="183"/>
    <col min="6662" max="6662" width="10.75" style="183" bestFit="1" customWidth="1"/>
    <col min="6663" max="6912" width="9" style="183"/>
    <col min="6913" max="6913" width="3.25" style="183" bestFit="1" customWidth="1"/>
    <col min="6914" max="6914" width="40.25" style="183" customWidth="1"/>
    <col min="6915" max="6915" width="28.25" style="183" customWidth="1"/>
    <col min="6916" max="6916" width="11.625" style="183" customWidth="1"/>
    <col min="6917" max="6917" width="9" style="183"/>
    <col min="6918" max="6918" width="10.75" style="183" bestFit="1" customWidth="1"/>
    <col min="6919" max="7168" width="9" style="183"/>
    <col min="7169" max="7169" width="3.25" style="183" bestFit="1" customWidth="1"/>
    <col min="7170" max="7170" width="40.25" style="183" customWidth="1"/>
    <col min="7171" max="7171" width="28.25" style="183" customWidth="1"/>
    <col min="7172" max="7172" width="11.625" style="183" customWidth="1"/>
    <col min="7173" max="7173" width="9" style="183"/>
    <col min="7174" max="7174" width="10.75" style="183" bestFit="1" customWidth="1"/>
    <col min="7175" max="7424" width="9" style="183"/>
    <col min="7425" max="7425" width="3.25" style="183" bestFit="1" customWidth="1"/>
    <col min="7426" max="7426" width="40.25" style="183" customWidth="1"/>
    <col min="7427" max="7427" width="28.25" style="183" customWidth="1"/>
    <col min="7428" max="7428" width="11.625" style="183" customWidth="1"/>
    <col min="7429" max="7429" width="9" style="183"/>
    <col min="7430" max="7430" width="10.75" style="183" bestFit="1" customWidth="1"/>
    <col min="7431" max="7680" width="9" style="183"/>
    <col min="7681" max="7681" width="3.25" style="183" bestFit="1" customWidth="1"/>
    <col min="7682" max="7682" width="40.25" style="183" customWidth="1"/>
    <col min="7683" max="7683" width="28.25" style="183" customWidth="1"/>
    <col min="7684" max="7684" width="11.625" style="183" customWidth="1"/>
    <col min="7685" max="7685" width="9" style="183"/>
    <col min="7686" max="7686" width="10.75" style="183" bestFit="1" customWidth="1"/>
    <col min="7687" max="7936" width="9" style="183"/>
    <col min="7937" max="7937" width="3.25" style="183" bestFit="1" customWidth="1"/>
    <col min="7938" max="7938" width="40.25" style="183" customWidth="1"/>
    <col min="7939" max="7939" width="28.25" style="183" customWidth="1"/>
    <col min="7940" max="7940" width="11.625" style="183" customWidth="1"/>
    <col min="7941" max="7941" width="9" style="183"/>
    <col min="7942" max="7942" width="10.75" style="183" bestFit="1" customWidth="1"/>
    <col min="7943" max="8192" width="9" style="183"/>
    <col min="8193" max="8193" width="3.25" style="183" bestFit="1" customWidth="1"/>
    <col min="8194" max="8194" width="40.25" style="183" customWidth="1"/>
    <col min="8195" max="8195" width="28.25" style="183" customWidth="1"/>
    <col min="8196" max="8196" width="11.625" style="183" customWidth="1"/>
    <col min="8197" max="8197" width="9" style="183"/>
    <col min="8198" max="8198" width="10.75" style="183" bestFit="1" customWidth="1"/>
    <col min="8199" max="8448" width="9" style="183"/>
    <col min="8449" max="8449" width="3.25" style="183" bestFit="1" customWidth="1"/>
    <col min="8450" max="8450" width="40.25" style="183" customWidth="1"/>
    <col min="8451" max="8451" width="28.25" style="183" customWidth="1"/>
    <col min="8452" max="8452" width="11.625" style="183" customWidth="1"/>
    <col min="8453" max="8453" width="9" style="183"/>
    <col min="8454" max="8454" width="10.75" style="183" bestFit="1" customWidth="1"/>
    <col min="8455" max="8704" width="9" style="183"/>
    <col min="8705" max="8705" width="3.25" style="183" bestFit="1" customWidth="1"/>
    <col min="8706" max="8706" width="40.25" style="183" customWidth="1"/>
    <col min="8707" max="8707" width="28.25" style="183" customWidth="1"/>
    <col min="8708" max="8708" width="11.625" style="183" customWidth="1"/>
    <col min="8709" max="8709" width="9" style="183"/>
    <col min="8710" max="8710" width="10.75" style="183" bestFit="1" customWidth="1"/>
    <col min="8711" max="8960" width="9" style="183"/>
    <col min="8961" max="8961" width="3.25" style="183" bestFit="1" customWidth="1"/>
    <col min="8962" max="8962" width="40.25" style="183" customWidth="1"/>
    <col min="8963" max="8963" width="28.25" style="183" customWidth="1"/>
    <col min="8964" max="8964" width="11.625" style="183" customWidth="1"/>
    <col min="8965" max="8965" width="9" style="183"/>
    <col min="8966" max="8966" width="10.75" style="183" bestFit="1" customWidth="1"/>
    <col min="8967" max="9216" width="9" style="183"/>
    <col min="9217" max="9217" width="3.25" style="183" bestFit="1" customWidth="1"/>
    <col min="9218" max="9218" width="40.25" style="183" customWidth="1"/>
    <col min="9219" max="9219" width="28.25" style="183" customWidth="1"/>
    <col min="9220" max="9220" width="11.625" style="183" customWidth="1"/>
    <col min="9221" max="9221" width="9" style="183"/>
    <col min="9222" max="9222" width="10.75" style="183" bestFit="1" customWidth="1"/>
    <col min="9223" max="9472" width="9" style="183"/>
    <col min="9473" max="9473" width="3.25" style="183" bestFit="1" customWidth="1"/>
    <col min="9474" max="9474" width="40.25" style="183" customWidth="1"/>
    <col min="9475" max="9475" width="28.25" style="183" customWidth="1"/>
    <col min="9476" max="9476" width="11.625" style="183" customWidth="1"/>
    <col min="9477" max="9477" width="9" style="183"/>
    <col min="9478" max="9478" width="10.75" style="183" bestFit="1" customWidth="1"/>
    <col min="9479" max="9728" width="9" style="183"/>
    <col min="9729" max="9729" width="3.25" style="183" bestFit="1" customWidth="1"/>
    <col min="9730" max="9730" width="40.25" style="183" customWidth="1"/>
    <col min="9731" max="9731" width="28.25" style="183" customWidth="1"/>
    <col min="9732" max="9732" width="11.625" style="183" customWidth="1"/>
    <col min="9733" max="9733" width="9" style="183"/>
    <col min="9734" max="9734" width="10.75" style="183" bestFit="1" customWidth="1"/>
    <col min="9735" max="9984" width="9" style="183"/>
    <col min="9985" max="9985" width="3.25" style="183" bestFit="1" customWidth="1"/>
    <col min="9986" max="9986" width="40.25" style="183" customWidth="1"/>
    <col min="9987" max="9987" width="28.25" style="183" customWidth="1"/>
    <col min="9988" max="9988" width="11.625" style="183" customWidth="1"/>
    <col min="9989" max="9989" width="9" style="183"/>
    <col min="9990" max="9990" width="10.75" style="183" bestFit="1" customWidth="1"/>
    <col min="9991" max="10240" width="9" style="183"/>
    <col min="10241" max="10241" width="3.25" style="183" bestFit="1" customWidth="1"/>
    <col min="10242" max="10242" width="40.25" style="183" customWidth="1"/>
    <col min="10243" max="10243" width="28.25" style="183" customWidth="1"/>
    <col min="10244" max="10244" width="11.625" style="183" customWidth="1"/>
    <col min="10245" max="10245" width="9" style="183"/>
    <col min="10246" max="10246" width="10.75" style="183" bestFit="1" customWidth="1"/>
    <col min="10247" max="10496" width="9" style="183"/>
    <col min="10497" max="10497" width="3.25" style="183" bestFit="1" customWidth="1"/>
    <col min="10498" max="10498" width="40.25" style="183" customWidth="1"/>
    <col min="10499" max="10499" width="28.25" style="183" customWidth="1"/>
    <col min="10500" max="10500" width="11.625" style="183" customWidth="1"/>
    <col min="10501" max="10501" width="9" style="183"/>
    <col min="10502" max="10502" width="10.75" style="183" bestFit="1" customWidth="1"/>
    <col min="10503" max="10752" width="9" style="183"/>
    <col min="10753" max="10753" width="3.25" style="183" bestFit="1" customWidth="1"/>
    <col min="10754" max="10754" width="40.25" style="183" customWidth="1"/>
    <col min="10755" max="10755" width="28.25" style="183" customWidth="1"/>
    <col min="10756" max="10756" width="11.625" style="183" customWidth="1"/>
    <col min="10757" max="10757" width="9" style="183"/>
    <col min="10758" max="10758" width="10.75" style="183" bestFit="1" customWidth="1"/>
    <col min="10759" max="11008" width="9" style="183"/>
    <col min="11009" max="11009" width="3.25" style="183" bestFit="1" customWidth="1"/>
    <col min="11010" max="11010" width="40.25" style="183" customWidth="1"/>
    <col min="11011" max="11011" width="28.25" style="183" customWidth="1"/>
    <col min="11012" max="11012" width="11.625" style="183" customWidth="1"/>
    <col min="11013" max="11013" width="9" style="183"/>
    <col min="11014" max="11014" width="10.75" style="183" bestFit="1" customWidth="1"/>
    <col min="11015" max="11264" width="9" style="183"/>
    <col min="11265" max="11265" width="3.25" style="183" bestFit="1" customWidth="1"/>
    <col min="11266" max="11266" width="40.25" style="183" customWidth="1"/>
    <col min="11267" max="11267" width="28.25" style="183" customWidth="1"/>
    <col min="11268" max="11268" width="11.625" style="183" customWidth="1"/>
    <col min="11269" max="11269" width="9" style="183"/>
    <col min="11270" max="11270" width="10.75" style="183" bestFit="1" customWidth="1"/>
    <col min="11271" max="11520" width="9" style="183"/>
    <col min="11521" max="11521" width="3.25" style="183" bestFit="1" customWidth="1"/>
    <col min="11522" max="11522" width="40.25" style="183" customWidth="1"/>
    <col min="11523" max="11523" width="28.25" style="183" customWidth="1"/>
    <col min="11524" max="11524" width="11.625" style="183" customWidth="1"/>
    <col min="11525" max="11525" width="9" style="183"/>
    <col min="11526" max="11526" width="10.75" style="183" bestFit="1" customWidth="1"/>
    <col min="11527" max="11776" width="9" style="183"/>
    <col min="11777" max="11777" width="3.25" style="183" bestFit="1" customWidth="1"/>
    <col min="11778" max="11778" width="40.25" style="183" customWidth="1"/>
    <col min="11779" max="11779" width="28.25" style="183" customWidth="1"/>
    <col min="11780" max="11780" width="11.625" style="183" customWidth="1"/>
    <col min="11781" max="11781" width="9" style="183"/>
    <col min="11782" max="11782" width="10.75" style="183" bestFit="1" customWidth="1"/>
    <col min="11783" max="12032" width="9" style="183"/>
    <col min="12033" max="12033" width="3.25" style="183" bestFit="1" customWidth="1"/>
    <col min="12034" max="12034" width="40.25" style="183" customWidth="1"/>
    <col min="12035" max="12035" width="28.25" style="183" customWidth="1"/>
    <col min="12036" max="12036" width="11.625" style="183" customWidth="1"/>
    <col min="12037" max="12037" width="9" style="183"/>
    <col min="12038" max="12038" width="10.75" style="183" bestFit="1" customWidth="1"/>
    <col min="12039" max="12288" width="9" style="183"/>
    <col min="12289" max="12289" width="3.25" style="183" bestFit="1" customWidth="1"/>
    <col min="12290" max="12290" width="40.25" style="183" customWidth="1"/>
    <col min="12291" max="12291" width="28.25" style="183" customWidth="1"/>
    <col min="12292" max="12292" width="11.625" style="183" customWidth="1"/>
    <col min="12293" max="12293" width="9" style="183"/>
    <col min="12294" max="12294" width="10.75" style="183" bestFit="1" customWidth="1"/>
    <col min="12295" max="12544" width="9" style="183"/>
    <col min="12545" max="12545" width="3.25" style="183" bestFit="1" customWidth="1"/>
    <col min="12546" max="12546" width="40.25" style="183" customWidth="1"/>
    <col min="12547" max="12547" width="28.25" style="183" customWidth="1"/>
    <col min="12548" max="12548" width="11.625" style="183" customWidth="1"/>
    <col min="12549" max="12549" width="9" style="183"/>
    <col min="12550" max="12550" width="10.75" style="183" bestFit="1" customWidth="1"/>
    <col min="12551" max="12800" width="9" style="183"/>
    <col min="12801" max="12801" width="3.25" style="183" bestFit="1" customWidth="1"/>
    <col min="12802" max="12802" width="40.25" style="183" customWidth="1"/>
    <col min="12803" max="12803" width="28.25" style="183" customWidth="1"/>
    <col min="12804" max="12804" width="11.625" style="183" customWidth="1"/>
    <col min="12805" max="12805" width="9" style="183"/>
    <col min="12806" max="12806" width="10.75" style="183" bestFit="1" customWidth="1"/>
    <col min="12807" max="13056" width="9" style="183"/>
    <col min="13057" max="13057" width="3.25" style="183" bestFit="1" customWidth="1"/>
    <col min="13058" max="13058" width="40.25" style="183" customWidth="1"/>
    <col min="13059" max="13059" width="28.25" style="183" customWidth="1"/>
    <col min="13060" max="13060" width="11.625" style="183" customWidth="1"/>
    <col min="13061" max="13061" width="9" style="183"/>
    <col min="13062" max="13062" width="10.75" style="183" bestFit="1" customWidth="1"/>
    <col min="13063" max="13312" width="9" style="183"/>
    <col min="13313" max="13313" width="3.25" style="183" bestFit="1" customWidth="1"/>
    <col min="13314" max="13314" width="40.25" style="183" customWidth="1"/>
    <col min="13315" max="13315" width="28.25" style="183" customWidth="1"/>
    <col min="13316" max="13316" width="11.625" style="183" customWidth="1"/>
    <col min="13317" max="13317" width="9" style="183"/>
    <col min="13318" max="13318" width="10.75" style="183" bestFit="1" customWidth="1"/>
    <col min="13319" max="13568" width="9" style="183"/>
    <col min="13569" max="13569" width="3.25" style="183" bestFit="1" customWidth="1"/>
    <col min="13570" max="13570" width="40.25" style="183" customWidth="1"/>
    <col min="13571" max="13571" width="28.25" style="183" customWidth="1"/>
    <col min="13572" max="13572" width="11.625" style="183" customWidth="1"/>
    <col min="13573" max="13573" width="9" style="183"/>
    <col min="13574" max="13574" width="10.75" style="183" bestFit="1" customWidth="1"/>
    <col min="13575" max="13824" width="9" style="183"/>
    <col min="13825" max="13825" width="3.25" style="183" bestFit="1" customWidth="1"/>
    <col min="13826" max="13826" width="40.25" style="183" customWidth="1"/>
    <col min="13827" max="13827" width="28.25" style="183" customWidth="1"/>
    <col min="13828" max="13828" width="11.625" style="183" customWidth="1"/>
    <col min="13829" max="13829" width="9" style="183"/>
    <col min="13830" max="13830" width="10.75" style="183" bestFit="1" customWidth="1"/>
    <col min="13831" max="14080" width="9" style="183"/>
    <col min="14081" max="14081" width="3.25" style="183" bestFit="1" customWidth="1"/>
    <col min="14082" max="14082" width="40.25" style="183" customWidth="1"/>
    <col min="14083" max="14083" width="28.25" style="183" customWidth="1"/>
    <col min="14084" max="14084" width="11.625" style="183" customWidth="1"/>
    <col min="14085" max="14085" width="9" style="183"/>
    <col min="14086" max="14086" width="10.75" style="183" bestFit="1" customWidth="1"/>
    <col min="14087" max="14336" width="9" style="183"/>
    <col min="14337" max="14337" width="3.25" style="183" bestFit="1" customWidth="1"/>
    <col min="14338" max="14338" width="40.25" style="183" customWidth="1"/>
    <col min="14339" max="14339" width="28.25" style="183" customWidth="1"/>
    <col min="14340" max="14340" width="11.625" style="183" customWidth="1"/>
    <col min="14341" max="14341" width="9" style="183"/>
    <col min="14342" max="14342" width="10.75" style="183" bestFit="1" customWidth="1"/>
    <col min="14343" max="14592" width="9" style="183"/>
    <col min="14593" max="14593" width="3.25" style="183" bestFit="1" customWidth="1"/>
    <col min="14594" max="14594" width="40.25" style="183" customWidth="1"/>
    <col min="14595" max="14595" width="28.25" style="183" customWidth="1"/>
    <col min="14596" max="14596" width="11.625" style="183" customWidth="1"/>
    <col min="14597" max="14597" width="9" style="183"/>
    <col min="14598" max="14598" width="10.75" style="183" bestFit="1" customWidth="1"/>
    <col min="14599" max="14848" width="9" style="183"/>
    <col min="14849" max="14849" width="3.25" style="183" bestFit="1" customWidth="1"/>
    <col min="14850" max="14850" width="40.25" style="183" customWidth="1"/>
    <col min="14851" max="14851" width="28.25" style="183" customWidth="1"/>
    <col min="14852" max="14852" width="11.625" style="183" customWidth="1"/>
    <col min="14853" max="14853" width="9" style="183"/>
    <col min="14854" max="14854" width="10.75" style="183" bestFit="1" customWidth="1"/>
    <col min="14855" max="15104" width="9" style="183"/>
    <col min="15105" max="15105" width="3.25" style="183" bestFit="1" customWidth="1"/>
    <col min="15106" max="15106" width="40.25" style="183" customWidth="1"/>
    <col min="15107" max="15107" width="28.25" style="183" customWidth="1"/>
    <col min="15108" max="15108" width="11.625" style="183" customWidth="1"/>
    <col min="15109" max="15109" width="9" style="183"/>
    <col min="15110" max="15110" width="10.75" style="183" bestFit="1" customWidth="1"/>
    <col min="15111" max="15360" width="9" style="183"/>
    <col min="15361" max="15361" width="3.25" style="183" bestFit="1" customWidth="1"/>
    <col min="15362" max="15362" width="40.25" style="183" customWidth="1"/>
    <col min="15363" max="15363" width="28.25" style="183" customWidth="1"/>
    <col min="15364" max="15364" width="11.625" style="183" customWidth="1"/>
    <col min="15365" max="15365" width="9" style="183"/>
    <col min="15366" max="15366" width="10.75" style="183" bestFit="1" customWidth="1"/>
    <col min="15367" max="15616" width="9" style="183"/>
    <col min="15617" max="15617" width="3.25" style="183" bestFit="1" customWidth="1"/>
    <col min="15618" max="15618" width="40.25" style="183" customWidth="1"/>
    <col min="15619" max="15619" width="28.25" style="183" customWidth="1"/>
    <col min="15620" max="15620" width="11.625" style="183" customWidth="1"/>
    <col min="15621" max="15621" width="9" style="183"/>
    <col min="15622" max="15622" width="10.75" style="183" bestFit="1" customWidth="1"/>
    <col min="15623" max="15872" width="9" style="183"/>
    <col min="15873" max="15873" width="3.25" style="183" bestFit="1" customWidth="1"/>
    <col min="15874" max="15874" width="40.25" style="183" customWidth="1"/>
    <col min="15875" max="15875" width="28.25" style="183" customWidth="1"/>
    <col min="15876" max="15876" width="11.625" style="183" customWidth="1"/>
    <col min="15877" max="15877" width="9" style="183"/>
    <col min="15878" max="15878" width="10.75" style="183" bestFit="1" customWidth="1"/>
    <col min="15879" max="16128" width="9" style="183"/>
    <col min="16129" max="16129" width="3.25" style="183" bestFit="1" customWidth="1"/>
    <col min="16130" max="16130" width="40.25" style="183" customWidth="1"/>
    <col min="16131" max="16131" width="28.25" style="183" customWidth="1"/>
    <col min="16132" max="16132" width="11.625" style="183" customWidth="1"/>
    <col min="16133" max="16133" width="9" style="183"/>
    <col min="16134" max="16134" width="10.75" style="183" bestFit="1" customWidth="1"/>
    <col min="16135" max="16384" width="9" style="183"/>
  </cols>
  <sheetData>
    <row r="1" spans="1:4" ht="22.5" customHeight="1">
      <c r="A1" s="1954" t="s">
        <v>492</v>
      </c>
      <c r="B1" s="1954"/>
      <c r="C1" s="1954"/>
      <c r="D1" s="1954"/>
    </row>
    <row r="2" spans="1:4" ht="22.5" customHeight="1">
      <c r="A2" s="1954" t="s">
        <v>737</v>
      </c>
      <c r="B2" s="1954"/>
      <c r="C2" s="1954"/>
      <c r="D2" s="1954"/>
    </row>
    <row r="3" spans="1:4" ht="22.5" customHeight="1">
      <c r="A3" s="1955"/>
      <c r="B3" s="1955"/>
      <c r="C3" s="1955"/>
      <c r="D3" s="1955"/>
    </row>
    <row r="4" spans="1:4" ht="15">
      <c r="A4" s="184"/>
      <c r="B4" s="185"/>
      <c r="C4" s="186"/>
      <c r="D4" s="187"/>
    </row>
    <row r="5" spans="1:4" s="190" customFormat="1" ht="41.25" customHeight="1">
      <c r="A5" s="188" t="s">
        <v>45</v>
      </c>
      <c r="B5" s="189" t="s">
        <v>493</v>
      </c>
      <c r="C5" s="189" t="s">
        <v>494</v>
      </c>
      <c r="D5" s="189" t="s">
        <v>73</v>
      </c>
    </row>
    <row r="6" spans="1:4" s="191" customFormat="1" ht="24.75" customHeight="1">
      <c r="A6" s="1956" t="s">
        <v>495</v>
      </c>
      <c r="B6" s="1957"/>
      <c r="C6" s="1957"/>
      <c r="D6" s="1958"/>
    </row>
    <row r="7" spans="1:4" s="191" customFormat="1" ht="24.75" customHeight="1">
      <c r="A7" s="192" t="s">
        <v>496</v>
      </c>
      <c r="B7" s="193" t="s">
        <v>497</v>
      </c>
      <c r="C7" s="194"/>
      <c r="D7" s="194"/>
    </row>
    <row r="8" spans="1:4" s="191" customFormat="1" ht="24.75" customHeight="1">
      <c r="A8" s="192" t="s">
        <v>498</v>
      </c>
      <c r="B8" s="193" t="s">
        <v>499</v>
      </c>
      <c r="C8" s="194"/>
      <c r="D8" s="194"/>
    </row>
    <row r="9" spans="1:4" s="191" customFormat="1" ht="24.75" customHeight="1">
      <c r="A9" s="192" t="s">
        <v>500</v>
      </c>
      <c r="B9" s="193" t="s">
        <v>501</v>
      </c>
      <c r="C9" s="194"/>
      <c r="D9" s="194"/>
    </row>
    <row r="10" spans="1:4" s="191" customFormat="1" ht="24.75" customHeight="1">
      <c r="A10" s="192" t="s">
        <v>502</v>
      </c>
      <c r="B10" s="193" t="s">
        <v>503</v>
      </c>
      <c r="C10" s="194"/>
      <c r="D10" s="194"/>
    </row>
    <row r="11" spans="1:4" s="191" customFormat="1" ht="24.75" customHeight="1">
      <c r="A11" s="192" t="s">
        <v>504</v>
      </c>
      <c r="B11" s="193" t="s">
        <v>505</v>
      </c>
      <c r="C11" s="194"/>
      <c r="D11" s="194"/>
    </row>
    <row r="12" spans="1:4" s="191" customFormat="1" ht="26.25" customHeight="1">
      <c r="A12" s="192" t="s">
        <v>506</v>
      </c>
      <c r="B12" s="193" t="s">
        <v>507</v>
      </c>
      <c r="C12" s="194"/>
      <c r="D12" s="194"/>
    </row>
    <row r="13" spans="1:4" s="191" customFormat="1" ht="24.75" customHeight="1">
      <c r="A13" s="192" t="s">
        <v>508</v>
      </c>
      <c r="B13" s="193" t="s">
        <v>509</v>
      </c>
      <c r="C13" s="194"/>
      <c r="D13" s="194"/>
    </row>
    <row r="14" spans="1:4" s="191" customFormat="1" ht="24.75" customHeight="1">
      <c r="A14" s="192" t="s">
        <v>510</v>
      </c>
      <c r="B14" s="193" t="s">
        <v>511</v>
      </c>
      <c r="C14" s="194"/>
      <c r="D14" s="194"/>
    </row>
    <row r="15" spans="1:4" s="191" customFormat="1" ht="24.75" customHeight="1">
      <c r="A15" s="192" t="s">
        <v>512</v>
      </c>
      <c r="B15" s="193" t="s">
        <v>513</v>
      </c>
      <c r="C15" s="194"/>
      <c r="D15" s="194"/>
    </row>
    <row r="16" spans="1:4" s="191" customFormat="1" ht="24.75" customHeight="1">
      <c r="A16" s="192" t="s">
        <v>514</v>
      </c>
      <c r="B16" s="193" t="s">
        <v>515</v>
      </c>
      <c r="C16" s="194"/>
      <c r="D16" s="194"/>
    </row>
    <row r="17" spans="1:4" s="191" customFormat="1" ht="24.75" customHeight="1">
      <c r="A17" s="192" t="s">
        <v>516</v>
      </c>
      <c r="B17" s="193" t="s">
        <v>517</v>
      </c>
      <c r="C17" s="194"/>
      <c r="D17" s="194"/>
    </row>
    <row r="18" spans="1:4" s="191" customFormat="1" ht="24.75" customHeight="1">
      <c r="A18" s="192" t="s">
        <v>518</v>
      </c>
      <c r="B18" s="193" t="s">
        <v>519</v>
      </c>
      <c r="C18" s="194"/>
      <c r="D18" s="194"/>
    </row>
    <row r="19" spans="1:4" s="191" customFormat="1" ht="24.75" customHeight="1">
      <c r="A19" s="192" t="s">
        <v>520</v>
      </c>
      <c r="B19" s="193" t="s">
        <v>521</v>
      </c>
      <c r="C19" s="194"/>
      <c r="D19" s="194"/>
    </row>
    <row r="20" spans="1:4" s="191" customFormat="1" ht="24.75" customHeight="1">
      <c r="A20" s="192" t="s">
        <v>522</v>
      </c>
      <c r="B20" s="193" t="s">
        <v>523</v>
      </c>
      <c r="C20" s="194"/>
      <c r="D20" s="194"/>
    </row>
    <row r="21" spans="1:4" s="191" customFormat="1" ht="24.75" customHeight="1">
      <c r="A21" s="192" t="s">
        <v>524</v>
      </c>
      <c r="B21" s="193" t="s">
        <v>525</v>
      </c>
      <c r="C21" s="194"/>
      <c r="D21" s="194"/>
    </row>
    <row r="22" spans="1:4" s="191" customFormat="1" ht="24.75" customHeight="1">
      <c r="A22" s="192" t="s">
        <v>526</v>
      </c>
      <c r="B22" s="195" t="s">
        <v>527</v>
      </c>
      <c r="C22" s="194"/>
      <c r="D22" s="194"/>
    </row>
    <row r="23" spans="1:4" s="191" customFormat="1" ht="24.75" customHeight="1">
      <c r="A23" s="192" t="s">
        <v>528</v>
      </c>
      <c r="B23" s="193" t="s">
        <v>529</v>
      </c>
      <c r="C23" s="194"/>
      <c r="D23" s="194"/>
    </row>
    <row r="24" spans="1:4" s="191" customFormat="1" ht="24.75" customHeight="1">
      <c r="A24" s="192" t="s">
        <v>530</v>
      </c>
      <c r="B24" s="193" t="s">
        <v>531</v>
      </c>
      <c r="C24" s="194"/>
      <c r="D24" s="194"/>
    </row>
    <row r="25" spans="1:4" s="191" customFormat="1" ht="24.75" customHeight="1">
      <c r="A25" s="192" t="s">
        <v>532</v>
      </c>
      <c r="B25" s="193" t="s">
        <v>533</v>
      </c>
      <c r="C25" s="194"/>
      <c r="D25" s="194"/>
    </row>
    <row r="26" spans="1:4" s="191" customFormat="1" ht="24.75" customHeight="1">
      <c r="A26" s="192" t="s">
        <v>534</v>
      </c>
      <c r="B26" s="193" t="s">
        <v>535</v>
      </c>
      <c r="C26" s="194"/>
      <c r="D26" s="194"/>
    </row>
    <row r="27" spans="1:4" s="191" customFormat="1" ht="24.75" customHeight="1">
      <c r="A27" s="192" t="s">
        <v>536</v>
      </c>
      <c r="B27" s="193" t="s">
        <v>537</v>
      </c>
      <c r="C27" s="194"/>
      <c r="D27" s="194"/>
    </row>
    <row r="28" spans="1:4" s="191" customFormat="1" ht="24.75" customHeight="1">
      <c r="A28" s="192" t="s">
        <v>538</v>
      </c>
      <c r="B28" s="193" t="s">
        <v>539</v>
      </c>
      <c r="C28" s="194"/>
      <c r="D28" s="194"/>
    </row>
    <row r="29" spans="1:4" s="191" customFormat="1" ht="24.75" customHeight="1">
      <c r="A29" s="192" t="s">
        <v>540</v>
      </c>
      <c r="B29" s="193" t="s">
        <v>541</v>
      </c>
      <c r="C29" s="194"/>
      <c r="D29" s="194"/>
    </row>
    <row r="30" spans="1:4" s="191" customFormat="1" ht="24.75" customHeight="1">
      <c r="A30" s="192" t="s">
        <v>542</v>
      </c>
      <c r="B30" s="193" t="s">
        <v>543</v>
      </c>
      <c r="C30" s="194"/>
      <c r="D30" s="194"/>
    </row>
    <row r="31" spans="1:4" s="191" customFormat="1" ht="24.75" customHeight="1">
      <c r="A31" s="192" t="s">
        <v>544</v>
      </c>
      <c r="B31" s="193" t="s">
        <v>545</v>
      </c>
      <c r="C31" s="194"/>
      <c r="D31" s="194"/>
    </row>
    <row r="32" spans="1:4" s="191" customFormat="1" ht="24.75" customHeight="1">
      <c r="A32" s="1959" t="s">
        <v>546</v>
      </c>
      <c r="B32" s="1960"/>
      <c r="C32" s="1960"/>
      <c r="D32" s="1961"/>
    </row>
    <row r="33" spans="1:6" s="191" customFormat="1" ht="23.25" customHeight="1">
      <c r="A33" s="196" t="s">
        <v>496</v>
      </c>
      <c r="B33" s="195" t="s">
        <v>547</v>
      </c>
      <c r="C33" s="194"/>
      <c r="D33" s="197"/>
      <c r="F33" s="198"/>
    </row>
    <row r="34" spans="1:6" s="191" customFormat="1" ht="23.25" customHeight="1">
      <c r="A34" s="196" t="s">
        <v>498</v>
      </c>
      <c r="B34" s="199" t="s">
        <v>548</v>
      </c>
      <c r="C34" s="200"/>
      <c r="D34" s="194"/>
      <c r="F34" s="198"/>
    </row>
    <row r="35" spans="1:6" s="191" customFormat="1" ht="23.25" customHeight="1">
      <c r="A35" s="196" t="s">
        <v>500</v>
      </c>
      <c r="B35" s="199" t="s">
        <v>549</v>
      </c>
      <c r="C35" s="200"/>
      <c r="D35" s="194"/>
      <c r="F35" s="198"/>
    </row>
    <row r="36" spans="1:6" s="191" customFormat="1" ht="23.25" customHeight="1">
      <c r="A36" s="196" t="s">
        <v>502</v>
      </c>
      <c r="B36" s="199" t="s">
        <v>550</v>
      </c>
      <c r="C36" s="200"/>
      <c r="D36" s="194"/>
      <c r="F36" s="201">
        <f>SUM(C36:C50)</f>
        <v>0</v>
      </c>
    </row>
    <row r="37" spans="1:6" s="191" customFormat="1" ht="23.25" customHeight="1">
      <c r="A37" s="196" t="s">
        <v>504</v>
      </c>
      <c r="B37" s="199" t="s">
        <v>551</v>
      </c>
      <c r="C37" s="200"/>
      <c r="D37" s="194"/>
    </row>
    <row r="38" spans="1:6" s="191" customFormat="1" ht="23.25" customHeight="1">
      <c r="A38" s="196" t="s">
        <v>506</v>
      </c>
      <c r="B38" s="199" t="s">
        <v>552</v>
      </c>
      <c r="C38" s="194"/>
      <c r="D38" s="197"/>
    </row>
    <row r="39" spans="1:6" s="191" customFormat="1" ht="23.25" customHeight="1">
      <c r="A39" s="196" t="s">
        <v>508</v>
      </c>
      <c r="B39" s="199" t="s">
        <v>553</v>
      </c>
      <c r="C39" s="194"/>
      <c r="D39" s="197"/>
    </row>
    <row r="40" spans="1:6" s="191" customFormat="1" ht="23.25" customHeight="1">
      <c r="A40" s="196" t="s">
        <v>510</v>
      </c>
      <c r="B40" s="199" t="s">
        <v>554</v>
      </c>
      <c r="C40" s="200"/>
      <c r="D40" s="194"/>
    </row>
    <row r="41" spans="1:6" s="191" customFormat="1" ht="23.25" customHeight="1">
      <c r="A41" s="196" t="s">
        <v>512</v>
      </c>
      <c r="B41" s="202" t="s">
        <v>555</v>
      </c>
      <c r="C41" s="200"/>
      <c r="D41" s="194"/>
    </row>
    <row r="42" spans="1:6" s="191" customFormat="1" ht="23.25" customHeight="1">
      <c r="A42" s="196" t="s">
        <v>514</v>
      </c>
      <c r="B42" s="199" t="s">
        <v>556</v>
      </c>
      <c r="C42" s="200"/>
      <c r="D42" s="194"/>
    </row>
    <row r="43" spans="1:6" s="191" customFormat="1" ht="23.25" customHeight="1">
      <c r="A43" s="196" t="s">
        <v>516</v>
      </c>
      <c r="B43" s="199" t="s">
        <v>557</v>
      </c>
      <c r="C43" s="194"/>
      <c r="D43" s="197"/>
    </row>
    <row r="44" spans="1:6" s="191" customFormat="1" ht="23.25" customHeight="1">
      <c r="A44" s="196" t="s">
        <v>518</v>
      </c>
      <c r="B44" s="202" t="s">
        <v>558</v>
      </c>
      <c r="C44" s="194"/>
      <c r="D44" s="197"/>
    </row>
    <row r="45" spans="1:6" s="191" customFormat="1" ht="23.25" customHeight="1">
      <c r="A45" s="196" t="s">
        <v>520</v>
      </c>
      <c r="B45" s="202" t="s">
        <v>559</v>
      </c>
      <c r="C45" s="200"/>
      <c r="D45" s="194"/>
    </row>
    <row r="46" spans="1:6" s="191" customFormat="1" ht="23.25" customHeight="1">
      <c r="A46" s="196" t="s">
        <v>522</v>
      </c>
      <c r="B46" s="199" t="s">
        <v>560</v>
      </c>
      <c r="C46" s="200"/>
      <c r="D46" s="194"/>
    </row>
    <row r="47" spans="1:6" s="191" customFormat="1" ht="23.25" customHeight="1">
      <c r="A47" s="196" t="s">
        <v>524</v>
      </c>
      <c r="B47" s="199" t="s">
        <v>561</v>
      </c>
      <c r="C47" s="194"/>
      <c r="D47" s="197"/>
    </row>
    <row r="48" spans="1:6" s="191" customFormat="1" ht="23.25" customHeight="1">
      <c r="A48" s="196" t="s">
        <v>526</v>
      </c>
      <c r="B48" s="199" t="s">
        <v>562</v>
      </c>
      <c r="C48" s="197"/>
      <c r="D48" s="197"/>
    </row>
    <row r="49" spans="1:4" s="191" customFormat="1" ht="23.25" customHeight="1">
      <c r="A49" s="196" t="s">
        <v>528</v>
      </c>
      <c r="B49" s="199" t="s">
        <v>563</v>
      </c>
      <c r="C49" s="200"/>
      <c r="D49" s="194"/>
    </row>
    <row r="50" spans="1:4" s="191" customFormat="1" ht="23.25" customHeight="1">
      <c r="A50" s="196" t="s">
        <v>530</v>
      </c>
      <c r="B50" s="199" t="s">
        <v>564</v>
      </c>
      <c r="C50" s="197"/>
      <c r="D50" s="197"/>
    </row>
    <row r="51" spans="1:4" ht="15">
      <c r="A51" s="203"/>
      <c r="B51" s="204"/>
      <c r="C51" s="205"/>
      <c r="D51" s="206"/>
    </row>
    <row r="52" spans="1:4" ht="15">
      <c r="A52" s="207"/>
      <c r="B52" s="208"/>
      <c r="C52" s="209"/>
      <c r="D52" s="210"/>
    </row>
    <row r="53" spans="1:4" ht="15">
      <c r="A53" s="207"/>
      <c r="B53" s="208"/>
      <c r="C53" s="209"/>
      <c r="D53" s="210"/>
    </row>
    <row r="54" spans="1:4" ht="15">
      <c r="A54" s="207"/>
      <c r="B54" s="208"/>
      <c r="C54" s="209"/>
      <c r="D54" s="210"/>
    </row>
    <row r="55" spans="1:4" ht="15">
      <c r="A55" s="207"/>
      <c r="B55" s="208"/>
      <c r="C55" s="209"/>
      <c r="D55" s="210"/>
    </row>
    <row r="56" spans="1:4" ht="15">
      <c r="A56" s="207"/>
      <c r="B56" s="208"/>
      <c r="C56" s="209"/>
      <c r="D56" s="210"/>
    </row>
    <row r="57" spans="1:4" ht="15">
      <c r="A57" s="207"/>
      <c r="B57" s="208"/>
      <c r="C57" s="209"/>
      <c r="D57" s="210"/>
    </row>
    <row r="58" spans="1:4" ht="15">
      <c r="A58" s="207"/>
      <c r="B58" s="208"/>
      <c r="C58" s="209"/>
      <c r="D58" s="210"/>
    </row>
    <row r="59" spans="1:4" ht="15">
      <c r="A59" s="207"/>
      <c r="B59" s="208"/>
      <c r="C59" s="209"/>
      <c r="D59" s="210"/>
    </row>
    <row r="60" spans="1:4" ht="15">
      <c r="A60" s="211"/>
      <c r="B60" s="211"/>
      <c r="C60" s="211"/>
      <c r="D60" s="211"/>
    </row>
    <row r="61" spans="1:4" ht="15">
      <c r="A61" s="211"/>
      <c r="B61" s="211"/>
      <c r="C61" s="211"/>
      <c r="D61" s="211"/>
    </row>
    <row r="62" spans="1:4" ht="15">
      <c r="A62" s="211"/>
      <c r="B62" s="211"/>
      <c r="C62" s="211"/>
      <c r="D62" s="211"/>
    </row>
    <row r="63" spans="1:4" ht="15">
      <c r="A63" s="211"/>
      <c r="B63" s="211"/>
      <c r="C63" s="211"/>
      <c r="D63" s="211"/>
    </row>
    <row r="64" spans="1:4" ht="15">
      <c r="A64" s="211"/>
      <c r="B64" s="211"/>
      <c r="C64" s="211"/>
      <c r="D64" s="211"/>
    </row>
    <row r="65" spans="1:4" ht="15">
      <c r="A65" s="211"/>
      <c r="B65" s="211"/>
      <c r="C65" s="211"/>
      <c r="D65" s="211"/>
    </row>
    <row r="66" spans="1:4" ht="15">
      <c r="A66" s="211"/>
      <c r="B66" s="211"/>
      <c r="C66" s="211"/>
      <c r="D66" s="211"/>
    </row>
    <row r="67" spans="1:4" ht="15">
      <c r="A67" s="211"/>
      <c r="B67" s="211"/>
      <c r="C67" s="211"/>
      <c r="D67" s="211"/>
    </row>
    <row r="68" spans="1:4" ht="15">
      <c r="A68" s="211"/>
      <c r="B68" s="211"/>
      <c r="C68" s="211"/>
      <c r="D68" s="211"/>
    </row>
    <row r="69" spans="1:4" ht="15">
      <c r="A69" s="211"/>
      <c r="B69" s="211"/>
      <c r="C69" s="211"/>
      <c r="D69" s="211"/>
    </row>
    <row r="70" spans="1:4" ht="15">
      <c r="A70" s="211"/>
      <c r="B70" s="211"/>
      <c r="C70" s="211"/>
      <c r="D70" s="211"/>
    </row>
    <row r="71" spans="1:4" ht="15">
      <c r="A71" s="211"/>
      <c r="B71" s="211"/>
      <c r="C71" s="211"/>
      <c r="D71" s="211"/>
    </row>
    <row r="72" spans="1:4" ht="15">
      <c r="A72" s="211"/>
      <c r="B72" s="211"/>
      <c r="C72" s="211"/>
      <c r="D72" s="211"/>
    </row>
    <row r="73" spans="1:4" ht="15">
      <c r="A73" s="211"/>
      <c r="B73" s="211"/>
      <c r="C73" s="211"/>
      <c r="D73" s="211"/>
    </row>
    <row r="74" spans="1:4" ht="15">
      <c r="A74" s="211"/>
      <c r="B74" s="211"/>
      <c r="C74" s="211"/>
      <c r="D74" s="211"/>
    </row>
    <row r="75" spans="1:4" ht="15">
      <c r="A75" s="211"/>
      <c r="B75" s="211"/>
      <c r="C75" s="211"/>
      <c r="D75" s="211"/>
    </row>
    <row r="76" spans="1:4" ht="15">
      <c r="A76" s="211"/>
      <c r="B76" s="211"/>
      <c r="C76" s="211"/>
      <c r="D76" s="211"/>
    </row>
    <row r="77" spans="1:4" ht="15">
      <c r="A77" s="211"/>
      <c r="B77" s="211"/>
      <c r="C77" s="211"/>
      <c r="D77" s="211"/>
    </row>
    <row r="78" spans="1:4" ht="15">
      <c r="A78" s="211"/>
      <c r="B78" s="211"/>
      <c r="C78" s="211"/>
      <c r="D78" s="211"/>
    </row>
    <row r="79" spans="1:4" ht="15">
      <c r="A79" s="211"/>
      <c r="B79" s="211"/>
      <c r="C79" s="211"/>
      <c r="D79" s="211"/>
    </row>
    <row r="80" spans="1:4" ht="15">
      <c r="A80" s="211"/>
      <c r="B80" s="211"/>
      <c r="C80" s="211"/>
      <c r="D80" s="211"/>
    </row>
    <row r="81" spans="1:4" ht="15">
      <c r="A81" s="211"/>
      <c r="B81" s="211"/>
      <c r="C81" s="211"/>
      <c r="D81" s="211"/>
    </row>
    <row r="82" spans="1:4" ht="15">
      <c r="A82" s="211"/>
      <c r="B82" s="211"/>
      <c r="C82" s="211"/>
      <c r="D82" s="211"/>
    </row>
    <row r="83" spans="1:4" ht="15">
      <c r="A83" s="211"/>
      <c r="B83" s="211"/>
      <c r="C83" s="211"/>
      <c r="D83" s="211"/>
    </row>
    <row r="84" spans="1:4" ht="15">
      <c r="A84" s="211"/>
      <c r="B84" s="211"/>
      <c r="C84" s="211"/>
      <c r="D84" s="211"/>
    </row>
    <row r="85" spans="1:4" ht="15">
      <c r="A85" s="211"/>
      <c r="B85" s="211"/>
      <c r="C85" s="211"/>
      <c r="D85" s="211"/>
    </row>
    <row r="86" spans="1:4" ht="15">
      <c r="A86" s="211"/>
      <c r="B86" s="211"/>
      <c r="C86" s="211"/>
      <c r="D86" s="211"/>
    </row>
    <row r="87" spans="1:4" ht="15">
      <c r="A87" s="211"/>
      <c r="B87" s="211"/>
      <c r="C87" s="211"/>
      <c r="D87" s="211"/>
    </row>
    <row r="88" spans="1:4" ht="15">
      <c r="A88" s="211"/>
      <c r="B88" s="211"/>
      <c r="C88" s="211"/>
      <c r="D88" s="211"/>
    </row>
    <row r="89" spans="1:4" ht="15">
      <c r="A89" s="211"/>
      <c r="B89" s="211"/>
      <c r="C89" s="211"/>
      <c r="D89" s="211"/>
    </row>
    <row r="90" spans="1:4" ht="15">
      <c r="A90" s="211"/>
      <c r="B90" s="211"/>
      <c r="C90" s="211"/>
      <c r="D90" s="211"/>
    </row>
    <row r="91" spans="1:4" ht="15">
      <c r="A91" s="211"/>
      <c r="B91" s="211"/>
      <c r="C91" s="211"/>
      <c r="D91" s="211"/>
    </row>
    <row r="92" spans="1:4" ht="15">
      <c r="A92" s="211"/>
      <c r="B92" s="211"/>
      <c r="C92" s="211"/>
      <c r="D92" s="211"/>
    </row>
    <row r="93" spans="1:4" ht="15">
      <c r="A93" s="211"/>
      <c r="B93" s="211"/>
      <c r="C93" s="211"/>
      <c r="D93" s="211"/>
    </row>
    <row r="94" spans="1:4" ht="15">
      <c r="A94" s="211"/>
      <c r="B94" s="211"/>
      <c r="C94" s="211"/>
      <c r="D94" s="211"/>
    </row>
    <row r="95" spans="1:4" ht="15">
      <c r="A95" s="211"/>
      <c r="B95" s="211"/>
      <c r="C95" s="211"/>
      <c r="D95" s="211"/>
    </row>
    <row r="96" spans="1:4" ht="15">
      <c r="A96" s="211"/>
      <c r="B96" s="211"/>
      <c r="C96" s="211"/>
      <c r="D96" s="211"/>
    </row>
    <row r="97" spans="1:4" ht="15">
      <c r="A97" s="211"/>
      <c r="B97" s="211"/>
      <c r="C97" s="211"/>
      <c r="D97" s="211"/>
    </row>
    <row r="98" spans="1:4" ht="15">
      <c r="A98" s="211"/>
      <c r="B98" s="211"/>
      <c r="C98" s="211"/>
      <c r="D98" s="211"/>
    </row>
    <row r="99" spans="1:4" ht="15">
      <c r="A99" s="211"/>
      <c r="B99" s="211"/>
      <c r="C99" s="211"/>
      <c r="D99" s="211"/>
    </row>
    <row r="100" spans="1:4" ht="15">
      <c r="A100" s="211"/>
      <c r="B100" s="211"/>
      <c r="C100" s="211"/>
      <c r="D100" s="211"/>
    </row>
    <row r="101" spans="1:4" ht="15">
      <c r="A101" s="211"/>
      <c r="B101" s="211"/>
      <c r="C101" s="211"/>
      <c r="D101" s="211"/>
    </row>
    <row r="102" spans="1:4" ht="15">
      <c r="A102" s="211"/>
      <c r="B102" s="211"/>
      <c r="C102" s="211"/>
      <c r="D102" s="211"/>
    </row>
    <row r="103" spans="1:4" ht="15">
      <c r="A103" s="211"/>
      <c r="B103" s="211"/>
      <c r="C103" s="211"/>
      <c r="D103" s="211"/>
    </row>
    <row r="104" spans="1:4" ht="15">
      <c r="A104" s="211"/>
      <c r="B104" s="211"/>
      <c r="C104" s="211"/>
      <c r="D104" s="211"/>
    </row>
    <row r="105" spans="1:4" ht="15">
      <c r="A105" s="211"/>
      <c r="B105" s="211"/>
      <c r="C105" s="211"/>
      <c r="D105" s="211"/>
    </row>
    <row r="106" spans="1:4" ht="15">
      <c r="A106" s="211"/>
      <c r="B106" s="211"/>
      <c r="C106" s="211"/>
      <c r="D106" s="211"/>
    </row>
    <row r="107" spans="1:4" ht="15">
      <c r="A107" s="211"/>
      <c r="B107" s="211"/>
      <c r="C107" s="211"/>
      <c r="D107" s="211"/>
    </row>
    <row r="108" spans="1:4" ht="15">
      <c r="A108" s="211"/>
      <c r="B108" s="211"/>
      <c r="C108" s="211"/>
      <c r="D108" s="211"/>
    </row>
    <row r="109" spans="1:4" ht="15">
      <c r="A109" s="211"/>
      <c r="B109" s="211"/>
      <c r="C109" s="211"/>
      <c r="D109" s="211"/>
    </row>
    <row r="110" spans="1:4" ht="15">
      <c r="A110" s="211"/>
      <c r="B110" s="211"/>
      <c r="C110" s="211"/>
      <c r="D110" s="211"/>
    </row>
    <row r="111" spans="1:4" ht="15">
      <c r="A111" s="211"/>
      <c r="B111" s="211"/>
      <c r="C111" s="211"/>
      <c r="D111" s="211"/>
    </row>
    <row r="112" spans="1:4" ht="15">
      <c r="A112" s="211"/>
      <c r="B112" s="211"/>
      <c r="C112" s="211"/>
      <c r="D112" s="211"/>
    </row>
    <row r="113" spans="1:4" ht="15">
      <c r="A113" s="211"/>
      <c r="B113" s="211"/>
      <c r="C113" s="211"/>
      <c r="D113" s="211"/>
    </row>
    <row r="114" spans="1:4" ht="15">
      <c r="A114" s="211"/>
      <c r="B114" s="211"/>
      <c r="C114" s="211"/>
      <c r="D114" s="211"/>
    </row>
    <row r="115" spans="1:4" ht="15">
      <c r="A115" s="211"/>
      <c r="B115" s="211"/>
      <c r="C115" s="211"/>
      <c r="D115" s="211"/>
    </row>
    <row r="116" spans="1:4" ht="15">
      <c r="A116" s="211"/>
      <c r="B116" s="211"/>
      <c r="C116" s="211"/>
      <c r="D116" s="211"/>
    </row>
    <row r="117" spans="1:4" ht="15">
      <c r="A117" s="211"/>
      <c r="B117" s="211"/>
      <c r="C117" s="211"/>
      <c r="D117" s="211"/>
    </row>
    <row r="118" spans="1:4" ht="15">
      <c r="A118" s="211"/>
      <c r="B118" s="211"/>
      <c r="C118" s="211"/>
      <c r="D118" s="211"/>
    </row>
    <row r="119" spans="1:4" ht="15">
      <c r="A119" s="211"/>
      <c r="B119" s="211"/>
      <c r="C119" s="211"/>
      <c r="D119" s="211"/>
    </row>
    <row r="120" spans="1:4" ht="15">
      <c r="A120" s="211"/>
      <c r="B120" s="211"/>
      <c r="C120" s="211"/>
      <c r="D120" s="211"/>
    </row>
    <row r="121" spans="1:4" ht="15">
      <c r="A121" s="211"/>
      <c r="B121" s="211"/>
      <c r="C121" s="211"/>
      <c r="D121" s="211"/>
    </row>
    <row r="122" spans="1:4" ht="15">
      <c r="A122" s="211"/>
      <c r="B122" s="211"/>
      <c r="C122" s="211"/>
      <c r="D122" s="211"/>
    </row>
    <row r="123" spans="1:4" ht="15">
      <c r="A123" s="211"/>
      <c r="B123" s="211"/>
      <c r="C123" s="211"/>
      <c r="D123" s="211"/>
    </row>
    <row r="124" spans="1:4" ht="15">
      <c r="A124" s="211"/>
      <c r="B124" s="211"/>
      <c r="C124" s="211"/>
      <c r="D124" s="211"/>
    </row>
    <row r="125" spans="1:4" ht="15">
      <c r="A125" s="211"/>
      <c r="B125" s="211"/>
      <c r="C125" s="211"/>
      <c r="D125" s="211"/>
    </row>
    <row r="126" spans="1:4" ht="15">
      <c r="A126" s="211"/>
      <c r="B126" s="211"/>
      <c r="C126" s="211"/>
      <c r="D126" s="211"/>
    </row>
    <row r="127" spans="1:4" ht="15">
      <c r="A127" s="211"/>
      <c r="B127" s="211"/>
      <c r="C127" s="211"/>
      <c r="D127" s="211"/>
    </row>
    <row r="128" spans="1:4" ht="15">
      <c r="A128" s="211"/>
      <c r="B128" s="211"/>
      <c r="C128" s="211"/>
      <c r="D128" s="211"/>
    </row>
    <row r="129" spans="1:4" ht="15">
      <c r="A129" s="211"/>
      <c r="B129" s="211"/>
      <c r="C129" s="211"/>
      <c r="D129" s="211"/>
    </row>
    <row r="130" spans="1:4" ht="15">
      <c r="A130" s="211"/>
      <c r="B130" s="211"/>
      <c r="C130" s="211"/>
      <c r="D130" s="211"/>
    </row>
    <row r="131" spans="1:4" ht="15">
      <c r="A131" s="211"/>
      <c r="B131" s="211"/>
      <c r="C131" s="211"/>
      <c r="D131" s="211"/>
    </row>
    <row r="132" spans="1:4" ht="15">
      <c r="A132" s="211"/>
      <c r="B132" s="211"/>
      <c r="C132" s="211"/>
      <c r="D132" s="211"/>
    </row>
    <row r="133" spans="1:4" ht="15">
      <c r="A133" s="211"/>
      <c r="B133" s="211"/>
      <c r="C133" s="211"/>
      <c r="D133" s="211"/>
    </row>
    <row r="134" spans="1:4" ht="15">
      <c r="A134" s="211"/>
      <c r="B134" s="211"/>
      <c r="C134" s="211"/>
      <c r="D134" s="211"/>
    </row>
    <row r="135" spans="1:4" ht="15">
      <c r="A135" s="211"/>
      <c r="B135" s="211"/>
      <c r="C135" s="211"/>
      <c r="D135" s="211"/>
    </row>
    <row r="136" spans="1:4" ht="15">
      <c r="A136" s="211"/>
      <c r="B136" s="211"/>
      <c r="C136" s="211"/>
      <c r="D136" s="211"/>
    </row>
    <row r="137" spans="1:4" ht="15">
      <c r="A137" s="211"/>
      <c r="B137" s="211"/>
      <c r="C137" s="211"/>
      <c r="D137" s="211"/>
    </row>
    <row r="138" spans="1:4" ht="15">
      <c r="A138" s="211"/>
      <c r="B138" s="211"/>
      <c r="C138" s="211"/>
      <c r="D138" s="211"/>
    </row>
    <row r="139" spans="1:4" ht="15">
      <c r="A139" s="211"/>
      <c r="B139" s="211"/>
      <c r="C139" s="211"/>
      <c r="D139" s="211"/>
    </row>
    <row r="140" spans="1:4" ht="15">
      <c r="A140" s="211"/>
      <c r="B140" s="211"/>
      <c r="C140" s="211"/>
      <c r="D140" s="211"/>
    </row>
    <row r="141" spans="1:4" ht="15">
      <c r="A141" s="211"/>
      <c r="B141" s="211"/>
      <c r="C141" s="211"/>
      <c r="D141" s="211"/>
    </row>
    <row r="142" spans="1:4" ht="15">
      <c r="A142" s="211"/>
      <c r="B142" s="211"/>
      <c r="C142" s="211"/>
      <c r="D142" s="211"/>
    </row>
    <row r="143" spans="1:4" ht="15">
      <c r="A143" s="211"/>
      <c r="B143" s="211"/>
      <c r="C143" s="211"/>
      <c r="D143" s="211"/>
    </row>
    <row r="144" spans="1:4" ht="15">
      <c r="A144" s="211"/>
      <c r="B144" s="211"/>
      <c r="C144" s="211"/>
      <c r="D144" s="211"/>
    </row>
    <row r="145" spans="1:4" ht="15">
      <c r="A145" s="211"/>
      <c r="B145" s="211"/>
      <c r="C145" s="211"/>
      <c r="D145" s="211"/>
    </row>
    <row r="146" spans="1:4" ht="15">
      <c r="A146" s="211"/>
      <c r="B146" s="211"/>
      <c r="C146" s="211"/>
      <c r="D146" s="211"/>
    </row>
    <row r="147" spans="1:4" ht="15">
      <c r="A147" s="211"/>
      <c r="B147" s="211"/>
      <c r="C147" s="211"/>
      <c r="D147" s="211"/>
    </row>
    <row r="148" spans="1:4" ht="15">
      <c r="A148" s="211"/>
      <c r="B148" s="211"/>
      <c r="C148" s="211"/>
      <c r="D148" s="211"/>
    </row>
    <row r="149" spans="1:4" ht="15">
      <c r="A149" s="211"/>
      <c r="B149" s="211"/>
      <c r="C149" s="211"/>
      <c r="D149" s="211"/>
    </row>
    <row r="150" spans="1:4" ht="15">
      <c r="A150" s="211"/>
      <c r="B150" s="211"/>
      <c r="C150" s="211"/>
      <c r="D150" s="211"/>
    </row>
    <row r="151" spans="1:4" ht="15">
      <c r="A151" s="211"/>
      <c r="B151" s="211"/>
      <c r="C151" s="211"/>
      <c r="D151" s="211"/>
    </row>
    <row r="152" spans="1:4" ht="15">
      <c r="A152" s="211"/>
      <c r="B152" s="211"/>
      <c r="C152" s="211"/>
      <c r="D152" s="211"/>
    </row>
    <row r="153" spans="1:4" ht="15">
      <c r="A153" s="211"/>
      <c r="B153" s="211"/>
      <c r="C153" s="211"/>
      <c r="D153" s="211"/>
    </row>
    <row r="154" spans="1:4" ht="15">
      <c r="A154" s="211"/>
      <c r="B154" s="211"/>
      <c r="C154" s="211"/>
      <c r="D154" s="211"/>
    </row>
    <row r="155" spans="1:4" ht="15">
      <c r="A155" s="211"/>
      <c r="B155" s="211"/>
      <c r="C155" s="211"/>
      <c r="D155" s="211"/>
    </row>
    <row r="156" spans="1:4" ht="15">
      <c r="A156" s="211"/>
      <c r="B156" s="211"/>
      <c r="C156" s="211"/>
      <c r="D156" s="211"/>
    </row>
    <row r="157" spans="1:4" ht="15">
      <c r="A157" s="211"/>
      <c r="B157" s="211"/>
      <c r="C157" s="211"/>
      <c r="D157" s="211"/>
    </row>
    <row r="158" spans="1:4" ht="15">
      <c r="A158" s="211"/>
      <c r="B158" s="211"/>
      <c r="C158" s="211"/>
      <c r="D158" s="211"/>
    </row>
    <row r="159" spans="1:4" ht="15">
      <c r="A159" s="211"/>
      <c r="B159" s="211"/>
      <c r="C159" s="211"/>
      <c r="D159" s="211"/>
    </row>
    <row r="160" spans="1:4" ht="15">
      <c r="A160" s="211"/>
      <c r="B160" s="211"/>
      <c r="C160" s="211"/>
      <c r="D160" s="211"/>
    </row>
    <row r="161" spans="1:4" ht="15">
      <c r="A161" s="211"/>
      <c r="B161" s="211"/>
      <c r="C161" s="211"/>
      <c r="D161" s="211"/>
    </row>
    <row r="162" spans="1:4" ht="15">
      <c r="A162" s="211"/>
      <c r="B162" s="211"/>
      <c r="C162" s="211"/>
      <c r="D162" s="211"/>
    </row>
    <row r="163" spans="1:4" ht="15">
      <c r="A163" s="211"/>
      <c r="B163" s="211"/>
      <c r="C163" s="211"/>
      <c r="D163" s="211"/>
    </row>
    <row r="164" spans="1:4" ht="15">
      <c r="A164" s="211"/>
      <c r="B164" s="211"/>
      <c r="C164" s="211"/>
      <c r="D164" s="211"/>
    </row>
    <row r="165" spans="1:4" ht="15">
      <c r="A165" s="211"/>
      <c r="B165" s="211"/>
      <c r="C165" s="211"/>
      <c r="D165" s="211"/>
    </row>
    <row r="166" spans="1:4" ht="15">
      <c r="A166" s="211"/>
      <c r="B166" s="211"/>
      <c r="C166" s="211"/>
      <c r="D166" s="211"/>
    </row>
    <row r="167" spans="1:4" ht="15">
      <c r="A167" s="211"/>
      <c r="B167" s="211"/>
      <c r="C167" s="211"/>
      <c r="D167" s="211"/>
    </row>
    <row r="168" spans="1:4" ht="15">
      <c r="A168" s="211"/>
      <c r="B168" s="211"/>
      <c r="C168" s="211"/>
      <c r="D168" s="211"/>
    </row>
    <row r="169" spans="1:4" ht="15">
      <c r="A169" s="211"/>
      <c r="B169" s="211"/>
      <c r="C169" s="211"/>
      <c r="D169" s="211"/>
    </row>
    <row r="170" spans="1:4" ht="15">
      <c r="A170" s="211"/>
      <c r="B170" s="211"/>
      <c r="C170" s="211"/>
      <c r="D170" s="211"/>
    </row>
    <row r="171" spans="1:4" ht="15">
      <c r="A171" s="211"/>
      <c r="B171" s="211"/>
      <c r="C171" s="211"/>
      <c r="D171" s="211"/>
    </row>
    <row r="172" spans="1:4" ht="15">
      <c r="A172" s="211"/>
      <c r="B172" s="211"/>
      <c r="C172" s="211"/>
      <c r="D172" s="211"/>
    </row>
    <row r="173" spans="1:4" ht="15">
      <c r="A173" s="211"/>
      <c r="B173" s="211"/>
      <c r="C173" s="211"/>
      <c r="D173" s="211"/>
    </row>
    <row r="174" spans="1:4" ht="15">
      <c r="A174" s="211"/>
      <c r="B174" s="211"/>
      <c r="C174" s="211"/>
      <c r="D174" s="211"/>
    </row>
    <row r="175" spans="1:4" ht="15">
      <c r="A175" s="211"/>
      <c r="B175" s="211"/>
      <c r="C175" s="211"/>
      <c r="D175" s="211"/>
    </row>
    <row r="176" spans="1:4" ht="15">
      <c r="A176" s="211"/>
      <c r="B176" s="211"/>
      <c r="C176" s="211"/>
      <c r="D176" s="211"/>
    </row>
    <row r="177" spans="1:4" ht="15">
      <c r="A177" s="211"/>
      <c r="B177" s="211"/>
      <c r="C177" s="211"/>
      <c r="D177" s="211"/>
    </row>
    <row r="178" spans="1:4" ht="15">
      <c r="A178" s="211"/>
      <c r="B178" s="211"/>
      <c r="C178" s="211"/>
      <c r="D178" s="211"/>
    </row>
    <row r="179" spans="1:4" ht="15">
      <c r="A179" s="211"/>
      <c r="B179" s="211"/>
      <c r="C179" s="211"/>
      <c r="D179" s="211"/>
    </row>
    <row r="180" spans="1:4" ht="15">
      <c r="A180" s="211"/>
      <c r="B180" s="211"/>
      <c r="C180" s="211"/>
      <c r="D180" s="211"/>
    </row>
    <row r="181" spans="1:4" ht="15">
      <c r="A181" s="211"/>
      <c r="B181" s="211"/>
      <c r="C181" s="211"/>
      <c r="D181" s="211"/>
    </row>
    <row r="182" spans="1:4" ht="15">
      <c r="A182" s="211"/>
      <c r="B182" s="211"/>
      <c r="C182" s="211"/>
      <c r="D182" s="211"/>
    </row>
    <row r="183" spans="1:4" ht="15">
      <c r="A183" s="211"/>
      <c r="B183" s="211"/>
      <c r="C183" s="211"/>
      <c r="D183" s="211"/>
    </row>
    <row r="184" spans="1:4" ht="15">
      <c r="A184" s="211"/>
      <c r="B184" s="211"/>
      <c r="C184" s="211"/>
      <c r="D184" s="211"/>
    </row>
    <row r="185" spans="1:4" ht="15">
      <c r="A185" s="211"/>
      <c r="B185" s="211"/>
      <c r="C185" s="211"/>
      <c r="D185" s="211"/>
    </row>
    <row r="186" spans="1:4" ht="15">
      <c r="A186" s="211"/>
      <c r="B186" s="211"/>
      <c r="C186" s="211"/>
      <c r="D186" s="211"/>
    </row>
    <row r="187" spans="1:4" ht="15">
      <c r="A187" s="211"/>
      <c r="B187" s="211"/>
      <c r="C187" s="211"/>
      <c r="D187" s="211"/>
    </row>
    <row r="188" spans="1:4" ht="15">
      <c r="A188" s="211"/>
      <c r="B188" s="211"/>
      <c r="C188" s="211"/>
      <c r="D188" s="211"/>
    </row>
    <row r="189" spans="1:4" ht="15">
      <c r="A189" s="211"/>
      <c r="B189" s="211"/>
      <c r="C189" s="211"/>
      <c r="D189" s="211"/>
    </row>
    <row r="190" spans="1:4" ht="15">
      <c r="A190" s="211"/>
      <c r="B190" s="211"/>
      <c r="C190" s="211"/>
      <c r="D190" s="211"/>
    </row>
    <row r="191" spans="1:4" ht="15">
      <c r="A191" s="211"/>
      <c r="B191" s="211"/>
      <c r="C191" s="211"/>
      <c r="D191" s="211"/>
    </row>
    <row r="192" spans="1:4" ht="15">
      <c r="A192" s="211"/>
      <c r="B192" s="211"/>
      <c r="C192" s="211"/>
      <c r="D192" s="211"/>
    </row>
    <row r="193" spans="1:4" ht="15">
      <c r="A193" s="211"/>
      <c r="B193" s="211"/>
      <c r="C193" s="211"/>
      <c r="D193" s="211"/>
    </row>
    <row r="194" spans="1:4" ht="15">
      <c r="A194" s="211"/>
      <c r="B194" s="211"/>
      <c r="C194" s="211"/>
      <c r="D194" s="211"/>
    </row>
    <row r="195" spans="1:4" ht="15">
      <c r="A195" s="211"/>
      <c r="B195" s="211"/>
      <c r="C195" s="211"/>
      <c r="D195" s="211"/>
    </row>
    <row r="196" spans="1:4" ht="15">
      <c r="A196" s="211"/>
      <c r="B196" s="211"/>
      <c r="C196" s="211"/>
      <c r="D196" s="211"/>
    </row>
    <row r="197" spans="1:4" ht="15">
      <c r="A197" s="211"/>
      <c r="B197" s="211"/>
      <c r="C197" s="211"/>
      <c r="D197" s="211"/>
    </row>
    <row r="198" spans="1:4" ht="15">
      <c r="A198" s="211"/>
      <c r="B198" s="211"/>
      <c r="C198" s="211"/>
      <c r="D198" s="211"/>
    </row>
    <row r="199" spans="1:4" ht="15">
      <c r="A199" s="211"/>
      <c r="B199" s="211"/>
      <c r="C199" s="211"/>
      <c r="D199" s="211"/>
    </row>
    <row r="200" spans="1:4" ht="15">
      <c r="A200" s="211"/>
      <c r="B200" s="211"/>
      <c r="C200" s="211"/>
      <c r="D200" s="211"/>
    </row>
    <row r="201" spans="1:4" ht="15">
      <c r="A201" s="211"/>
      <c r="B201" s="211"/>
      <c r="C201" s="211"/>
      <c r="D201" s="211"/>
    </row>
    <row r="202" spans="1:4" ht="15">
      <c r="A202" s="211"/>
      <c r="B202" s="211"/>
      <c r="C202" s="211"/>
      <c r="D202" s="211"/>
    </row>
    <row r="203" spans="1:4" ht="15">
      <c r="A203" s="211"/>
      <c r="B203" s="211"/>
      <c r="C203" s="211"/>
      <c r="D203" s="211"/>
    </row>
    <row r="204" spans="1:4" ht="15">
      <c r="A204" s="211"/>
      <c r="B204" s="211"/>
      <c r="C204" s="211"/>
      <c r="D204" s="211"/>
    </row>
    <row r="205" spans="1:4" ht="15">
      <c r="A205" s="211"/>
      <c r="B205" s="211"/>
      <c r="C205" s="211"/>
      <c r="D205" s="211"/>
    </row>
    <row r="206" spans="1:4" ht="15">
      <c r="A206" s="211"/>
      <c r="B206" s="211"/>
      <c r="C206" s="211"/>
      <c r="D206" s="211"/>
    </row>
    <row r="207" spans="1:4" ht="15">
      <c r="A207" s="211"/>
      <c r="B207" s="211"/>
      <c r="C207" s="211"/>
      <c r="D207" s="211"/>
    </row>
    <row r="208" spans="1:4" ht="15">
      <c r="A208" s="211"/>
      <c r="B208" s="211"/>
      <c r="C208" s="211"/>
      <c r="D208" s="211"/>
    </row>
    <row r="209" spans="1:4" ht="15">
      <c r="A209" s="211"/>
      <c r="B209" s="211"/>
      <c r="C209" s="211"/>
      <c r="D209" s="211"/>
    </row>
    <row r="210" spans="1:4" ht="15">
      <c r="A210" s="211"/>
      <c r="B210" s="211"/>
      <c r="C210" s="211"/>
      <c r="D210" s="211"/>
    </row>
    <row r="211" spans="1:4" ht="15">
      <c r="A211" s="211"/>
      <c r="B211" s="211"/>
      <c r="C211" s="211"/>
      <c r="D211" s="211"/>
    </row>
    <row r="212" spans="1:4" ht="15">
      <c r="A212" s="211"/>
      <c r="B212" s="211"/>
      <c r="C212" s="211"/>
      <c r="D212" s="211"/>
    </row>
    <row r="213" spans="1:4" ht="15">
      <c r="A213" s="211"/>
      <c r="B213" s="211"/>
      <c r="C213" s="211"/>
      <c r="D213" s="211"/>
    </row>
    <row r="214" spans="1:4" ht="15">
      <c r="A214" s="211"/>
      <c r="B214" s="211"/>
      <c r="C214" s="211"/>
      <c r="D214" s="211"/>
    </row>
    <row r="215" spans="1:4" ht="15">
      <c r="A215" s="211"/>
      <c r="B215" s="211"/>
      <c r="C215" s="211"/>
      <c r="D215" s="211"/>
    </row>
    <row r="216" spans="1:4" ht="15">
      <c r="A216" s="211"/>
      <c r="B216" s="211"/>
      <c r="C216" s="211"/>
      <c r="D216" s="211"/>
    </row>
    <row r="217" spans="1:4" ht="15">
      <c r="A217" s="211"/>
      <c r="B217" s="211"/>
      <c r="C217" s="211"/>
      <c r="D217" s="211"/>
    </row>
    <row r="218" spans="1:4" ht="15">
      <c r="A218" s="211"/>
      <c r="B218" s="211"/>
      <c r="C218" s="211"/>
      <c r="D218" s="211"/>
    </row>
    <row r="219" spans="1:4" ht="15">
      <c r="A219" s="211"/>
      <c r="B219" s="211"/>
      <c r="C219" s="211"/>
      <c r="D219" s="211"/>
    </row>
    <row r="220" spans="1:4" ht="15">
      <c r="A220" s="211"/>
      <c r="B220" s="211"/>
      <c r="C220" s="211"/>
      <c r="D220" s="211"/>
    </row>
    <row r="221" spans="1:4" ht="15">
      <c r="A221" s="211"/>
      <c r="B221" s="211"/>
      <c r="C221" s="211"/>
      <c r="D221" s="211"/>
    </row>
    <row r="222" spans="1:4" ht="15">
      <c r="A222" s="211"/>
      <c r="B222" s="211"/>
      <c r="C222" s="211"/>
      <c r="D222" s="211"/>
    </row>
    <row r="223" spans="1:4" ht="15">
      <c r="A223" s="211"/>
      <c r="B223" s="211"/>
      <c r="C223" s="211"/>
      <c r="D223" s="211"/>
    </row>
    <row r="224" spans="1:4" ht="15">
      <c r="A224" s="211"/>
      <c r="B224" s="211"/>
      <c r="C224" s="211"/>
      <c r="D224" s="211"/>
    </row>
    <row r="225" spans="1:4" ht="15">
      <c r="A225" s="211"/>
      <c r="B225" s="211"/>
      <c r="C225" s="211"/>
      <c r="D225" s="211"/>
    </row>
    <row r="226" spans="1:4" ht="15">
      <c r="A226" s="211"/>
      <c r="B226" s="211"/>
      <c r="C226" s="211"/>
      <c r="D226" s="211"/>
    </row>
    <row r="227" spans="1:4" ht="15">
      <c r="A227" s="211"/>
      <c r="B227" s="211"/>
      <c r="C227" s="211"/>
      <c r="D227" s="211"/>
    </row>
    <row r="228" spans="1:4" ht="15">
      <c r="A228" s="211"/>
      <c r="B228" s="211"/>
      <c r="C228" s="211"/>
      <c r="D228" s="211"/>
    </row>
    <row r="229" spans="1:4" ht="15">
      <c r="A229" s="211"/>
      <c r="B229" s="211"/>
      <c r="C229" s="211"/>
      <c r="D229" s="211"/>
    </row>
    <row r="230" spans="1:4" ht="15">
      <c r="A230" s="211"/>
      <c r="B230" s="211"/>
      <c r="C230" s="211"/>
      <c r="D230" s="211"/>
    </row>
    <row r="231" spans="1:4" ht="15">
      <c r="A231" s="211"/>
      <c r="B231" s="211"/>
      <c r="C231" s="211"/>
      <c r="D231" s="211"/>
    </row>
    <row r="232" spans="1:4" ht="15">
      <c r="A232" s="211"/>
      <c r="B232" s="211"/>
      <c r="C232" s="211"/>
      <c r="D232" s="211"/>
    </row>
    <row r="233" spans="1:4" ht="15">
      <c r="A233" s="211"/>
      <c r="B233" s="211"/>
      <c r="C233" s="211"/>
      <c r="D233" s="211"/>
    </row>
    <row r="234" spans="1:4" ht="15">
      <c r="A234" s="211"/>
      <c r="B234" s="211"/>
      <c r="C234" s="211"/>
      <c r="D234" s="211"/>
    </row>
    <row r="235" spans="1:4" ht="15">
      <c r="A235" s="211"/>
      <c r="B235" s="211"/>
      <c r="C235" s="211"/>
      <c r="D235" s="211"/>
    </row>
    <row r="236" spans="1:4" ht="15">
      <c r="A236" s="211"/>
      <c r="B236" s="211"/>
      <c r="C236" s="211"/>
      <c r="D236" s="211"/>
    </row>
    <row r="237" spans="1:4" ht="15">
      <c r="A237" s="211"/>
      <c r="B237" s="211"/>
      <c r="C237" s="211"/>
      <c r="D237" s="211"/>
    </row>
    <row r="238" spans="1:4" ht="15">
      <c r="A238" s="211"/>
      <c r="B238" s="211"/>
      <c r="C238" s="211"/>
      <c r="D238" s="211"/>
    </row>
    <row r="239" spans="1:4" ht="15">
      <c r="A239" s="211"/>
      <c r="B239" s="211"/>
      <c r="C239" s="211"/>
      <c r="D239" s="211"/>
    </row>
    <row r="240" spans="1:4" ht="15">
      <c r="A240" s="211"/>
      <c r="B240" s="211"/>
      <c r="C240" s="211"/>
      <c r="D240" s="211"/>
    </row>
    <row r="241" spans="1:4" ht="15">
      <c r="A241" s="211"/>
      <c r="B241" s="211"/>
      <c r="C241" s="211"/>
      <c r="D241" s="211"/>
    </row>
    <row r="242" spans="1:4" ht="15">
      <c r="A242" s="211"/>
      <c r="B242" s="211"/>
      <c r="C242" s="211"/>
      <c r="D242" s="211"/>
    </row>
    <row r="243" spans="1:4" ht="15">
      <c r="A243" s="211"/>
      <c r="B243" s="211"/>
      <c r="C243" s="211"/>
      <c r="D243" s="211"/>
    </row>
    <row r="244" spans="1:4" ht="15">
      <c r="A244" s="211"/>
      <c r="B244" s="211"/>
      <c r="C244" s="211"/>
      <c r="D244" s="211"/>
    </row>
    <row r="245" spans="1:4" ht="15">
      <c r="A245" s="211"/>
      <c r="B245" s="211"/>
      <c r="C245" s="211"/>
      <c r="D245" s="211"/>
    </row>
    <row r="246" spans="1:4" ht="15">
      <c r="A246" s="211"/>
      <c r="B246" s="211"/>
      <c r="C246" s="211"/>
      <c r="D246" s="211"/>
    </row>
    <row r="247" spans="1:4" ht="15">
      <c r="A247" s="211"/>
      <c r="B247" s="211"/>
      <c r="C247" s="211"/>
      <c r="D247" s="211"/>
    </row>
    <row r="248" spans="1:4" ht="15">
      <c r="A248" s="211"/>
      <c r="B248" s="211"/>
      <c r="C248" s="211"/>
      <c r="D248" s="211"/>
    </row>
    <row r="249" spans="1:4" ht="15">
      <c r="A249" s="211"/>
      <c r="B249" s="211"/>
      <c r="C249" s="211"/>
      <c r="D249" s="211"/>
    </row>
    <row r="250" spans="1:4" ht="15">
      <c r="A250" s="211"/>
      <c r="B250" s="211"/>
      <c r="C250" s="211"/>
      <c r="D250" s="211"/>
    </row>
    <row r="251" spans="1:4" ht="15">
      <c r="A251" s="211"/>
      <c r="B251" s="211"/>
      <c r="C251" s="211"/>
      <c r="D251" s="211"/>
    </row>
    <row r="252" spans="1:4" ht="15">
      <c r="A252" s="211"/>
      <c r="B252" s="211"/>
      <c r="C252" s="211"/>
      <c r="D252" s="211"/>
    </row>
    <row r="253" spans="1:4" ht="15">
      <c r="A253" s="211"/>
      <c r="B253" s="211"/>
      <c r="C253" s="211"/>
      <c r="D253" s="211"/>
    </row>
    <row r="254" spans="1:4" ht="15">
      <c r="A254" s="211"/>
      <c r="B254" s="211"/>
      <c r="C254" s="211"/>
      <c r="D254" s="211"/>
    </row>
    <row r="255" spans="1:4" ht="15">
      <c r="A255" s="211"/>
      <c r="B255" s="211"/>
      <c r="C255" s="211"/>
      <c r="D255" s="211"/>
    </row>
    <row r="256" spans="1:4" ht="15">
      <c r="A256" s="211"/>
      <c r="B256" s="211"/>
      <c r="C256" s="211"/>
      <c r="D256" s="211"/>
    </row>
    <row r="257" spans="1:4" ht="15">
      <c r="A257" s="211"/>
      <c r="B257" s="211"/>
      <c r="C257" s="211"/>
      <c r="D257" s="211"/>
    </row>
    <row r="258" spans="1:4" ht="15">
      <c r="A258" s="211"/>
      <c r="B258" s="211"/>
      <c r="C258" s="211"/>
      <c r="D258" s="211"/>
    </row>
    <row r="259" spans="1:4" ht="15">
      <c r="A259" s="211"/>
      <c r="B259" s="211"/>
      <c r="C259" s="211"/>
      <c r="D259" s="211"/>
    </row>
    <row r="260" spans="1:4" ht="15">
      <c r="A260" s="211"/>
      <c r="B260" s="211"/>
      <c r="C260" s="211"/>
      <c r="D260" s="211"/>
    </row>
    <row r="261" spans="1:4" ht="15">
      <c r="A261" s="211"/>
      <c r="B261" s="211"/>
      <c r="C261" s="211"/>
      <c r="D261" s="211"/>
    </row>
    <row r="262" spans="1:4" ht="15">
      <c r="A262" s="211"/>
      <c r="B262" s="211"/>
      <c r="C262" s="211"/>
      <c r="D262" s="211"/>
    </row>
    <row r="263" spans="1:4" ht="15">
      <c r="A263" s="211"/>
      <c r="B263" s="211"/>
      <c r="C263" s="211"/>
      <c r="D263" s="211"/>
    </row>
    <row r="264" spans="1:4" ht="15">
      <c r="A264" s="211"/>
      <c r="B264" s="211"/>
      <c r="C264" s="211"/>
      <c r="D264" s="211"/>
    </row>
    <row r="265" spans="1:4" ht="15">
      <c r="A265" s="211"/>
      <c r="B265" s="211"/>
      <c r="C265" s="211"/>
      <c r="D265" s="211"/>
    </row>
    <row r="266" spans="1:4" ht="15">
      <c r="A266" s="211"/>
      <c r="B266" s="211"/>
      <c r="C266" s="211"/>
      <c r="D266" s="211"/>
    </row>
    <row r="267" spans="1:4" ht="15">
      <c r="A267" s="211"/>
      <c r="B267" s="211"/>
      <c r="C267" s="211"/>
      <c r="D267" s="211"/>
    </row>
    <row r="268" spans="1:4" ht="15">
      <c r="A268" s="211"/>
      <c r="B268" s="211"/>
      <c r="C268" s="211"/>
      <c r="D268" s="211"/>
    </row>
    <row r="269" spans="1:4" ht="15">
      <c r="A269" s="211"/>
      <c r="B269" s="211"/>
      <c r="C269" s="211"/>
      <c r="D269" s="211"/>
    </row>
    <row r="270" spans="1:4" ht="15">
      <c r="A270" s="211"/>
      <c r="B270" s="211"/>
      <c r="C270" s="211"/>
      <c r="D270" s="211"/>
    </row>
    <row r="271" spans="1:4" ht="15">
      <c r="A271" s="211"/>
      <c r="B271" s="211"/>
      <c r="C271" s="211"/>
      <c r="D271" s="211"/>
    </row>
    <row r="272" spans="1:4" ht="15">
      <c r="A272" s="211"/>
      <c r="B272" s="211"/>
      <c r="C272" s="211"/>
      <c r="D272" s="211"/>
    </row>
    <row r="273" spans="1:4" ht="15">
      <c r="A273" s="211"/>
      <c r="B273" s="211"/>
      <c r="C273" s="211"/>
      <c r="D273" s="211"/>
    </row>
    <row r="274" spans="1:4" ht="15">
      <c r="A274" s="211"/>
      <c r="B274" s="211"/>
      <c r="C274" s="211"/>
      <c r="D274" s="211"/>
    </row>
    <row r="275" spans="1:4" ht="15">
      <c r="A275" s="211"/>
      <c r="B275" s="211"/>
      <c r="C275" s="211"/>
      <c r="D275" s="211"/>
    </row>
    <row r="276" spans="1:4" ht="15">
      <c r="A276" s="211"/>
      <c r="B276" s="211"/>
      <c r="C276" s="211"/>
      <c r="D276" s="211"/>
    </row>
    <row r="277" spans="1:4" ht="15">
      <c r="A277" s="211"/>
      <c r="B277" s="211"/>
      <c r="C277" s="211"/>
      <c r="D277" s="211"/>
    </row>
    <row r="278" spans="1:4" ht="15">
      <c r="A278" s="211"/>
      <c r="B278" s="211"/>
      <c r="C278" s="211"/>
      <c r="D278" s="211"/>
    </row>
    <row r="279" spans="1:4" ht="15">
      <c r="A279" s="211"/>
      <c r="B279" s="211"/>
      <c r="C279" s="211"/>
      <c r="D279" s="211"/>
    </row>
    <row r="280" spans="1:4" ht="15">
      <c r="A280" s="211"/>
      <c r="B280" s="211"/>
      <c r="C280" s="211"/>
      <c r="D280" s="211"/>
    </row>
    <row r="281" spans="1:4" ht="15">
      <c r="A281" s="211"/>
      <c r="B281" s="211"/>
      <c r="C281" s="211"/>
      <c r="D281" s="211"/>
    </row>
    <row r="282" spans="1:4" ht="15">
      <c r="A282" s="211"/>
      <c r="B282" s="211"/>
      <c r="C282" s="211"/>
      <c r="D282" s="211"/>
    </row>
    <row r="283" spans="1:4" ht="15">
      <c r="A283" s="211"/>
      <c r="B283" s="211"/>
      <c r="C283" s="211"/>
      <c r="D283" s="211"/>
    </row>
    <row r="284" spans="1:4" ht="15">
      <c r="A284" s="211"/>
      <c r="B284" s="211"/>
      <c r="C284" s="211"/>
      <c r="D284" s="211"/>
    </row>
    <row r="285" spans="1:4" ht="15">
      <c r="A285" s="211"/>
      <c r="B285" s="211"/>
      <c r="C285" s="211"/>
      <c r="D285" s="211"/>
    </row>
    <row r="286" spans="1:4" ht="15">
      <c r="A286" s="211"/>
      <c r="B286" s="211"/>
      <c r="C286" s="211"/>
      <c r="D286" s="211"/>
    </row>
    <row r="287" spans="1:4" ht="15">
      <c r="A287" s="211"/>
      <c r="B287" s="211"/>
      <c r="C287" s="211"/>
      <c r="D287" s="211"/>
    </row>
    <row r="288" spans="1:4" ht="15">
      <c r="A288" s="211"/>
      <c r="B288" s="211"/>
      <c r="C288" s="211"/>
      <c r="D288" s="211"/>
    </row>
    <row r="289" spans="1:4" ht="15">
      <c r="A289" s="211"/>
      <c r="B289" s="211"/>
      <c r="C289" s="211"/>
      <c r="D289" s="211"/>
    </row>
    <row r="290" spans="1:4" ht="15">
      <c r="A290" s="211"/>
      <c r="B290" s="211"/>
      <c r="C290" s="211"/>
      <c r="D290" s="211"/>
    </row>
    <row r="291" spans="1:4" ht="15">
      <c r="A291" s="211"/>
      <c r="B291" s="211"/>
      <c r="C291" s="211"/>
      <c r="D291" s="211"/>
    </row>
    <row r="292" spans="1:4" ht="15">
      <c r="A292" s="211"/>
      <c r="B292" s="211"/>
      <c r="C292" s="211"/>
      <c r="D292" s="211"/>
    </row>
    <row r="293" spans="1:4" ht="15">
      <c r="A293" s="211"/>
      <c r="B293" s="211"/>
      <c r="C293" s="211"/>
      <c r="D293" s="211"/>
    </row>
    <row r="294" spans="1:4" ht="15">
      <c r="A294" s="211"/>
      <c r="B294" s="211"/>
      <c r="C294" s="211"/>
      <c r="D294" s="211"/>
    </row>
    <row r="295" spans="1:4" ht="15">
      <c r="A295" s="211"/>
      <c r="B295" s="211"/>
      <c r="C295" s="211"/>
      <c r="D295" s="211"/>
    </row>
    <row r="296" spans="1:4" ht="15">
      <c r="A296" s="211"/>
      <c r="B296" s="211"/>
      <c r="C296" s="211"/>
      <c r="D296" s="211"/>
    </row>
    <row r="297" spans="1:4" ht="15">
      <c r="A297" s="211"/>
      <c r="B297" s="211"/>
      <c r="C297" s="211"/>
      <c r="D297" s="211"/>
    </row>
    <row r="298" spans="1:4" ht="15">
      <c r="A298" s="211"/>
      <c r="B298" s="211"/>
      <c r="C298" s="211"/>
      <c r="D298" s="211"/>
    </row>
    <row r="299" spans="1:4" ht="15">
      <c r="A299" s="211"/>
      <c r="B299" s="211"/>
      <c r="C299" s="211"/>
      <c r="D299" s="211"/>
    </row>
    <row r="300" spans="1:4" ht="15">
      <c r="A300" s="211"/>
      <c r="B300" s="211"/>
      <c r="C300" s="211"/>
      <c r="D300" s="211"/>
    </row>
    <row r="301" spans="1:4" ht="15">
      <c r="A301" s="211"/>
      <c r="B301" s="211"/>
      <c r="C301" s="211"/>
      <c r="D301" s="211"/>
    </row>
    <row r="302" spans="1:4" ht="15">
      <c r="A302" s="211"/>
      <c r="B302" s="211"/>
      <c r="C302" s="211"/>
      <c r="D302" s="211"/>
    </row>
    <row r="303" spans="1:4" ht="15">
      <c r="A303" s="211"/>
      <c r="B303" s="211"/>
      <c r="C303" s="211"/>
      <c r="D303" s="211"/>
    </row>
    <row r="304" spans="1:4" ht="15">
      <c r="A304" s="211"/>
      <c r="B304" s="211"/>
      <c r="C304" s="211"/>
      <c r="D304" s="211"/>
    </row>
    <row r="305" spans="1:4" ht="15">
      <c r="A305" s="211"/>
      <c r="B305" s="211"/>
      <c r="C305" s="211"/>
      <c r="D305" s="211"/>
    </row>
    <row r="306" spans="1:4" ht="15">
      <c r="A306" s="211"/>
      <c r="B306" s="211"/>
      <c r="C306" s="211"/>
      <c r="D306" s="211"/>
    </row>
    <row r="307" spans="1:4" ht="15">
      <c r="A307" s="211"/>
      <c r="B307" s="211"/>
      <c r="C307" s="211"/>
      <c r="D307" s="211"/>
    </row>
    <row r="308" spans="1:4" ht="15">
      <c r="A308" s="211"/>
      <c r="B308" s="211"/>
      <c r="C308" s="211"/>
      <c r="D308" s="211"/>
    </row>
    <row r="309" spans="1:4" ht="15">
      <c r="A309" s="211"/>
      <c r="B309" s="211"/>
      <c r="C309" s="211"/>
      <c r="D309" s="211"/>
    </row>
    <row r="310" spans="1:4" ht="15">
      <c r="A310" s="211"/>
      <c r="B310" s="211"/>
      <c r="C310" s="211"/>
      <c r="D310" s="211"/>
    </row>
    <row r="311" spans="1:4" ht="15">
      <c r="A311" s="211"/>
      <c r="B311" s="211"/>
      <c r="C311" s="211"/>
      <c r="D311" s="211"/>
    </row>
    <row r="312" spans="1:4" ht="15">
      <c r="A312" s="211"/>
      <c r="B312" s="211"/>
      <c r="C312" s="211"/>
      <c r="D312" s="211"/>
    </row>
    <row r="313" spans="1:4" ht="15">
      <c r="A313" s="211"/>
      <c r="B313" s="211"/>
      <c r="C313" s="211"/>
      <c r="D313" s="211"/>
    </row>
    <row r="314" spans="1:4" ht="15">
      <c r="A314" s="211"/>
      <c r="B314" s="211"/>
      <c r="C314" s="211"/>
      <c r="D314" s="211"/>
    </row>
    <row r="315" spans="1:4" ht="15">
      <c r="A315" s="211"/>
      <c r="B315" s="211"/>
      <c r="C315" s="211"/>
      <c r="D315" s="211"/>
    </row>
    <row r="316" spans="1:4" ht="15">
      <c r="A316" s="211"/>
      <c r="B316" s="211"/>
      <c r="C316" s="211"/>
      <c r="D316" s="211"/>
    </row>
    <row r="317" spans="1:4" ht="15">
      <c r="A317" s="211"/>
      <c r="B317" s="211"/>
      <c r="C317" s="211"/>
      <c r="D317" s="211"/>
    </row>
    <row r="318" spans="1:4" ht="15">
      <c r="A318" s="211"/>
      <c r="B318" s="211"/>
      <c r="C318" s="211"/>
      <c r="D318" s="211"/>
    </row>
    <row r="319" spans="1:4" ht="15">
      <c r="A319" s="211"/>
      <c r="B319" s="211"/>
      <c r="C319" s="211"/>
      <c r="D319" s="211"/>
    </row>
    <row r="320" spans="1:4" ht="15">
      <c r="A320" s="211"/>
      <c r="B320" s="211"/>
      <c r="C320" s="211"/>
      <c r="D320" s="211"/>
    </row>
    <row r="321" spans="1:4" ht="15">
      <c r="A321" s="211"/>
      <c r="B321" s="211"/>
      <c r="C321" s="211"/>
      <c r="D321" s="211"/>
    </row>
    <row r="322" spans="1:4" ht="15">
      <c r="A322" s="211"/>
      <c r="B322" s="211"/>
      <c r="C322" s="211"/>
      <c r="D322" s="211"/>
    </row>
    <row r="323" spans="1:4" ht="15">
      <c r="A323" s="211"/>
      <c r="B323" s="211"/>
      <c r="C323" s="211"/>
      <c r="D323" s="211"/>
    </row>
    <row r="324" spans="1:4" ht="15">
      <c r="A324" s="211"/>
      <c r="B324" s="211"/>
      <c r="C324" s="211"/>
      <c r="D324" s="211"/>
    </row>
    <row r="325" spans="1:4" ht="15">
      <c r="A325" s="211"/>
      <c r="B325" s="211"/>
      <c r="C325" s="211"/>
      <c r="D325" s="211"/>
    </row>
    <row r="326" spans="1:4" ht="15">
      <c r="A326" s="211"/>
      <c r="B326" s="211"/>
      <c r="C326" s="211"/>
      <c r="D326" s="211"/>
    </row>
    <row r="327" spans="1:4" ht="15">
      <c r="A327" s="211"/>
      <c r="B327" s="211"/>
      <c r="C327" s="211"/>
      <c r="D327" s="211"/>
    </row>
    <row r="328" spans="1:4" ht="15">
      <c r="A328" s="211"/>
      <c r="B328" s="211"/>
      <c r="C328" s="211"/>
      <c r="D328" s="211"/>
    </row>
    <row r="329" spans="1:4" ht="15">
      <c r="A329" s="211"/>
      <c r="B329" s="211"/>
      <c r="C329" s="211"/>
      <c r="D329" s="211"/>
    </row>
    <row r="330" spans="1:4" ht="15">
      <c r="A330" s="211"/>
      <c r="B330" s="211"/>
      <c r="C330" s="211"/>
      <c r="D330" s="211"/>
    </row>
    <row r="331" spans="1:4" ht="15">
      <c r="A331" s="211"/>
      <c r="B331" s="211"/>
      <c r="C331" s="211"/>
      <c r="D331" s="211"/>
    </row>
    <row r="332" spans="1:4" ht="15">
      <c r="A332" s="211"/>
      <c r="B332" s="211"/>
      <c r="C332" s="211"/>
      <c r="D332" s="211"/>
    </row>
    <row r="333" spans="1:4" ht="15">
      <c r="A333" s="211"/>
      <c r="B333" s="211"/>
      <c r="C333" s="211"/>
      <c r="D333" s="211"/>
    </row>
    <row r="334" spans="1:4" ht="15">
      <c r="A334" s="211"/>
      <c r="B334" s="211"/>
      <c r="C334" s="211"/>
      <c r="D334" s="211"/>
    </row>
    <row r="335" spans="1:4" ht="15">
      <c r="A335" s="211"/>
      <c r="B335" s="211"/>
      <c r="C335" s="211"/>
      <c r="D335" s="211"/>
    </row>
    <row r="336" spans="1:4" ht="15">
      <c r="A336" s="211"/>
      <c r="B336" s="211"/>
      <c r="C336" s="211"/>
      <c r="D336" s="211"/>
    </row>
    <row r="337" spans="1:4" ht="15">
      <c r="A337" s="211"/>
      <c r="B337" s="211"/>
      <c r="C337" s="211"/>
      <c r="D337" s="211"/>
    </row>
    <row r="338" spans="1:4" ht="15">
      <c r="A338" s="211"/>
      <c r="B338" s="211"/>
      <c r="C338" s="211"/>
      <c r="D338" s="211"/>
    </row>
    <row r="339" spans="1:4" ht="15">
      <c r="A339" s="211"/>
      <c r="B339" s="211"/>
      <c r="C339" s="211"/>
      <c r="D339" s="211"/>
    </row>
    <row r="340" spans="1:4" ht="15">
      <c r="A340" s="211"/>
      <c r="B340" s="211"/>
      <c r="C340" s="211"/>
      <c r="D340" s="211"/>
    </row>
    <row r="341" spans="1:4" ht="15">
      <c r="A341" s="211"/>
      <c r="B341" s="211"/>
      <c r="C341" s="211"/>
      <c r="D341" s="211"/>
    </row>
    <row r="342" spans="1:4" ht="15">
      <c r="A342" s="211"/>
      <c r="B342" s="211"/>
      <c r="C342" s="211"/>
      <c r="D342" s="211"/>
    </row>
    <row r="343" spans="1:4" ht="15">
      <c r="A343" s="211"/>
      <c r="B343" s="211"/>
      <c r="C343" s="211"/>
      <c r="D343" s="211"/>
    </row>
    <row r="344" spans="1:4" ht="15">
      <c r="A344" s="211"/>
      <c r="B344" s="211"/>
      <c r="C344" s="211"/>
      <c r="D344" s="211"/>
    </row>
    <row r="345" spans="1:4" ht="15">
      <c r="A345" s="211"/>
      <c r="B345" s="211"/>
      <c r="C345" s="211"/>
      <c r="D345" s="211"/>
    </row>
    <row r="346" spans="1:4" ht="15">
      <c r="A346" s="211"/>
      <c r="B346" s="211"/>
      <c r="C346" s="211"/>
      <c r="D346" s="211"/>
    </row>
    <row r="347" spans="1:4" ht="15">
      <c r="A347" s="211"/>
      <c r="B347" s="211"/>
      <c r="C347" s="211"/>
      <c r="D347" s="211"/>
    </row>
    <row r="348" spans="1:4" ht="15">
      <c r="A348" s="211"/>
      <c r="B348" s="211"/>
      <c r="C348" s="211"/>
      <c r="D348" s="211"/>
    </row>
    <row r="349" spans="1:4" ht="15">
      <c r="A349" s="211"/>
      <c r="B349" s="211"/>
      <c r="C349" s="211"/>
      <c r="D349" s="211"/>
    </row>
    <row r="350" spans="1:4" ht="15">
      <c r="A350" s="211"/>
      <c r="B350" s="211"/>
      <c r="C350" s="211"/>
      <c r="D350" s="211"/>
    </row>
    <row r="351" spans="1:4" ht="15">
      <c r="A351" s="211"/>
      <c r="B351" s="211"/>
      <c r="C351" s="211"/>
      <c r="D351" s="211"/>
    </row>
    <row r="352" spans="1:4" ht="15">
      <c r="A352" s="211"/>
      <c r="B352" s="211"/>
      <c r="C352" s="211"/>
      <c r="D352" s="211"/>
    </row>
    <row r="353" spans="1:4" ht="15">
      <c r="A353" s="211"/>
      <c r="B353" s="211"/>
      <c r="C353" s="211"/>
      <c r="D353" s="211"/>
    </row>
    <row r="354" spans="1:4" ht="15">
      <c r="A354" s="211"/>
      <c r="B354" s="211"/>
      <c r="C354" s="211"/>
      <c r="D354" s="211"/>
    </row>
    <row r="355" spans="1:4" ht="15">
      <c r="A355" s="211"/>
      <c r="B355" s="211"/>
      <c r="C355" s="211"/>
      <c r="D355" s="211"/>
    </row>
    <row r="356" spans="1:4" ht="15">
      <c r="A356" s="211"/>
      <c r="B356" s="211"/>
      <c r="C356" s="211"/>
      <c r="D356" s="211"/>
    </row>
    <row r="357" spans="1:4" ht="15">
      <c r="A357" s="211"/>
      <c r="B357" s="211"/>
      <c r="C357" s="211"/>
      <c r="D357" s="211"/>
    </row>
    <row r="358" spans="1:4" ht="15">
      <c r="A358" s="211"/>
      <c r="B358" s="211"/>
      <c r="C358" s="211"/>
      <c r="D358" s="211"/>
    </row>
    <row r="359" spans="1:4" ht="15">
      <c r="A359" s="211"/>
      <c r="B359" s="211"/>
      <c r="C359" s="211"/>
      <c r="D359" s="211"/>
    </row>
    <row r="360" spans="1:4" ht="15">
      <c r="A360" s="211"/>
      <c r="B360" s="211"/>
      <c r="C360" s="211"/>
      <c r="D360" s="211"/>
    </row>
    <row r="361" spans="1:4" ht="15">
      <c r="A361" s="211"/>
      <c r="B361" s="211"/>
      <c r="C361" s="211"/>
      <c r="D361" s="211"/>
    </row>
    <row r="362" spans="1:4" ht="15">
      <c r="A362" s="211"/>
      <c r="B362" s="211"/>
      <c r="C362" s="211"/>
      <c r="D362" s="211"/>
    </row>
    <row r="363" spans="1:4" ht="15">
      <c r="A363" s="211"/>
      <c r="B363" s="211"/>
      <c r="C363" s="211"/>
      <c r="D363" s="211"/>
    </row>
    <row r="364" spans="1:4" ht="15">
      <c r="A364" s="211"/>
      <c r="B364" s="211"/>
      <c r="C364" s="211"/>
      <c r="D364" s="211"/>
    </row>
    <row r="365" spans="1:4" ht="15">
      <c r="A365" s="211"/>
      <c r="B365" s="211"/>
      <c r="C365" s="211"/>
      <c r="D365" s="211"/>
    </row>
    <row r="366" spans="1:4" ht="15">
      <c r="A366" s="211"/>
      <c r="B366" s="211"/>
      <c r="C366" s="211"/>
      <c r="D366" s="211"/>
    </row>
    <row r="367" spans="1:4" ht="15">
      <c r="A367" s="211"/>
      <c r="B367" s="211"/>
      <c r="C367" s="211"/>
      <c r="D367" s="211"/>
    </row>
    <row r="368" spans="1:4" ht="15">
      <c r="A368" s="211"/>
      <c r="B368" s="211"/>
      <c r="C368" s="211"/>
      <c r="D368" s="211"/>
    </row>
    <row r="369" spans="1:4" ht="15">
      <c r="A369" s="211"/>
      <c r="B369" s="211"/>
      <c r="C369" s="211"/>
      <c r="D369" s="211"/>
    </row>
    <row r="370" spans="1:4" ht="15">
      <c r="A370" s="211"/>
      <c r="B370" s="211"/>
      <c r="C370" s="211"/>
      <c r="D370" s="211"/>
    </row>
    <row r="371" spans="1:4" ht="15">
      <c r="A371" s="211"/>
      <c r="B371" s="211"/>
      <c r="C371" s="211"/>
      <c r="D371" s="211"/>
    </row>
    <row r="372" spans="1:4" ht="15">
      <c r="A372" s="211"/>
      <c r="B372" s="211"/>
      <c r="C372" s="211"/>
      <c r="D372" s="211"/>
    </row>
    <row r="373" spans="1:4" ht="15">
      <c r="A373" s="211"/>
      <c r="B373" s="211"/>
      <c r="C373" s="211"/>
      <c r="D373" s="211"/>
    </row>
    <row r="374" spans="1:4" ht="15">
      <c r="A374" s="211"/>
      <c r="B374" s="211"/>
      <c r="C374" s="211"/>
      <c r="D374" s="211"/>
    </row>
    <row r="375" spans="1:4" ht="15">
      <c r="A375" s="211"/>
      <c r="B375" s="211"/>
      <c r="C375" s="211"/>
      <c r="D375" s="211"/>
    </row>
  </sheetData>
  <mergeCells count="5">
    <mergeCell ref="A1:D1"/>
    <mergeCell ref="A2:D2"/>
    <mergeCell ref="A3:D3"/>
    <mergeCell ref="A6:D6"/>
    <mergeCell ref="A32:D32"/>
  </mergeCells>
  <pageMargins left="0.7" right="0.7" top="0.75" bottom="0.75" header="0.3" footer="0.3"/>
  <pageSetup paperSize="9" orientation="portrait" r:id="rId1"/>
</worksheet>
</file>

<file path=xl/worksheets/sheet1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F247"/>
  <sheetViews>
    <sheetView topLeftCell="A4" workbookViewId="0">
      <pane ySplit="4" topLeftCell="A125" activePane="bottomLeft" state="frozen"/>
      <selection activeCell="A4" sqref="A4"/>
      <selection pane="bottomLeft" activeCell="H239" sqref="H239:BF239"/>
    </sheetView>
  </sheetViews>
  <sheetFormatPr defaultRowHeight="15"/>
  <cols>
    <col min="1" max="1" width="3.75" customWidth="1"/>
    <col min="2" max="2" width="16.125" style="875" customWidth="1"/>
    <col min="3" max="3" width="5.75" customWidth="1"/>
    <col min="4" max="4" width="7.125" customWidth="1"/>
    <col min="5" max="5" width="7.375" customWidth="1"/>
    <col min="6" max="7" width="6.375" customWidth="1"/>
    <col min="8" max="57" width="5.625" style="891" customWidth="1"/>
    <col min="58" max="58" width="6.375" style="891" customWidth="1"/>
  </cols>
  <sheetData>
    <row r="2" spans="1:58">
      <c r="A2" s="1964" t="s">
        <v>727</v>
      </c>
      <c r="B2" s="1964"/>
      <c r="C2" s="1964"/>
      <c r="D2" s="1964"/>
      <c r="E2" s="1964"/>
      <c r="F2" s="1964"/>
      <c r="G2" s="1964"/>
      <c r="H2" s="1964"/>
      <c r="I2" s="1964"/>
      <c r="J2" s="1964"/>
      <c r="K2" s="1964"/>
      <c r="L2" s="1964"/>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1964"/>
      <c r="AO2" s="1964"/>
      <c r="AP2" s="1964"/>
      <c r="AQ2" s="1964"/>
      <c r="AR2" s="1964"/>
      <c r="AS2" s="1964"/>
      <c r="AT2" s="1964"/>
      <c r="AU2" s="1964"/>
      <c r="AV2" s="1964"/>
      <c r="AW2" s="1964"/>
      <c r="AX2" s="1964"/>
      <c r="AY2" s="1964"/>
      <c r="AZ2" s="1964"/>
      <c r="BA2" s="1964"/>
      <c r="BB2" s="1964"/>
      <c r="BC2" s="1964"/>
      <c r="BD2" s="1964"/>
      <c r="BE2" s="1964"/>
      <c r="BF2" s="1964"/>
    </row>
    <row r="3" spans="1:58">
      <c r="A3" s="1965" t="str">
        <f>'[7]1. Chi tieu chinh'!A3:K3</f>
        <v>(Kèm theo văn bản số: 77/BC-UBND ngày 24 tháng 02 năm 2023 của UBND huyện)</v>
      </c>
      <c r="B3" s="1965"/>
      <c r="C3" s="1965"/>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5"/>
      <c r="AT3" s="1965"/>
      <c r="AU3" s="1965"/>
      <c r="AV3" s="1965"/>
      <c r="AW3" s="1965"/>
      <c r="AX3" s="1965"/>
      <c r="AY3" s="1965"/>
      <c r="AZ3" s="1965"/>
      <c r="BA3" s="1965"/>
      <c r="BB3" s="1965"/>
      <c r="BC3" s="1965"/>
      <c r="BD3" s="1965"/>
      <c r="BE3" s="1965"/>
      <c r="BF3" s="1965"/>
    </row>
    <row r="4" spans="1:58">
      <c r="A4" s="1966"/>
      <c r="B4" s="1966"/>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c r="AF4" s="1966"/>
      <c r="AG4" s="1966"/>
      <c r="AH4" s="1966"/>
      <c r="AI4" s="1966"/>
      <c r="AJ4" s="1966"/>
      <c r="AK4" s="1966"/>
      <c r="AL4" s="1966"/>
      <c r="AM4" s="1966"/>
      <c r="AN4" s="1966"/>
      <c r="AO4" s="1966"/>
      <c r="AP4" s="1966"/>
      <c r="AQ4" s="1966"/>
      <c r="AR4" s="1966"/>
      <c r="AS4" s="1966"/>
      <c r="AT4" s="1966"/>
      <c r="AU4" s="1966"/>
      <c r="AV4" s="1966"/>
      <c r="AW4" s="1966"/>
      <c r="AX4" s="1966"/>
      <c r="AY4" s="1966"/>
      <c r="AZ4" s="1966"/>
      <c r="BA4" s="1966"/>
      <c r="BB4" s="1966"/>
      <c r="BC4" s="1966"/>
      <c r="BD4" s="1966"/>
      <c r="BE4" s="878"/>
      <c r="BF4" s="890"/>
    </row>
    <row r="5" spans="1:58">
      <c r="A5" s="1945" t="s">
        <v>40</v>
      </c>
      <c r="B5" s="1946" t="s">
        <v>59</v>
      </c>
      <c r="C5" s="1945" t="s">
        <v>20</v>
      </c>
      <c r="D5" s="1945"/>
      <c r="E5" s="1945"/>
      <c r="F5" s="1945"/>
      <c r="G5" s="1945"/>
      <c r="H5" s="1951"/>
      <c r="I5" s="1951"/>
      <c r="J5" s="1951"/>
      <c r="K5" s="1951"/>
      <c r="L5" s="1951"/>
      <c r="M5" s="1951"/>
      <c r="N5" s="1951"/>
      <c r="O5" s="1951"/>
      <c r="P5" s="1951"/>
      <c r="Q5" s="1951"/>
      <c r="R5" s="1951"/>
      <c r="S5" s="1951"/>
      <c r="T5" s="1951"/>
      <c r="U5" s="1951"/>
      <c r="V5" s="1951"/>
      <c r="W5" s="1951"/>
      <c r="X5" s="1951"/>
      <c r="Y5" s="1951"/>
      <c r="Z5" s="1951"/>
      <c r="AA5" s="1951"/>
      <c r="AB5" s="1951"/>
      <c r="AC5" s="1951"/>
      <c r="AD5" s="1951"/>
      <c r="AE5" s="1951"/>
      <c r="AF5" s="1951"/>
      <c r="AG5" s="1951"/>
      <c r="AH5" s="1951"/>
      <c r="AI5" s="1951"/>
      <c r="AJ5" s="1951"/>
      <c r="AK5" s="1951"/>
      <c r="AL5" s="1951"/>
      <c r="AM5" s="1951"/>
      <c r="AN5" s="1951"/>
      <c r="AO5" s="1951"/>
      <c r="AP5" s="1951"/>
      <c r="AQ5" s="1951"/>
      <c r="AR5" s="1951"/>
      <c r="AS5" s="1951"/>
      <c r="AT5" s="1951"/>
      <c r="AU5" s="1951"/>
      <c r="AV5" s="1951"/>
      <c r="AW5" s="1951"/>
      <c r="AX5" s="1951"/>
      <c r="AY5" s="1951"/>
      <c r="AZ5" s="1951"/>
      <c r="BA5" s="1951"/>
      <c r="BB5" s="1951"/>
      <c r="BC5" s="1951"/>
      <c r="BD5" s="1951"/>
      <c r="BE5" s="1951"/>
      <c r="BF5" s="1952"/>
    </row>
    <row r="6" spans="1:58" ht="15" customHeight="1">
      <c r="A6" s="1945"/>
      <c r="B6" s="1946"/>
      <c r="C6" s="1945"/>
      <c r="D6" s="1945" t="s">
        <v>731</v>
      </c>
      <c r="E6" s="1953" t="s">
        <v>636</v>
      </c>
      <c r="F6" s="1953" t="s">
        <v>748</v>
      </c>
      <c r="G6" s="1953" t="s">
        <v>749</v>
      </c>
      <c r="H6" s="1962" t="s">
        <v>547</v>
      </c>
      <c r="I6" s="1962"/>
      <c r="J6" s="1963"/>
      <c r="K6" s="1962" t="s">
        <v>640</v>
      </c>
      <c r="L6" s="1962"/>
      <c r="M6" s="1963"/>
      <c r="N6" s="1962" t="s">
        <v>641</v>
      </c>
      <c r="O6" s="1962"/>
      <c r="P6" s="1963"/>
      <c r="Q6" s="1962" t="s">
        <v>642</v>
      </c>
      <c r="R6" s="1962"/>
      <c r="S6" s="1963"/>
      <c r="T6" s="1962" t="s">
        <v>643</v>
      </c>
      <c r="U6" s="1962"/>
      <c r="V6" s="1963"/>
      <c r="W6" s="1962" t="s">
        <v>644</v>
      </c>
      <c r="X6" s="1962"/>
      <c r="Y6" s="1963"/>
      <c r="Z6" s="1962" t="s">
        <v>645</v>
      </c>
      <c r="AA6" s="1962"/>
      <c r="AB6" s="1963"/>
      <c r="AC6" s="1962" t="s">
        <v>646</v>
      </c>
      <c r="AD6" s="1962"/>
      <c r="AE6" s="1963"/>
      <c r="AF6" s="1962" t="s">
        <v>647</v>
      </c>
      <c r="AG6" s="1962"/>
      <c r="AH6" s="1963"/>
      <c r="AI6" s="1962" t="s">
        <v>648</v>
      </c>
      <c r="AJ6" s="1962"/>
      <c r="AK6" s="1963"/>
      <c r="AL6" s="1962" t="s">
        <v>649</v>
      </c>
      <c r="AM6" s="1962"/>
      <c r="AN6" s="1963"/>
      <c r="AO6" s="1962" t="s">
        <v>650</v>
      </c>
      <c r="AP6" s="1962"/>
      <c r="AQ6" s="1963"/>
      <c r="AR6" s="1962" t="s">
        <v>651</v>
      </c>
      <c r="AS6" s="1962"/>
      <c r="AT6" s="1963"/>
      <c r="AU6" s="1962" t="s">
        <v>652</v>
      </c>
      <c r="AV6" s="1962"/>
      <c r="AW6" s="1963"/>
      <c r="AX6" s="1962" t="s">
        <v>653</v>
      </c>
      <c r="AY6" s="1962"/>
      <c r="AZ6" s="1963"/>
      <c r="BA6" s="1962" t="s">
        <v>654</v>
      </c>
      <c r="BB6" s="1962"/>
      <c r="BC6" s="1963"/>
      <c r="BD6" s="1962" t="s">
        <v>655</v>
      </c>
      <c r="BE6" s="1962"/>
      <c r="BF6" s="1963"/>
    </row>
    <row r="7" spans="1:58" ht="62.25" customHeight="1">
      <c r="A7" s="1945"/>
      <c r="B7" s="1946"/>
      <c r="C7" s="1945"/>
      <c r="D7" s="1945"/>
      <c r="E7" s="1953"/>
      <c r="F7" s="1953"/>
      <c r="G7" s="1953"/>
      <c r="H7" s="877" t="s">
        <v>636</v>
      </c>
      <c r="I7" s="877" t="s">
        <v>748</v>
      </c>
      <c r="J7" s="877" t="s">
        <v>749</v>
      </c>
      <c r="K7" s="877" t="s">
        <v>636</v>
      </c>
      <c r="L7" s="877" t="s">
        <v>750</v>
      </c>
      <c r="M7" s="877" t="s">
        <v>749</v>
      </c>
      <c r="N7" s="877" t="s">
        <v>636</v>
      </c>
      <c r="O7" s="877" t="s">
        <v>750</v>
      </c>
      <c r="P7" s="877" t="s">
        <v>749</v>
      </c>
      <c r="Q7" s="877" t="s">
        <v>636</v>
      </c>
      <c r="R7" s="877" t="s">
        <v>750</v>
      </c>
      <c r="S7" s="877" t="s">
        <v>749</v>
      </c>
      <c r="T7" s="877" t="s">
        <v>636</v>
      </c>
      <c r="U7" s="877" t="s">
        <v>750</v>
      </c>
      <c r="V7" s="877" t="s">
        <v>749</v>
      </c>
      <c r="W7" s="877" t="s">
        <v>636</v>
      </c>
      <c r="X7" s="877" t="s">
        <v>750</v>
      </c>
      <c r="Y7" s="877" t="s">
        <v>749</v>
      </c>
      <c r="Z7" s="877" t="s">
        <v>636</v>
      </c>
      <c r="AA7" s="877" t="s">
        <v>750</v>
      </c>
      <c r="AB7" s="877" t="s">
        <v>749</v>
      </c>
      <c r="AC7" s="877" t="s">
        <v>636</v>
      </c>
      <c r="AD7" s="877" t="s">
        <v>750</v>
      </c>
      <c r="AE7" s="877" t="s">
        <v>749</v>
      </c>
      <c r="AF7" s="877" t="s">
        <v>636</v>
      </c>
      <c r="AG7" s="877" t="s">
        <v>750</v>
      </c>
      <c r="AH7" s="877" t="s">
        <v>749</v>
      </c>
      <c r="AI7" s="877" t="s">
        <v>636</v>
      </c>
      <c r="AJ7" s="877" t="s">
        <v>750</v>
      </c>
      <c r="AK7" s="877" t="s">
        <v>749</v>
      </c>
      <c r="AL7" s="877" t="s">
        <v>636</v>
      </c>
      <c r="AM7" s="877" t="s">
        <v>750</v>
      </c>
      <c r="AN7" s="877" t="s">
        <v>749</v>
      </c>
      <c r="AO7" s="877" t="s">
        <v>636</v>
      </c>
      <c r="AP7" s="877" t="s">
        <v>750</v>
      </c>
      <c r="AQ7" s="877" t="s">
        <v>749</v>
      </c>
      <c r="AR7" s="877" t="s">
        <v>636</v>
      </c>
      <c r="AS7" s="877" t="s">
        <v>750</v>
      </c>
      <c r="AT7" s="877" t="s">
        <v>749</v>
      </c>
      <c r="AU7" s="877" t="s">
        <v>636</v>
      </c>
      <c r="AV7" s="877" t="s">
        <v>750</v>
      </c>
      <c r="AW7" s="877" t="s">
        <v>749</v>
      </c>
      <c r="AX7" s="877" t="s">
        <v>636</v>
      </c>
      <c r="AY7" s="877" t="s">
        <v>750</v>
      </c>
      <c r="AZ7" s="877" t="s">
        <v>749</v>
      </c>
      <c r="BA7" s="877" t="s">
        <v>636</v>
      </c>
      <c r="BB7" s="877" t="s">
        <v>750</v>
      </c>
      <c r="BC7" s="877" t="s">
        <v>749</v>
      </c>
      <c r="BD7" s="877" t="s">
        <v>636</v>
      </c>
      <c r="BE7" s="877" t="s">
        <v>750</v>
      </c>
      <c r="BF7" s="877" t="s">
        <v>749</v>
      </c>
    </row>
    <row r="8" spans="1:58">
      <c r="A8" s="235"/>
      <c r="B8" s="811"/>
      <c r="C8" s="235"/>
      <c r="D8" s="903"/>
      <c r="E8" s="903"/>
      <c r="F8" s="903"/>
      <c r="G8" s="903"/>
      <c r="H8" s="903"/>
      <c r="I8" s="903"/>
      <c r="J8" s="903"/>
      <c r="K8" s="903"/>
      <c r="L8" s="903"/>
      <c r="M8" s="903"/>
      <c r="N8" s="903"/>
      <c r="O8" s="903"/>
      <c r="P8" s="903"/>
      <c r="Q8" s="903"/>
      <c r="R8" s="903"/>
      <c r="S8" s="903"/>
      <c r="T8" s="903"/>
      <c r="U8" s="903"/>
      <c r="V8" s="903"/>
      <c r="W8" s="903"/>
      <c r="X8" s="903"/>
      <c r="Y8" s="903"/>
      <c r="Z8" s="903"/>
      <c r="AA8" s="903"/>
      <c r="AB8" s="903"/>
      <c r="AC8" s="903"/>
      <c r="AD8" s="903"/>
      <c r="AE8" s="903"/>
      <c r="AF8" s="903"/>
      <c r="AG8" s="903"/>
      <c r="AH8" s="903"/>
      <c r="AI8" s="903"/>
      <c r="AJ8" s="903"/>
      <c r="AK8" s="903"/>
      <c r="AL8" s="903"/>
      <c r="AM8" s="903"/>
      <c r="AN8" s="903"/>
      <c r="AO8" s="903"/>
      <c r="AP8" s="903"/>
      <c r="AQ8" s="903"/>
      <c r="AR8" s="903"/>
      <c r="AS8" s="903"/>
      <c r="AT8" s="903"/>
      <c r="AU8" s="903"/>
      <c r="AV8" s="903"/>
      <c r="AW8" s="903"/>
      <c r="AX8" s="903"/>
      <c r="AY8" s="903"/>
      <c r="AZ8" s="903"/>
      <c r="BA8" s="903"/>
      <c r="BB8" s="903"/>
      <c r="BC8" s="903"/>
      <c r="BD8" s="903"/>
      <c r="BE8" s="903"/>
      <c r="BF8" s="904"/>
    </row>
    <row r="9" spans="1:58" ht="18" customHeight="1">
      <c r="A9" s="809" t="s">
        <v>41</v>
      </c>
      <c r="B9" s="810" t="s">
        <v>568</v>
      </c>
      <c r="C9" s="554"/>
      <c r="D9" s="905"/>
      <c r="E9" s="901"/>
      <c r="F9" s="901"/>
      <c r="G9" s="901"/>
      <c r="H9" s="905"/>
      <c r="I9" s="905"/>
      <c r="J9" s="905"/>
      <c r="K9" s="905"/>
      <c r="L9" s="905"/>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6"/>
    </row>
    <row r="10" spans="1:58" ht="20.25" customHeight="1">
      <c r="A10" s="235" t="s">
        <v>46</v>
      </c>
      <c r="B10" s="810" t="s">
        <v>753</v>
      </c>
      <c r="C10" s="235"/>
      <c r="D10" s="905"/>
      <c r="E10" s="901"/>
      <c r="F10" s="901"/>
      <c r="G10" s="901"/>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7"/>
    </row>
    <row r="11" spans="1:58" s="124" customFormat="1" ht="24" customHeight="1">
      <c r="A11" s="597" t="s">
        <v>459</v>
      </c>
      <c r="B11" s="812" t="s">
        <v>423</v>
      </c>
      <c r="C11" s="813" t="s">
        <v>22</v>
      </c>
      <c r="D11" s="903">
        <v>36970.538650000002</v>
      </c>
      <c r="E11" s="903">
        <f>E20+E23+E26+E32</f>
        <v>36440.093999999997</v>
      </c>
      <c r="F11" s="903">
        <f>F20+F23+F26+F32</f>
        <v>36567.633999999998</v>
      </c>
      <c r="G11" s="903">
        <f>G20+G23+G26+G32</f>
        <v>35874.596999999994</v>
      </c>
      <c r="H11" s="903">
        <v>884.06999999999994</v>
      </c>
      <c r="I11" s="908">
        <v>816.57</v>
      </c>
      <c r="J11" s="908">
        <v>855.673</v>
      </c>
      <c r="K11" s="903">
        <v>1902.9</v>
      </c>
      <c r="L11" s="903">
        <v>1898.4</v>
      </c>
      <c r="M11" s="903">
        <v>1876.9</v>
      </c>
      <c r="N11" s="903">
        <v>1618.1339999999998</v>
      </c>
      <c r="O11" s="903">
        <v>1630.6</v>
      </c>
      <c r="P11" s="903">
        <v>1560.8339999999998</v>
      </c>
      <c r="Q11" s="903">
        <v>1199.915</v>
      </c>
      <c r="R11" s="908">
        <v>1201.4000000000001</v>
      </c>
      <c r="S11" s="908">
        <v>1142.915</v>
      </c>
      <c r="T11" s="903">
        <v>3536</v>
      </c>
      <c r="U11" s="903">
        <v>3580.5800000000004</v>
      </c>
      <c r="V11" s="903">
        <v>3456</v>
      </c>
      <c r="W11" s="903">
        <v>2109.7200000000003</v>
      </c>
      <c r="X11" s="903">
        <v>2044.1999999999998</v>
      </c>
      <c r="Y11" s="903">
        <v>1956.92</v>
      </c>
      <c r="Z11" s="903">
        <v>2725.91</v>
      </c>
      <c r="AA11" s="903">
        <v>2716.2799999999997</v>
      </c>
      <c r="AB11" s="903">
        <v>2718.4</v>
      </c>
      <c r="AC11" s="903">
        <v>1371.62</v>
      </c>
      <c r="AD11" s="903">
        <v>1424.6999999999998</v>
      </c>
      <c r="AE11" s="903">
        <v>1251.6199999999999</v>
      </c>
      <c r="AF11" s="903">
        <v>4676.6450000000004</v>
      </c>
      <c r="AG11" s="903">
        <v>4676.71</v>
      </c>
      <c r="AH11" s="903">
        <v>4676.875</v>
      </c>
      <c r="AI11" s="903">
        <v>3736.55</v>
      </c>
      <c r="AJ11" s="903">
        <v>3732.9300000000003</v>
      </c>
      <c r="AK11" s="903">
        <v>3699.83</v>
      </c>
      <c r="AL11" s="903">
        <v>1934.9</v>
      </c>
      <c r="AM11" s="903">
        <v>1974</v>
      </c>
      <c r="AN11" s="903">
        <v>1934.9</v>
      </c>
      <c r="AO11" s="903">
        <v>2829.96</v>
      </c>
      <c r="AP11" s="903">
        <v>2806.4250000000002</v>
      </c>
      <c r="AQ11" s="903">
        <v>2829.96</v>
      </c>
      <c r="AR11" s="903">
        <v>721.1</v>
      </c>
      <c r="AS11" s="903">
        <v>720.3</v>
      </c>
      <c r="AT11" s="903">
        <v>721.1</v>
      </c>
      <c r="AU11" s="903">
        <v>1109</v>
      </c>
      <c r="AV11" s="903">
        <v>1111.0999999999999</v>
      </c>
      <c r="AW11" s="903">
        <v>1109</v>
      </c>
      <c r="AX11" s="903">
        <v>1359.65</v>
      </c>
      <c r="AY11" s="903">
        <v>1350.6880000000001</v>
      </c>
      <c r="AZ11" s="903">
        <v>1359.65</v>
      </c>
      <c r="BA11" s="903">
        <v>1459.3200000000002</v>
      </c>
      <c r="BB11" s="903">
        <v>1460.4839999999999</v>
      </c>
      <c r="BC11" s="903">
        <v>1459.3200000000002</v>
      </c>
      <c r="BD11" s="903">
        <v>3264.7</v>
      </c>
      <c r="BE11" s="903">
        <v>3422.2669999999998</v>
      </c>
      <c r="BF11" s="907">
        <v>3264.7</v>
      </c>
    </row>
    <row r="12" spans="1:58" ht="17.25" customHeight="1">
      <c r="A12" s="572"/>
      <c r="B12" s="814" t="s">
        <v>570</v>
      </c>
      <c r="C12" s="815" t="s">
        <v>22</v>
      </c>
      <c r="D12" s="901">
        <v>21870.844349999996</v>
      </c>
      <c r="E12" s="901">
        <f t="shared" ref="E12:G13" si="0">H12+K12+N12+Q12+T12+W12+Z12+AC12+AF12+AI12+AL12+AO12+AR12+AU12+AX12+BA12+BD12</f>
        <v>21800.098999999998</v>
      </c>
      <c r="F12" s="901">
        <f t="shared" si="0"/>
        <v>22095.636999999999</v>
      </c>
      <c r="G12" s="901">
        <f t="shared" si="0"/>
        <v>21796.348999999998</v>
      </c>
      <c r="H12" s="901">
        <v>424.55</v>
      </c>
      <c r="I12" s="909">
        <v>421.47</v>
      </c>
      <c r="J12" s="909">
        <v>424.55</v>
      </c>
      <c r="K12" s="901">
        <v>1602.9</v>
      </c>
      <c r="L12" s="901">
        <v>1607.4</v>
      </c>
      <c r="M12" s="901">
        <v>1602.9</v>
      </c>
      <c r="N12" s="901">
        <v>1241.3339999999998</v>
      </c>
      <c r="O12" s="901">
        <v>1253.8</v>
      </c>
      <c r="P12" s="901">
        <v>1241.3339999999998</v>
      </c>
      <c r="Q12" s="901">
        <v>892.91499999999996</v>
      </c>
      <c r="R12" s="909">
        <v>894.40000000000009</v>
      </c>
      <c r="S12" s="909">
        <v>892.91499999999996</v>
      </c>
      <c r="T12" s="901">
        <v>2506</v>
      </c>
      <c r="U12" s="901">
        <v>2539.7300000000005</v>
      </c>
      <c r="V12" s="901">
        <v>2506</v>
      </c>
      <c r="W12" s="901">
        <v>734.52</v>
      </c>
      <c r="X12" s="901">
        <v>708.6</v>
      </c>
      <c r="Y12" s="901">
        <v>734.52</v>
      </c>
      <c r="Z12" s="901">
        <v>1819.75</v>
      </c>
      <c r="AA12" s="901">
        <v>1824.58</v>
      </c>
      <c r="AB12" s="901">
        <v>1816</v>
      </c>
      <c r="AC12" s="901">
        <v>744.62</v>
      </c>
      <c r="AD12" s="901">
        <v>797.69999999999993</v>
      </c>
      <c r="AE12" s="901">
        <v>744.62</v>
      </c>
      <c r="AF12" s="901">
        <v>1664.95</v>
      </c>
      <c r="AG12" s="901">
        <v>1666.9599999999998</v>
      </c>
      <c r="AH12" s="901">
        <v>1664.95</v>
      </c>
      <c r="AI12" s="901">
        <v>3146.03</v>
      </c>
      <c r="AJ12" s="901">
        <v>3153.4100000000003</v>
      </c>
      <c r="AK12" s="901">
        <v>3146.03</v>
      </c>
      <c r="AL12" s="901">
        <v>464.9</v>
      </c>
      <c r="AM12" s="901">
        <v>503.99999999999994</v>
      </c>
      <c r="AN12" s="901">
        <v>464.9</v>
      </c>
      <c r="AO12" s="901">
        <v>1860.9600000000003</v>
      </c>
      <c r="AP12" s="901">
        <v>1862.925</v>
      </c>
      <c r="AQ12" s="901">
        <v>1860.96</v>
      </c>
      <c r="AR12" s="901">
        <v>496.1</v>
      </c>
      <c r="AS12" s="901">
        <v>498.3</v>
      </c>
      <c r="AT12" s="901">
        <v>496.1</v>
      </c>
      <c r="AU12" s="901">
        <v>728</v>
      </c>
      <c r="AV12" s="901">
        <v>729.6</v>
      </c>
      <c r="AW12" s="901">
        <v>728</v>
      </c>
      <c r="AX12" s="901">
        <v>787.65</v>
      </c>
      <c r="AY12" s="901">
        <v>790.12799999999993</v>
      </c>
      <c r="AZ12" s="901">
        <v>787.65</v>
      </c>
      <c r="BA12" s="901">
        <v>859.32</v>
      </c>
      <c r="BB12" s="901">
        <v>882.98399999999992</v>
      </c>
      <c r="BC12" s="901">
        <v>859.32</v>
      </c>
      <c r="BD12" s="901">
        <v>1825.6</v>
      </c>
      <c r="BE12" s="901">
        <v>1959.6499999999999</v>
      </c>
      <c r="BF12" s="907">
        <v>1825.6</v>
      </c>
    </row>
    <row r="13" spans="1:58" ht="17.25" customHeight="1">
      <c r="A13" s="572"/>
      <c r="B13" s="814" t="s">
        <v>571</v>
      </c>
      <c r="C13" s="815" t="s">
        <v>22</v>
      </c>
      <c r="D13" s="901">
        <v>15099.694300000001</v>
      </c>
      <c r="E13" s="901">
        <f t="shared" si="0"/>
        <v>14639.995000000001</v>
      </c>
      <c r="F13" s="901">
        <f t="shared" si="0"/>
        <v>14471.996999999999</v>
      </c>
      <c r="G13" s="901">
        <f t="shared" si="0"/>
        <v>14078.248</v>
      </c>
      <c r="H13" s="901">
        <v>459.52</v>
      </c>
      <c r="I13" s="909">
        <v>395.1</v>
      </c>
      <c r="J13" s="909">
        <v>431.12299999999993</v>
      </c>
      <c r="K13" s="901">
        <v>300</v>
      </c>
      <c r="L13" s="901">
        <v>291</v>
      </c>
      <c r="M13" s="901">
        <v>274</v>
      </c>
      <c r="N13" s="901">
        <v>376.8</v>
      </c>
      <c r="O13" s="901">
        <v>376.8</v>
      </c>
      <c r="P13" s="901">
        <v>319.5</v>
      </c>
      <c r="Q13" s="901">
        <v>307</v>
      </c>
      <c r="R13" s="909">
        <v>307</v>
      </c>
      <c r="S13" s="909">
        <v>250</v>
      </c>
      <c r="T13" s="901">
        <v>1030</v>
      </c>
      <c r="U13" s="901">
        <v>1040.8499999999999</v>
      </c>
      <c r="V13" s="901">
        <v>950</v>
      </c>
      <c r="W13" s="901">
        <v>1375.2000000000003</v>
      </c>
      <c r="X13" s="901">
        <v>1335.6</v>
      </c>
      <c r="Y13" s="901">
        <v>1222.4000000000001</v>
      </c>
      <c r="Z13" s="901">
        <v>906.16000000000008</v>
      </c>
      <c r="AA13" s="901">
        <v>891.7</v>
      </c>
      <c r="AB13" s="901">
        <v>902.4</v>
      </c>
      <c r="AC13" s="901">
        <v>627</v>
      </c>
      <c r="AD13" s="901">
        <v>627</v>
      </c>
      <c r="AE13" s="901">
        <v>507</v>
      </c>
      <c r="AF13" s="901">
        <v>3011.6950000000002</v>
      </c>
      <c r="AG13" s="901">
        <v>3009.75</v>
      </c>
      <c r="AH13" s="901">
        <v>3011.9250000000002</v>
      </c>
      <c r="AI13" s="901">
        <v>590.52</v>
      </c>
      <c r="AJ13" s="901">
        <v>579.52</v>
      </c>
      <c r="AK13" s="901">
        <v>553.79999999999995</v>
      </c>
      <c r="AL13" s="901">
        <v>1470</v>
      </c>
      <c r="AM13" s="901">
        <v>1470</v>
      </c>
      <c r="AN13" s="901">
        <v>1470</v>
      </c>
      <c r="AO13" s="901">
        <v>969</v>
      </c>
      <c r="AP13" s="901">
        <v>943.5</v>
      </c>
      <c r="AQ13" s="901">
        <v>969</v>
      </c>
      <c r="AR13" s="901">
        <v>225</v>
      </c>
      <c r="AS13" s="901">
        <v>222</v>
      </c>
      <c r="AT13" s="901">
        <v>225</v>
      </c>
      <c r="AU13" s="901">
        <v>381</v>
      </c>
      <c r="AV13" s="901">
        <v>381.5</v>
      </c>
      <c r="AW13" s="901">
        <v>381</v>
      </c>
      <c r="AX13" s="901">
        <v>572</v>
      </c>
      <c r="AY13" s="901">
        <v>560.56000000000006</v>
      </c>
      <c r="AZ13" s="901">
        <v>572</v>
      </c>
      <c r="BA13" s="901">
        <v>600</v>
      </c>
      <c r="BB13" s="901">
        <v>577.5</v>
      </c>
      <c r="BC13" s="901">
        <v>600</v>
      </c>
      <c r="BD13" s="901">
        <v>1439.1</v>
      </c>
      <c r="BE13" s="901">
        <v>1462.617</v>
      </c>
      <c r="BF13" s="907">
        <v>1439.1</v>
      </c>
    </row>
    <row r="14" spans="1:58" ht="25.5" customHeight="1">
      <c r="A14" s="572" t="s">
        <v>243</v>
      </c>
      <c r="B14" s="814" t="s">
        <v>572</v>
      </c>
      <c r="C14" s="815" t="s">
        <v>573</v>
      </c>
      <c r="D14" s="901">
        <v>438.74133566724026</v>
      </c>
      <c r="E14" s="901">
        <f>E11/E86*1000</f>
        <v>430.32704298535663</v>
      </c>
      <c r="F14" s="901">
        <f>(I14+L14+O14+R14+U14+X14+AA14+AD14+AG14+AJ14+AM14+AP14+AS14+AV14+AY14+BB14+BE14)/17</f>
        <v>439.69752563007671</v>
      </c>
      <c r="G14" s="901">
        <f>(J14+M14+P14+S14+V14+Y14+AB14+AE14+AH14+AK14+AN14+AQ14+AT14+AW14+AZ14+BC14+BF14)/17</f>
        <v>430.00217490950843</v>
      </c>
      <c r="H14" s="901">
        <v>158.1520572450805</v>
      </c>
      <c r="I14" s="909">
        <v>146.54881550610193</v>
      </c>
      <c r="J14" s="909">
        <v>153.56658291457288</v>
      </c>
      <c r="K14" s="901">
        <v>293.79342288096342</v>
      </c>
      <c r="L14" s="901">
        <v>295.37887039053993</v>
      </c>
      <c r="M14" s="901">
        <v>292.03360821534153</v>
      </c>
      <c r="N14" s="901">
        <v>399.34205330700883</v>
      </c>
      <c r="O14" s="901">
        <v>404.61538461538464</v>
      </c>
      <c r="P14" s="901">
        <v>387.30372208436717</v>
      </c>
      <c r="Q14" s="901">
        <v>280.68187134502926</v>
      </c>
      <c r="R14" s="909">
        <v>283.01531213191993</v>
      </c>
      <c r="S14" s="909">
        <v>269.23792697290929</v>
      </c>
      <c r="T14" s="901">
        <v>496.21105809710917</v>
      </c>
      <c r="U14" s="901">
        <v>504.94711606261467</v>
      </c>
      <c r="V14" s="901">
        <v>487.37836694401352</v>
      </c>
      <c r="W14" s="901">
        <v>631.65269461077855</v>
      </c>
      <c r="X14" s="901">
        <v>613.87387387387378</v>
      </c>
      <c r="Y14" s="901">
        <v>587.66366366366367</v>
      </c>
      <c r="Z14" s="901">
        <v>540.85515873015868</v>
      </c>
      <c r="AA14" s="901">
        <v>539.6940194714881</v>
      </c>
      <c r="AB14" s="901">
        <v>540.11523941982909</v>
      </c>
      <c r="AC14" s="901">
        <v>464.16920473773257</v>
      </c>
      <c r="AD14" s="901">
        <v>483.44078724126223</v>
      </c>
      <c r="AE14" s="901">
        <v>424.70987444859179</v>
      </c>
      <c r="AF14" s="901">
        <v>600.18544661190981</v>
      </c>
      <c r="AG14" s="901">
        <v>601.35142085637131</v>
      </c>
      <c r="AH14" s="901">
        <v>601.37263726372635</v>
      </c>
      <c r="AI14" s="901">
        <v>444.19281978126492</v>
      </c>
      <c r="AJ14" s="901">
        <v>445.61656917750992</v>
      </c>
      <c r="AK14" s="901">
        <v>441.66527396442643</v>
      </c>
      <c r="AL14" s="901">
        <v>554.73050458715602</v>
      </c>
      <c r="AM14" s="901">
        <v>572.00811359026375</v>
      </c>
      <c r="AN14" s="901">
        <v>560.67806432917996</v>
      </c>
      <c r="AO14" s="901">
        <v>321.80577666590858</v>
      </c>
      <c r="AP14" s="901">
        <v>320.29502396713082</v>
      </c>
      <c r="AQ14" s="901">
        <v>322.98105455375486</v>
      </c>
      <c r="AR14" s="901">
        <v>287.63462305544476</v>
      </c>
      <c r="AS14" s="901">
        <v>284.02996845425866</v>
      </c>
      <c r="AT14" s="901">
        <v>284.34542586750791</v>
      </c>
      <c r="AU14" s="901">
        <v>504.09090909090912</v>
      </c>
      <c r="AV14" s="901">
        <v>508.97846999541918</v>
      </c>
      <c r="AW14" s="901">
        <v>508.01649106733851</v>
      </c>
      <c r="AX14" s="901">
        <v>529.04669260700393</v>
      </c>
      <c r="AY14" s="901">
        <v>529.47393179145433</v>
      </c>
      <c r="AZ14" s="901">
        <v>532.98706389651113</v>
      </c>
      <c r="BA14" s="901">
        <v>388.11702127659584</v>
      </c>
      <c r="BB14" s="901">
        <v>392.18152524167562</v>
      </c>
      <c r="BC14" s="901">
        <v>391.86895810955968</v>
      </c>
      <c r="BD14" s="901">
        <v>518.04189146302758</v>
      </c>
      <c r="BE14" s="901">
        <v>549.40873334403591</v>
      </c>
      <c r="BF14" s="907">
        <v>524.11301974634773</v>
      </c>
    </row>
    <row r="15" spans="1:58" s="124" customFormat="1" ht="23.25" customHeight="1">
      <c r="A15" s="597">
        <v>1</v>
      </c>
      <c r="B15" s="812" t="s">
        <v>657</v>
      </c>
      <c r="C15" s="813" t="s">
        <v>48</v>
      </c>
      <c r="D15" s="903">
        <v>4661</v>
      </c>
      <c r="E15" s="903">
        <f>(H15+K15+N15+Q15+T15+W15+Z15+AC15+AF15+AI15+AL15+AO15+AR15+AU15+AX15+BA15+BD15)</f>
        <v>4588</v>
      </c>
      <c r="F15" s="903">
        <f>I15+L15+O15+R15+U15+X15+AA15+AD15+AG15+AJ15+AM15+AP15+AS15+AV15+AY15+BB15+BE15</f>
        <v>4623.3</v>
      </c>
      <c r="G15" s="903">
        <f>J15+M15+P15+S15+V15+Y15+AB15+AE15+AH15+AK15+AN15+AQ15+AT15+AW15+AZ15+BC15+BF15</f>
        <v>4581</v>
      </c>
      <c r="H15" s="903">
        <v>84</v>
      </c>
      <c r="I15" s="910">
        <v>84</v>
      </c>
      <c r="J15" s="910">
        <v>84</v>
      </c>
      <c r="K15" s="903">
        <v>288</v>
      </c>
      <c r="L15" s="903">
        <v>288</v>
      </c>
      <c r="M15" s="903">
        <v>288</v>
      </c>
      <c r="N15" s="903">
        <v>234</v>
      </c>
      <c r="O15" s="903">
        <v>234</v>
      </c>
      <c r="P15" s="903">
        <v>234</v>
      </c>
      <c r="Q15" s="903">
        <v>207</v>
      </c>
      <c r="R15" s="910">
        <v>207</v>
      </c>
      <c r="S15" s="910">
        <v>207</v>
      </c>
      <c r="T15" s="903">
        <v>528</v>
      </c>
      <c r="U15" s="903">
        <v>523.5</v>
      </c>
      <c r="V15" s="903">
        <v>524</v>
      </c>
      <c r="W15" s="903">
        <v>172</v>
      </c>
      <c r="X15" s="903">
        <v>172</v>
      </c>
      <c r="Y15" s="903">
        <v>172</v>
      </c>
      <c r="Z15" s="903">
        <v>395</v>
      </c>
      <c r="AA15" s="903">
        <v>392</v>
      </c>
      <c r="AB15" s="903">
        <v>392</v>
      </c>
      <c r="AC15" s="903">
        <v>162</v>
      </c>
      <c r="AD15" s="903">
        <v>180</v>
      </c>
      <c r="AE15" s="903">
        <v>162</v>
      </c>
      <c r="AF15" s="903">
        <v>335</v>
      </c>
      <c r="AG15" s="903">
        <v>335</v>
      </c>
      <c r="AH15" s="903">
        <v>335</v>
      </c>
      <c r="AI15" s="903">
        <v>620</v>
      </c>
      <c r="AJ15" s="903">
        <v>620</v>
      </c>
      <c r="AK15" s="903">
        <v>620</v>
      </c>
      <c r="AL15" s="903">
        <v>134</v>
      </c>
      <c r="AM15" s="903">
        <v>149.6</v>
      </c>
      <c r="AN15" s="903">
        <v>134</v>
      </c>
      <c r="AO15" s="903">
        <v>398</v>
      </c>
      <c r="AP15" s="903">
        <v>398</v>
      </c>
      <c r="AQ15" s="903">
        <v>398</v>
      </c>
      <c r="AR15" s="903">
        <v>110</v>
      </c>
      <c r="AS15" s="903">
        <v>110</v>
      </c>
      <c r="AT15" s="903">
        <v>110</v>
      </c>
      <c r="AU15" s="903">
        <v>160</v>
      </c>
      <c r="AV15" s="903">
        <v>160</v>
      </c>
      <c r="AW15" s="903">
        <v>160</v>
      </c>
      <c r="AX15" s="903">
        <v>177</v>
      </c>
      <c r="AY15" s="903">
        <v>177</v>
      </c>
      <c r="AZ15" s="903">
        <v>177</v>
      </c>
      <c r="BA15" s="903">
        <v>186</v>
      </c>
      <c r="BB15" s="903">
        <v>187.2</v>
      </c>
      <c r="BC15" s="903">
        <v>186</v>
      </c>
      <c r="BD15" s="903">
        <v>398</v>
      </c>
      <c r="BE15" s="903">
        <v>406</v>
      </c>
      <c r="BF15" s="907">
        <v>398</v>
      </c>
    </row>
    <row r="16" spans="1:58">
      <c r="A16" s="572"/>
      <c r="B16" s="814" t="s">
        <v>575</v>
      </c>
      <c r="C16" s="815" t="s">
        <v>576</v>
      </c>
      <c r="D16" s="901">
        <v>46.923073052992912</v>
      </c>
      <c r="E16" s="901">
        <f>E17/E15*10</f>
        <v>47.515472972972965</v>
      </c>
      <c r="F16" s="901">
        <f t="shared" ref="F16:G16" si="1">F17/F15*10</f>
        <v>47.79191702896199</v>
      </c>
      <c r="G16" s="901">
        <f t="shared" si="1"/>
        <v>47.579893036454919</v>
      </c>
      <c r="H16" s="901">
        <v>50.541666666666671</v>
      </c>
      <c r="I16" s="909">
        <v>50.174999999999997</v>
      </c>
      <c r="J16" s="909">
        <v>50.541666666666671</v>
      </c>
      <c r="K16" s="901">
        <v>55.656250000000007</v>
      </c>
      <c r="L16" s="901">
        <v>55.812500000000007</v>
      </c>
      <c r="M16" s="901">
        <v>55.656250000000007</v>
      </c>
      <c r="N16" s="901">
        <v>53.048461538461531</v>
      </c>
      <c r="O16" s="901">
        <v>53.581196581196579</v>
      </c>
      <c r="P16" s="901">
        <v>53.048461538461531</v>
      </c>
      <c r="Q16" s="901">
        <v>43.135990338164248</v>
      </c>
      <c r="R16" s="909">
        <v>43.207729468599041</v>
      </c>
      <c r="S16" s="909">
        <v>43.135990338164248</v>
      </c>
      <c r="T16" s="901">
        <v>47.462121212121211</v>
      </c>
      <c r="U16" s="901">
        <v>48.514422158548243</v>
      </c>
      <c r="V16" s="901">
        <v>47.824427480916036</v>
      </c>
      <c r="W16" s="901">
        <v>42.704651162790697</v>
      </c>
      <c r="X16" s="901">
        <v>41.197674418604649</v>
      </c>
      <c r="Y16" s="901">
        <v>42.704651162790697</v>
      </c>
      <c r="Z16" s="901">
        <v>46.069620253164558</v>
      </c>
      <c r="AA16" s="901">
        <v>46.545408163265307</v>
      </c>
      <c r="AB16" s="901">
        <v>46.326530612244895</v>
      </c>
      <c r="AC16" s="901">
        <v>45.964197530864197</v>
      </c>
      <c r="AD16" s="901">
        <v>44.316666666666663</v>
      </c>
      <c r="AE16" s="901">
        <v>45.964197530864197</v>
      </c>
      <c r="AF16" s="901">
        <v>49.699999999999996</v>
      </c>
      <c r="AG16" s="901">
        <v>49.759999999999991</v>
      </c>
      <c r="AH16" s="901">
        <v>49.699999999999996</v>
      </c>
      <c r="AI16" s="901">
        <v>50.742419354838717</v>
      </c>
      <c r="AJ16" s="901">
        <v>50.861451612903238</v>
      </c>
      <c r="AK16" s="901">
        <v>50.742419354838717</v>
      </c>
      <c r="AL16" s="901">
        <v>34.694029850746269</v>
      </c>
      <c r="AM16" s="901">
        <v>33.689839572192511</v>
      </c>
      <c r="AN16" s="901">
        <v>34.694029850746269</v>
      </c>
      <c r="AO16" s="901">
        <v>46.757788944723622</v>
      </c>
      <c r="AP16" s="901">
        <v>46.8071608040201</v>
      </c>
      <c r="AQ16" s="901">
        <v>46.757788944723622</v>
      </c>
      <c r="AR16" s="901">
        <v>45.099999999999994</v>
      </c>
      <c r="AS16" s="901">
        <v>45.300000000000004</v>
      </c>
      <c r="AT16" s="901">
        <v>45.099999999999994</v>
      </c>
      <c r="AU16" s="901">
        <v>45.5</v>
      </c>
      <c r="AV16" s="901">
        <v>45.600000000000009</v>
      </c>
      <c r="AW16" s="901">
        <v>45.5</v>
      </c>
      <c r="AX16" s="901">
        <v>44.5</v>
      </c>
      <c r="AY16" s="901">
        <v>44.639999999999993</v>
      </c>
      <c r="AZ16" s="901">
        <v>44.5</v>
      </c>
      <c r="BA16" s="901">
        <v>46.2</v>
      </c>
      <c r="BB16" s="901">
        <v>47.167948717948718</v>
      </c>
      <c r="BC16" s="901">
        <v>46.2</v>
      </c>
      <c r="BD16" s="901">
        <v>45.869346733668337</v>
      </c>
      <c r="BE16" s="901">
        <v>48.267241379310342</v>
      </c>
      <c r="BF16" s="907">
        <v>45.869346733668337</v>
      </c>
    </row>
    <row r="17" spans="1:58">
      <c r="A17" s="572"/>
      <c r="B17" s="814" t="s">
        <v>577</v>
      </c>
      <c r="C17" s="815" t="s">
        <v>578</v>
      </c>
      <c r="D17" s="901">
        <v>21870.844349999996</v>
      </c>
      <c r="E17" s="901">
        <f>(H17+K17+N17+Q17+T17+W17+Z17+AC17+AF17+AI17+AL17+AO17+AR17+AU17+AX17+BA17+BD17)</f>
        <v>21800.098999999998</v>
      </c>
      <c r="F17" s="901">
        <f>I17+L17+O17+R17+U17+X17+AA17+AD17+AG17+AJ17+AM17+AP17+AS17+AV17+AY17+BB17+BE17</f>
        <v>22095.636999999999</v>
      </c>
      <c r="G17" s="901">
        <f>J17+M17+P17+S17+V17+Y17+AB17+AE17+AH17+AK17+AN17+AQ17+AT17+AW17+AZ17+BC17+BF17</f>
        <v>21796.348999999998</v>
      </c>
      <c r="H17" s="901">
        <v>424.55</v>
      </c>
      <c r="I17" s="909">
        <v>421.47</v>
      </c>
      <c r="J17" s="909">
        <v>424.55</v>
      </c>
      <c r="K17" s="901">
        <v>1602.9</v>
      </c>
      <c r="L17" s="901">
        <v>1607.4</v>
      </c>
      <c r="M17" s="901">
        <v>1602.9</v>
      </c>
      <c r="N17" s="901">
        <v>1241.3339999999998</v>
      </c>
      <c r="O17" s="901">
        <v>1253.8</v>
      </c>
      <c r="P17" s="901">
        <v>1241.3339999999998</v>
      </c>
      <c r="Q17" s="901">
        <v>892.91499999999996</v>
      </c>
      <c r="R17" s="909">
        <v>894.40000000000009</v>
      </c>
      <c r="S17" s="909">
        <v>892.91499999999996</v>
      </c>
      <c r="T17" s="901">
        <v>2506</v>
      </c>
      <c r="U17" s="901">
        <v>2539.7300000000005</v>
      </c>
      <c r="V17" s="901">
        <v>2506</v>
      </c>
      <c r="W17" s="901">
        <v>734.52</v>
      </c>
      <c r="X17" s="901">
        <v>708.6</v>
      </c>
      <c r="Y17" s="901">
        <v>734.52</v>
      </c>
      <c r="Z17" s="901">
        <v>1819.75</v>
      </c>
      <c r="AA17" s="901">
        <v>1824.58</v>
      </c>
      <c r="AB17" s="901">
        <v>1816</v>
      </c>
      <c r="AC17" s="901">
        <v>744.62</v>
      </c>
      <c r="AD17" s="901">
        <v>797.69999999999993</v>
      </c>
      <c r="AE17" s="901">
        <v>744.62</v>
      </c>
      <c r="AF17" s="901">
        <v>1664.95</v>
      </c>
      <c r="AG17" s="901">
        <v>1666.9599999999998</v>
      </c>
      <c r="AH17" s="901">
        <v>1664.95</v>
      </c>
      <c r="AI17" s="901">
        <v>3146.03</v>
      </c>
      <c r="AJ17" s="901">
        <v>3153.4100000000003</v>
      </c>
      <c r="AK17" s="901">
        <v>3146.03</v>
      </c>
      <c r="AL17" s="901">
        <v>464.9</v>
      </c>
      <c r="AM17" s="901">
        <v>503.99999999999994</v>
      </c>
      <c r="AN17" s="901">
        <v>464.9</v>
      </c>
      <c r="AO17" s="901">
        <v>1860.9600000000003</v>
      </c>
      <c r="AP17" s="901">
        <v>1862.925</v>
      </c>
      <c r="AQ17" s="901">
        <v>1860.96</v>
      </c>
      <c r="AR17" s="901">
        <v>496.1</v>
      </c>
      <c r="AS17" s="901">
        <v>498.3</v>
      </c>
      <c r="AT17" s="901">
        <v>496.1</v>
      </c>
      <c r="AU17" s="901">
        <v>728</v>
      </c>
      <c r="AV17" s="901">
        <v>729.6</v>
      </c>
      <c r="AW17" s="901">
        <v>728</v>
      </c>
      <c r="AX17" s="901">
        <v>787.65</v>
      </c>
      <c r="AY17" s="901">
        <v>790.12799999999993</v>
      </c>
      <c r="AZ17" s="901">
        <v>787.65</v>
      </c>
      <c r="BA17" s="901">
        <v>859.32</v>
      </c>
      <c r="BB17" s="901">
        <v>882.98399999999992</v>
      </c>
      <c r="BC17" s="901">
        <v>859.32</v>
      </c>
      <c r="BD17" s="901">
        <v>1825.6</v>
      </c>
      <c r="BE17" s="901">
        <v>1959.6499999999999</v>
      </c>
      <c r="BF17" s="907">
        <v>1825.6</v>
      </c>
    </row>
    <row r="18" spans="1:58" s="882" customFormat="1" ht="23.25" customHeight="1">
      <c r="A18" s="883" t="s">
        <v>243</v>
      </c>
      <c r="B18" s="880" t="s">
        <v>574</v>
      </c>
      <c r="C18" s="881" t="s">
        <v>48</v>
      </c>
      <c r="D18" s="911">
        <v>738</v>
      </c>
      <c r="E18" s="911">
        <f>(H18+K18+N18+Q18+T18+W18+Z18+AC18+AF18+AI18+AL18+AO18+AR18+AU18+AX18+BA18+BD18)</f>
        <v>738</v>
      </c>
      <c r="F18" s="900">
        <f>I18+L18+O18+R18+U18+X18+AA18+AD18+AG18+AJ18+AM18+AP18+AS18+AV18+AY18+BB18+BE18</f>
        <v>754.80000000000007</v>
      </c>
      <c r="G18" s="900">
        <f>J18+M18+P18+S18+V18+Y18+AB18+AE18+AH18+AK18+AN18+AQ18+AT18+AW18+AZ18+BC18+BF18</f>
        <v>738</v>
      </c>
      <c r="H18" s="912">
        <v>35</v>
      </c>
      <c r="I18" s="912">
        <v>35</v>
      </c>
      <c r="J18" s="912">
        <v>35</v>
      </c>
      <c r="K18" s="913">
        <v>117</v>
      </c>
      <c r="L18" s="913">
        <v>117</v>
      </c>
      <c r="M18" s="913">
        <v>117</v>
      </c>
      <c r="N18" s="913">
        <v>103</v>
      </c>
      <c r="O18" s="913">
        <v>103</v>
      </c>
      <c r="P18" s="913">
        <v>103</v>
      </c>
      <c r="Q18" s="913">
        <v>62</v>
      </c>
      <c r="R18" s="913">
        <v>62</v>
      </c>
      <c r="S18" s="913">
        <v>62</v>
      </c>
      <c r="T18" s="913">
        <v>148</v>
      </c>
      <c r="U18" s="913">
        <v>148</v>
      </c>
      <c r="V18" s="913">
        <v>148</v>
      </c>
      <c r="W18" s="913"/>
      <c r="X18" s="913"/>
      <c r="Y18" s="913"/>
      <c r="Z18" s="913"/>
      <c r="AA18" s="913"/>
      <c r="AB18" s="913"/>
      <c r="AC18" s="913">
        <v>6</v>
      </c>
      <c r="AD18" s="913">
        <v>11</v>
      </c>
      <c r="AE18" s="913">
        <v>6</v>
      </c>
      <c r="AF18" s="913"/>
      <c r="AG18" s="913"/>
      <c r="AH18" s="913"/>
      <c r="AI18" s="914">
        <v>246</v>
      </c>
      <c r="AJ18" s="914">
        <v>246</v>
      </c>
      <c r="AK18" s="914">
        <v>246</v>
      </c>
      <c r="AL18" s="913">
        <v>1</v>
      </c>
      <c r="AM18" s="913">
        <v>1.6</v>
      </c>
      <c r="AN18" s="913">
        <v>1</v>
      </c>
      <c r="AO18" s="913"/>
      <c r="AP18" s="913"/>
      <c r="AQ18" s="913"/>
      <c r="AR18" s="913"/>
      <c r="AS18" s="913"/>
      <c r="AT18" s="913"/>
      <c r="AU18" s="913"/>
      <c r="AV18" s="913"/>
      <c r="AW18" s="913"/>
      <c r="AX18" s="913"/>
      <c r="AY18" s="913"/>
      <c r="AZ18" s="913"/>
      <c r="BA18" s="913"/>
      <c r="BB18" s="913">
        <v>3.2</v>
      </c>
      <c r="BC18" s="913"/>
      <c r="BD18" s="913">
        <v>20</v>
      </c>
      <c r="BE18" s="913">
        <v>28</v>
      </c>
      <c r="BF18" s="915">
        <v>20</v>
      </c>
    </row>
    <row r="19" spans="1:58" ht="15.75" customHeight="1">
      <c r="A19" s="572"/>
      <c r="B19" s="814" t="s">
        <v>575</v>
      </c>
      <c r="C19" s="815" t="s">
        <v>576</v>
      </c>
      <c r="D19" s="901">
        <v>56.407932249322499</v>
      </c>
      <c r="E19" s="901">
        <f>E20/E18*10</f>
        <v>56.640162601626017</v>
      </c>
      <c r="F19" s="901">
        <f t="shared" ref="F19:G19" si="2">F20/F18*10</f>
        <v>56.104928457869633</v>
      </c>
      <c r="G19" s="901">
        <f t="shared" si="2"/>
        <v>56.640162601626017</v>
      </c>
      <c r="H19" s="916">
        <v>51.3</v>
      </c>
      <c r="I19" s="917">
        <v>45.1</v>
      </c>
      <c r="J19" s="917">
        <v>51.3</v>
      </c>
      <c r="K19" s="905">
        <v>61</v>
      </c>
      <c r="L19" s="905">
        <v>57</v>
      </c>
      <c r="M19" s="905">
        <v>61</v>
      </c>
      <c r="N19" s="905">
        <v>57.18</v>
      </c>
      <c r="O19" s="905">
        <v>57.5</v>
      </c>
      <c r="P19" s="905">
        <v>57.18</v>
      </c>
      <c r="Q19" s="905">
        <v>54</v>
      </c>
      <c r="R19" s="905">
        <v>54</v>
      </c>
      <c r="S19" s="905">
        <v>54</v>
      </c>
      <c r="T19" s="905">
        <v>56.5</v>
      </c>
      <c r="U19" s="905">
        <v>57.2</v>
      </c>
      <c r="V19" s="905">
        <v>56.5</v>
      </c>
      <c r="W19" s="905"/>
      <c r="X19" s="905"/>
      <c r="Y19" s="905"/>
      <c r="Z19" s="905"/>
      <c r="AA19" s="905"/>
      <c r="AB19" s="905"/>
      <c r="AC19" s="905">
        <v>65.2</v>
      </c>
      <c r="AD19" s="905">
        <v>63</v>
      </c>
      <c r="AE19" s="905">
        <v>65.2</v>
      </c>
      <c r="AF19" s="905"/>
      <c r="AG19" s="905"/>
      <c r="AH19" s="905"/>
      <c r="AI19" s="918">
        <v>55.2</v>
      </c>
      <c r="AJ19" s="918">
        <v>55.5</v>
      </c>
      <c r="AK19" s="918">
        <v>55.2</v>
      </c>
      <c r="AL19" s="905">
        <v>52</v>
      </c>
      <c r="AM19" s="905">
        <v>52.5</v>
      </c>
      <c r="AN19" s="905">
        <v>52</v>
      </c>
      <c r="AO19" s="905"/>
      <c r="AP19" s="905"/>
      <c r="AQ19" s="905"/>
      <c r="AR19" s="905"/>
      <c r="AS19" s="905"/>
      <c r="AT19" s="905"/>
      <c r="AU19" s="905"/>
      <c r="AV19" s="905"/>
      <c r="AW19" s="905"/>
      <c r="AX19" s="905"/>
      <c r="AY19" s="905"/>
      <c r="AZ19" s="905"/>
      <c r="BA19" s="905"/>
      <c r="BB19" s="905">
        <v>62</v>
      </c>
      <c r="BC19" s="905"/>
      <c r="BD19" s="919">
        <v>62.3</v>
      </c>
      <c r="BE19" s="919">
        <v>62</v>
      </c>
      <c r="BF19" s="907">
        <v>62.3</v>
      </c>
    </row>
    <row r="20" spans="1:58" ht="15.75" customHeight="1">
      <c r="A20" s="572"/>
      <c r="B20" s="814" t="s">
        <v>577</v>
      </c>
      <c r="C20" s="815" t="s">
        <v>578</v>
      </c>
      <c r="D20" s="901">
        <v>4162.9054000000006</v>
      </c>
      <c r="E20" s="920">
        <f>(H20+K20+N20+Q20+T20+W20+Z20+AC20+AF20+AI20+AL20+AO20+AR20+AU20+AX20+BA20+BD20)</f>
        <v>4180.0439999999999</v>
      </c>
      <c r="F20" s="901">
        <f>I20+L20+O20+R20+U20+X20+AA20+AD20+AG20+AJ20+AM20+AP20+AS20+AV20+AY20+BB20+BE20</f>
        <v>4234.8</v>
      </c>
      <c r="G20" s="901">
        <f>J20+M20+P20+S20+V20+Y20+AB20+AE20+AH20+AK20+AN20+AQ20+AT20+AW20+AZ20+BC20+BF20</f>
        <v>4180.0439999999999</v>
      </c>
      <c r="H20" s="916">
        <v>179.55</v>
      </c>
      <c r="I20" s="921">
        <v>157.85</v>
      </c>
      <c r="J20" s="921">
        <v>179.55</v>
      </c>
      <c r="K20" s="916">
        <v>713.7</v>
      </c>
      <c r="L20" s="916">
        <v>666.9</v>
      </c>
      <c r="M20" s="916">
        <v>713.7</v>
      </c>
      <c r="N20" s="916">
        <v>588.95399999999995</v>
      </c>
      <c r="O20" s="916">
        <v>592.25</v>
      </c>
      <c r="P20" s="916">
        <v>588.95399999999995</v>
      </c>
      <c r="Q20" s="916">
        <v>334.8</v>
      </c>
      <c r="R20" s="921">
        <v>334.8</v>
      </c>
      <c r="S20" s="921">
        <v>334.8</v>
      </c>
      <c r="T20" s="916">
        <v>836.2</v>
      </c>
      <c r="U20" s="916">
        <v>846.56000000000006</v>
      </c>
      <c r="V20" s="916">
        <v>836.2</v>
      </c>
      <c r="W20" s="916">
        <v>0</v>
      </c>
      <c r="X20" s="916">
        <v>0</v>
      </c>
      <c r="Y20" s="916">
        <v>0</v>
      </c>
      <c r="Z20" s="916">
        <v>0</v>
      </c>
      <c r="AA20" s="916">
        <v>0</v>
      </c>
      <c r="AB20" s="916">
        <v>0</v>
      </c>
      <c r="AC20" s="916">
        <v>39.120000000000005</v>
      </c>
      <c r="AD20" s="916">
        <v>69.3</v>
      </c>
      <c r="AE20" s="916">
        <v>39.120000000000005</v>
      </c>
      <c r="AF20" s="916">
        <v>0</v>
      </c>
      <c r="AG20" s="916">
        <v>0</v>
      </c>
      <c r="AH20" s="916">
        <v>0</v>
      </c>
      <c r="AI20" s="916">
        <v>1357.92</v>
      </c>
      <c r="AJ20" s="916">
        <v>1365.3</v>
      </c>
      <c r="AK20" s="916">
        <v>1357.92</v>
      </c>
      <c r="AL20" s="916">
        <v>5.2</v>
      </c>
      <c r="AM20" s="916">
        <v>8.4</v>
      </c>
      <c r="AN20" s="916">
        <v>5.2</v>
      </c>
      <c r="AO20" s="916">
        <v>0</v>
      </c>
      <c r="AP20" s="916">
        <v>0</v>
      </c>
      <c r="AQ20" s="916">
        <v>0</v>
      </c>
      <c r="AR20" s="916">
        <v>0</v>
      </c>
      <c r="AS20" s="916">
        <v>0</v>
      </c>
      <c r="AT20" s="916">
        <v>0</v>
      </c>
      <c r="AU20" s="916">
        <v>0</v>
      </c>
      <c r="AV20" s="916">
        <v>0</v>
      </c>
      <c r="AW20" s="916">
        <v>0</v>
      </c>
      <c r="AX20" s="916">
        <v>0</v>
      </c>
      <c r="AY20" s="916">
        <v>0</v>
      </c>
      <c r="AZ20" s="916">
        <v>0</v>
      </c>
      <c r="BA20" s="916">
        <v>0</v>
      </c>
      <c r="BB20" s="916">
        <v>19.84</v>
      </c>
      <c r="BC20" s="916">
        <v>0</v>
      </c>
      <c r="BD20" s="916">
        <v>124.6</v>
      </c>
      <c r="BE20" s="916">
        <v>173.6</v>
      </c>
      <c r="BF20" s="907">
        <v>124.6</v>
      </c>
    </row>
    <row r="21" spans="1:58" s="882" customFormat="1" ht="15.75" customHeight="1">
      <c r="A21" s="883" t="s">
        <v>243</v>
      </c>
      <c r="B21" s="884" t="s">
        <v>579</v>
      </c>
      <c r="C21" s="840" t="s">
        <v>48</v>
      </c>
      <c r="D21" s="922">
        <v>3750</v>
      </c>
      <c r="E21" s="922">
        <f>(H21+K21+N21+Q21+T21+W21+Z21+AC21+AF21+AI21+AL21+AO21+AR21+AU21+AX21+BA21+BD21)</f>
        <v>3750</v>
      </c>
      <c r="F21" s="900">
        <f>I21+L21+O21+R21+U21+X21+AA21+AD21+AG21+AJ21+AM21+AP21+AS21+AV21+AY21+BB21+BE21</f>
        <v>3743.5</v>
      </c>
      <c r="G21" s="900">
        <f>J21+M21+P21+S21+V21+Y21+AB21+AE21+AH21+AK21+AN21+AQ21+AT21+AW21+AZ21+BC21+BF21</f>
        <v>3746</v>
      </c>
      <c r="H21" s="923">
        <v>49</v>
      </c>
      <c r="I21" s="924">
        <v>49</v>
      </c>
      <c r="J21" s="924">
        <v>49</v>
      </c>
      <c r="K21" s="913">
        <v>171</v>
      </c>
      <c r="L21" s="913">
        <v>171</v>
      </c>
      <c r="M21" s="913">
        <v>171</v>
      </c>
      <c r="N21" s="913">
        <v>131</v>
      </c>
      <c r="O21" s="913">
        <v>131</v>
      </c>
      <c r="P21" s="913">
        <v>131</v>
      </c>
      <c r="Q21" s="913">
        <v>135</v>
      </c>
      <c r="R21" s="913">
        <v>135</v>
      </c>
      <c r="S21" s="913">
        <v>135</v>
      </c>
      <c r="T21" s="913">
        <v>368</v>
      </c>
      <c r="U21" s="913">
        <v>363.5</v>
      </c>
      <c r="V21" s="913">
        <v>364</v>
      </c>
      <c r="W21" s="913">
        <v>162</v>
      </c>
      <c r="X21" s="913">
        <v>162</v>
      </c>
      <c r="Y21" s="913">
        <v>162</v>
      </c>
      <c r="Z21" s="913">
        <v>390</v>
      </c>
      <c r="AA21" s="913">
        <v>390</v>
      </c>
      <c r="AB21" s="913">
        <v>390</v>
      </c>
      <c r="AC21" s="911">
        <v>146</v>
      </c>
      <c r="AD21" s="911">
        <v>146</v>
      </c>
      <c r="AE21" s="911">
        <v>146</v>
      </c>
      <c r="AF21" s="913">
        <v>335</v>
      </c>
      <c r="AG21" s="913">
        <v>335</v>
      </c>
      <c r="AH21" s="913">
        <v>335</v>
      </c>
      <c r="AI21" s="913">
        <v>371</v>
      </c>
      <c r="AJ21" s="913">
        <v>371</v>
      </c>
      <c r="AK21" s="913">
        <v>371</v>
      </c>
      <c r="AL21" s="913">
        <v>88</v>
      </c>
      <c r="AM21" s="913">
        <v>88</v>
      </c>
      <c r="AN21" s="913">
        <v>88</v>
      </c>
      <c r="AO21" s="913">
        <v>393</v>
      </c>
      <c r="AP21" s="913">
        <v>393</v>
      </c>
      <c r="AQ21" s="913">
        <v>393</v>
      </c>
      <c r="AR21" s="911">
        <v>110</v>
      </c>
      <c r="AS21" s="911">
        <v>110</v>
      </c>
      <c r="AT21" s="911">
        <v>110</v>
      </c>
      <c r="AU21" s="913">
        <v>160</v>
      </c>
      <c r="AV21" s="913">
        <v>160</v>
      </c>
      <c r="AW21" s="913">
        <v>160</v>
      </c>
      <c r="AX21" s="925">
        <v>177</v>
      </c>
      <c r="AY21" s="925">
        <v>177</v>
      </c>
      <c r="AZ21" s="925">
        <v>177</v>
      </c>
      <c r="BA21" s="913">
        <v>186</v>
      </c>
      <c r="BB21" s="913">
        <v>184</v>
      </c>
      <c r="BC21" s="913">
        <v>186</v>
      </c>
      <c r="BD21" s="913">
        <v>378</v>
      </c>
      <c r="BE21" s="913">
        <v>378</v>
      </c>
      <c r="BF21" s="926">
        <v>378</v>
      </c>
    </row>
    <row r="22" spans="1:58" ht="15.75" customHeight="1">
      <c r="A22" s="572"/>
      <c r="B22" s="814" t="s">
        <v>575</v>
      </c>
      <c r="C22" s="815" t="s">
        <v>576</v>
      </c>
      <c r="D22" s="901">
        <v>46.657410533333334</v>
      </c>
      <c r="E22" s="901">
        <f>E23/E21*10</f>
        <v>46.666680000000007</v>
      </c>
      <c r="F22" s="901">
        <f t="shared" ref="F22:G22" si="3">F23/F21*10</f>
        <v>47.310369974622681</v>
      </c>
      <c r="G22" s="901">
        <f t="shared" si="3"/>
        <v>46.716510945008011</v>
      </c>
      <c r="H22" s="916">
        <v>50</v>
      </c>
      <c r="I22" s="917">
        <v>53.8</v>
      </c>
      <c r="J22" s="917">
        <v>50</v>
      </c>
      <c r="K22" s="905">
        <v>52</v>
      </c>
      <c r="L22" s="905">
        <v>55</v>
      </c>
      <c r="M22" s="905">
        <v>52</v>
      </c>
      <c r="N22" s="905">
        <v>49.8</v>
      </c>
      <c r="O22" s="905">
        <v>50.5</v>
      </c>
      <c r="P22" s="905">
        <v>49.8</v>
      </c>
      <c r="Q22" s="905">
        <v>40.49</v>
      </c>
      <c r="R22" s="905">
        <v>40.6</v>
      </c>
      <c r="S22" s="917">
        <v>40.49</v>
      </c>
      <c r="T22" s="905">
        <v>45</v>
      </c>
      <c r="U22" s="905">
        <v>46.2</v>
      </c>
      <c r="V22" s="905">
        <v>45</v>
      </c>
      <c r="W22" s="905">
        <v>44.6</v>
      </c>
      <c r="X22" s="905">
        <v>43</v>
      </c>
      <c r="Y22" s="905">
        <v>44.6</v>
      </c>
      <c r="Z22" s="905">
        <v>46.5</v>
      </c>
      <c r="AA22" s="905">
        <v>46.72</v>
      </c>
      <c r="AB22" s="905">
        <v>46.5</v>
      </c>
      <c r="AC22" s="901">
        <v>47.5</v>
      </c>
      <c r="AD22" s="901">
        <v>48</v>
      </c>
      <c r="AE22" s="901">
        <v>47.5</v>
      </c>
      <c r="AF22" s="905">
        <v>49.7</v>
      </c>
      <c r="AG22" s="905">
        <v>49.76</v>
      </c>
      <c r="AH22" s="905">
        <v>49.7</v>
      </c>
      <c r="AI22" s="901">
        <v>48.1</v>
      </c>
      <c r="AJ22" s="901">
        <v>48.1</v>
      </c>
      <c r="AK22" s="901">
        <v>48.1</v>
      </c>
      <c r="AL22" s="905">
        <v>46</v>
      </c>
      <c r="AM22" s="905">
        <v>48</v>
      </c>
      <c r="AN22" s="905">
        <v>46</v>
      </c>
      <c r="AO22" s="905">
        <v>47.2</v>
      </c>
      <c r="AP22" s="905">
        <v>47.25</v>
      </c>
      <c r="AQ22" s="905">
        <v>47.2</v>
      </c>
      <c r="AR22" s="905">
        <v>45.1</v>
      </c>
      <c r="AS22" s="905">
        <v>45.3</v>
      </c>
      <c r="AT22" s="905">
        <v>45.1</v>
      </c>
      <c r="AU22" s="905">
        <v>45.5</v>
      </c>
      <c r="AV22" s="905">
        <v>45.6</v>
      </c>
      <c r="AW22" s="905">
        <v>45.5</v>
      </c>
      <c r="AX22" s="927">
        <v>44.5</v>
      </c>
      <c r="AY22" s="927">
        <v>44.64</v>
      </c>
      <c r="AZ22" s="927">
        <v>44.5</v>
      </c>
      <c r="BA22" s="905">
        <v>46.2</v>
      </c>
      <c r="BB22" s="905">
        <v>46.91</v>
      </c>
      <c r="BC22" s="905">
        <v>46.2</v>
      </c>
      <c r="BD22" s="905">
        <v>45</v>
      </c>
      <c r="BE22" s="905">
        <v>47.25</v>
      </c>
      <c r="BF22" s="907">
        <v>45</v>
      </c>
    </row>
    <row r="23" spans="1:58" ht="15.75" customHeight="1">
      <c r="A23" s="572"/>
      <c r="B23" s="814" t="s">
        <v>577</v>
      </c>
      <c r="C23" s="815" t="s">
        <v>578</v>
      </c>
      <c r="D23" s="901">
        <v>17496.52895</v>
      </c>
      <c r="E23" s="920">
        <f>(H23+K23+N23+Q23+T23+W23+Z23+AC23+AF23+AI23+AL23+AO23+AR23+AU23+AX23+BA23+BD23)</f>
        <v>17500.005000000001</v>
      </c>
      <c r="F23" s="901">
        <f>I23+L23+O23+R23+U23+X23+AA23+AD23+AG23+AJ23+AM23+AP23+AS23+AV23+AY23+BB23+BE23</f>
        <v>17710.636999999999</v>
      </c>
      <c r="G23" s="901">
        <f>J23+M23+P23+S23+V23+Y23+AB23+AE23+AH23+AK23+AN23+AQ23+AT23+AW23+AZ23+BC23+BF23</f>
        <v>17500.005000000001</v>
      </c>
      <c r="H23" s="916">
        <v>245</v>
      </c>
      <c r="I23" s="917">
        <v>263.62</v>
      </c>
      <c r="J23" s="917">
        <v>245</v>
      </c>
      <c r="K23" s="916">
        <v>889.2</v>
      </c>
      <c r="L23" s="916">
        <v>940.5</v>
      </c>
      <c r="M23" s="916">
        <v>889.2</v>
      </c>
      <c r="N23" s="916">
        <v>652.37999999999988</v>
      </c>
      <c r="O23" s="916">
        <v>661.55</v>
      </c>
      <c r="P23" s="916">
        <v>652.37999999999988</v>
      </c>
      <c r="Q23" s="916">
        <v>546.61500000000001</v>
      </c>
      <c r="R23" s="917">
        <v>548.1</v>
      </c>
      <c r="S23" s="917">
        <v>546.61500000000001</v>
      </c>
      <c r="T23" s="916">
        <v>1656</v>
      </c>
      <c r="U23" s="916">
        <v>1679.3700000000001</v>
      </c>
      <c r="V23" s="916">
        <v>1656</v>
      </c>
      <c r="W23" s="916">
        <v>722.52</v>
      </c>
      <c r="X23" s="916">
        <v>696.6</v>
      </c>
      <c r="Y23" s="916">
        <v>722.52</v>
      </c>
      <c r="Z23" s="916">
        <v>1813.5</v>
      </c>
      <c r="AA23" s="916">
        <v>1822.08</v>
      </c>
      <c r="AB23" s="916">
        <v>1813.5</v>
      </c>
      <c r="AC23" s="916">
        <v>693.5</v>
      </c>
      <c r="AD23" s="916">
        <v>700.8</v>
      </c>
      <c r="AE23" s="916">
        <v>693.5</v>
      </c>
      <c r="AF23" s="916">
        <v>1664.95</v>
      </c>
      <c r="AG23" s="916">
        <v>1666.9599999999998</v>
      </c>
      <c r="AH23" s="916">
        <v>1664.95</v>
      </c>
      <c r="AI23" s="916">
        <v>1784.5100000000002</v>
      </c>
      <c r="AJ23" s="916">
        <v>1784.5100000000002</v>
      </c>
      <c r="AK23" s="916">
        <v>1784.5100000000002</v>
      </c>
      <c r="AL23" s="916">
        <v>404.8</v>
      </c>
      <c r="AM23" s="916">
        <v>422.4</v>
      </c>
      <c r="AN23" s="916">
        <v>404.8</v>
      </c>
      <c r="AO23" s="916">
        <v>1854.9600000000003</v>
      </c>
      <c r="AP23" s="916">
        <v>1856.925</v>
      </c>
      <c r="AQ23" s="916">
        <v>1854.96</v>
      </c>
      <c r="AR23" s="916">
        <v>496.1</v>
      </c>
      <c r="AS23" s="916">
        <v>498.3</v>
      </c>
      <c r="AT23" s="916">
        <v>496.1</v>
      </c>
      <c r="AU23" s="916">
        <v>728</v>
      </c>
      <c r="AV23" s="916">
        <v>729.6</v>
      </c>
      <c r="AW23" s="916">
        <v>728</v>
      </c>
      <c r="AX23" s="916">
        <v>787.65</v>
      </c>
      <c r="AY23" s="916">
        <v>790.12799999999993</v>
      </c>
      <c r="AZ23" s="916">
        <v>787.65</v>
      </c>
      <c r="BA23" s="916">
        <v>859.32</v>
      </c>
      <c r="BB23" s="916">
        <v>863.14399999999989</v>
      </c>
      <c r="BC23" s="916">
        <v>859.32</v>
      </c>
      <c r="BD23" s="916">
        <v>1701</v>
      </c>
      <c r="BE23" s="916">
        <v>1786.05</v>
      </c>
      <c r="BF23" s="907">
        <v>1701</v>
      </c>
    </row>
    <row r="24" spans="1:58" s="885" customFormat="1" ht="15.75" customHeight="1">
      <c r="A24" s="883" t="s">
        <v>243</v>
      </c>
      <c r="B24" s="880" t="s">
        <v>580</v>
      </c>
      <c r="C24" s="881" t="s">
        <v>48</v>
      </c>
      <c r="D24" s="911">
        <v>173</v>
      </c>
      <c r="E24" s="911">
        <f>(H24+K24+N24+Q24+T24+W24+Z24+AC24+AF24+AI24+AL24+AO24+AR24+AU24+AX24+BA24+BD24)</f>
        <v>100</v>
      </c>
      <c r="F24" s="911">
        <f>I24+L24+O24+R24+U24+X24+AA24+AD24+AG24+AJ24+AM24+AP24+AS24+AV24+AY24+BB24+BE24</f>
        <v>125</v>
      </c>
      <c r="G24" s="911">
        <f>J24+M24+P24+S24+V24+Y24+AB24+AE24+AH24+AK24+AN24+AQ24+AT24+AW24+AZ24+BC24+BF24</f>
        <v>97</v>
      </c>
      <c r="H24" s="913"/>
      <c r="I24" s="913"/>
      <c r="J24" s="913"/>
      <c r="K24" s="913"/>
      <c r="L24" s="913"/>
      <c r="M24" s="913"/>
      <c r="N24" s="913"/>
      <c r="O24" s="913"/>
      <c r="P24" s="913"/>
      <c r="Q24" s="913">
        <v>10</v>
      </c>
      <c r="R24" s="913">
        <v>10</v>
      </c>
      <c r="S24" s="913">
        <v>10</v>
      </c>
      <c r="T24" s="913">
        <v>12</v>
      </c>
      <c r="U24" s="913">
        <v>12</v>
      </c>
      <c r="V24" s="913">
        <v>12</v>
      </c>
      <c r="W24" s="913">
        <v>10</v>
      </c>
      <c r="X24" s="913">
        <v>10</v>
      </c>
      <c r="Y24" s="913">
        <v>10</v>
      </c>
      <c r="Z24" s="913">
        <v>5</v>
      </c>
      <c r="AA24" s="913">
        <v>2</v>
      </c>
      <c r="AB24" s="913">
        <v>2</v>
      </c>
      <c r="AC24" s="911">
        <v>10</v>
      </c>
      <c r="AD24" s="911">
        <v>23</v>
      </c>
      <c r="AE24" s="911">
        <v>10</v>
      </c>
      <c r="AF24" s="913"/>
      <c r="AG24" s="913"/>
      <c r="AH24" s="913"/>
      <c r="AI24" s="913">
        <v>3</v>
      </c>
      <c r="AJ24" s="913">
        <v>3</v>
      </c>
      <c r="AK24" s="913">
        <v>3</v>
      </c>
      <c r="AL24" s="913">
        <v>45</v>
      </c>
      <c r="AM24" s="913">
        <v>60</v>
      </c>
      <c r="AN24" s="913">
        <v>45</v>
      </c>
      <c r="AO24" s="913">
        <v>5</v>
      </c>
      <c r="AP24" s="913">
        <v>5</v>
      </c>
      <c r="AQ24" s="913">
        <v>5</v>
      </c>
      <c r="AR24" s="913"/>
      <c r="AS24" s="913"/>
      <c r="AT24" s="913"/>
      <c r="AU24" s="913"/>
      <c r="AV24" s="913"/>
      <c r="AW24" s="913"/>
      <c r="AX24" s="913"/>
      <c r="AY24" s="913"/>
      <c r="AZ24" s="913"/>
      <c r="BA24" s="913"/>
      <c r="BB24" s="913"/>
      <c r="BC24" s="913"/>
      <c r="BD24" s="913"/>
      <c r="BE24" s="913"/>
      <c r="BF24" s="915"/>
    </row>
    <row r="25" spans="1:58" ht="15.75" customHeight="1">
      <c r="A25" s="572"/>
      <c r="B25" s="814" t="s">
        <v>575</v>
      </c>
      <c r="C25" s="815" t="s">
        <v>576</v>
      </c>
      <c r="D25" s="901">
        <v>12.220231213872832</v>
      </c>
      <c r="E25" s="901">
        <f>E26/E24*10</f>
        <v>12.004999999999999</v>
      </c>
      <c r="F25" s="901">
        <f t="shared" ref="F25:G25" si="4">F26/F24*10</f>
        <v>12.016</v>
      </c>
      <c r="G25" s="901">
        <f t="shared" si="4"/>
        <v>11.989690721649485</v>
      </c>
      <c r="H25" s="905"/>
      <c r="I25" s="905"/>
      <c r="J25" s="905"/>
      <c r="K25" s="905"/>
      <c r="L25" s="905"/>
      <c r="M25" s="905"/>
      <c r="N25" s="905"/>
      <c r="O25" s="905"/>
      <c r="P25" s="905"/>
      <c r="Q25" s="905">
        <v>11.5</v>
      </c>
      <c r="R25" s="905">
        <v>11.5</v>
      </c>
      <c r="S25" s="905">
        <v>11.5</v>
      </c>
      <c r="T25" s="905">
        <v>11.5</v>
      </c>
      <c r="U25" s="905">
        <v>11.5</v>
      </c>
      <c r="V25" s="905">
        <v>11.5</v>
      </c>
      <c r="W25" s="905">
        <v>12</v>
      </c>
      <c r="X25" s="905">
        <v>12</v>
      </c>
      <c r="Y25" s="905">
        <v>12</v>
      </c>
      <c r="Z25" s="905">
        <v>12.5</v>
      </c>
      <c r="AA25" s="905">
        <v>12.5</v>
      </c>
      <c r="AB25" s="905">
        <v>12.5</v>
      </c>
      <c r="AC25" s="901">
        <v>12</v>
      </c>
      <c r="AD25" s="901">
        <v>12</v>
      </c>
      <c r="AE25" s="901">
        <v>12</v>
      </c>
      <c r="AF25" s="905"/>
      <c r="AG25" s="905"/>
      <c r="AH25" s="905"/>
      <c r="AI25" s="901">
        <v>12</v>
      </c>
      <c r="AJ25" s="901">
        <v>12</v>
      </c>
      <c r="AK25" s="901">
        <v>12</v>
      </c>
      <c r="AL25" s="905">
        <v>12.2</v>
      </c>
      <c r="AM25" s="905">
        <v>12.2</v>
      </c>
      <c r="AN25" s="905">
        <v>12.2</v>
      </c>
      <c r="AO25" s="905">
        <v>12</v>
      </c>
      <c r="AP25" s="905">
        <v>12</v>
      </c>
      <c r="AQ25" s="905">
        <v>12</v>
      </c>
      <c r="AR25" s="905"/>
      <c r="AS25" s="905"/>
      <c r="AT25" s="905"/>
      <c r="AU25" s="905"/>
      <c r="AV25" s="905"/>
      <c r="AW25" s="905"/>
      <c r="AX25" s="905"/>
      <c r="AY25" s="905"/>
      <c r="AZ25" s="905"/>
      <c r="BA25" s="905"/>
      <c r="BB25" s="905"/>
      <c r="BC25" s="905"/>
      <c r="BD25" s="905"/>
      <c r="BE25" s="905"/>
      <c r="BF25" s="907"/>
    </row>
    <row r="26" spans="1:58" ht="15.75" customHeight="1">
      <c r="A26" s="572"/>
      <c r="B26" s="814" t="s">
        <v>577</v>
      </c>
      <c r="C26" s="815" t="s">
        <v>578</v>
      </c>
      <c r="D26" s="901">
        <v>211.41</v>
      </c>
      <c r="E26" s="901">
        <f>(H26+K26+N26+Q26+T26+W26+Z26+AC26+AF26+AI26+AL26+AO26+AR26+AU26+AX26+BA26+BD26)</f>
        <v>120.05</v>
      </c>
      <c r="F26" s="901">
        <f t="shared" ref="F26:G30" si="5">I26+L26+O26+R26+U26+X26+AA26+AD26+AG26+AJ26+AM26+AP26+AS26+AV26+AY26+BB26+BE26</f>
        <v>150.19999999999999</v>
      </c>
      <c r="G26" s="901">
        <f t="shared" si="5"/>
        <v>116.3</v>
      </c>
      <c r="H26" s="905">
        <v>0</v>
      </c>
      <c r="I26" s="905"/>
      <c r="J26" s="905"/>
      <c r="K26" s="905">
        <v>0</v>
      </c>
      <c r="L26" s="905"/>
      <c r="M26" s="905"/>
      <c r="N26" s="905">
        <v>0</v>
      </c>
      <c r="O26" s="905"/>
      <c r="P26" s="905"/>
      <c r="Q26" s="905">
        <v>11.5</v>
      </c>
      <c r="R26" s="905">
        <v>11.5</v>
      </c>
      <c r="S26" s="905">
        <v>11.5</v>
      </c>
      <c r="T26" s="905">
        <v>13.8</v>
      </c>
      <c r="U26" s="905">
        <v>13.8</v>
      </c>
      <c r="V26" s="905">
        <v>13.8</v>
      </c>
      <c r="W26" s="905">
        <v>12</v>
      </c>
      <c r="X26" s="905">
        <v>12</v>
      </c>
      <c r="Y26" s="905">
        <v>12</v>
      </c>
      <c r="Z26" s="905">
        <v>6.25</v>
      </c>
      <c r="AA26" s="905">
        <v>2.5</v>
      </c>
      <c r="AB26" s="905">
        <v>2.5</v>
      </c>
      <c r="AC26" s="905">
        <v>12</v>
      </c>
      <c r="AD26" s="905">
        <v>27.6</v>
      </c>
      <c r="AE26" s="905">
        <v>12</v>
      </c>
      <c r="AF26" s="905">
        <v>0</v>
      </c>
      <c r="AG26" s="905"/>
      <c r="AH26" s="905"/>
      <c r="AI26" s="905">
        <v>3.6</v>
      </c>
      <c r="AJ26" s="905">
        <v>3.6</v>
      </c>
      <c r="AK26" s="905">
        <v>3.6</v>
      </c>
      <c r="AL26" s="905">
        <v>54.9</v>
      </c>
      <c r="AM26" s="905">
        <v>73.2</v>
      </c>
      <c r="AN26" s="905">
        <v>54.9</v>
      </c>
      <c r="AO26" s="905">
        <v>6</v>
      </c>
      <c r="AP26" s="905">
        <v>6</v>
      </c>
      <c r="AQ26" s="905">
        <v>6</v>
      </c>
      <c r="AR26" s="905">
        <v>0</v>
      </c>
      <c r="AS26" s="905"/>
      <c r="AT26" s="905"/>
      <c r="AU26" s="905">
        <v>0</v>
      </c>
      <c r="AV26" s="905"/>
      <c r="AW26" s="905"/>
      <c r="AX26" s="905">
        <v>0</v>
      </c>
      <c r="AY26" s="905"/>
      <c r="AZ26" s="905"/>
      <c r="BA26" s="905">
        <v>0</v>
      </c>
      <c r="BB26" s="905"/>
      <c r="BC26" s="905"/>
      <c r="BD26" s="905">
        <v>0</v>
      </c>
      <c r="BE26" s="905"/>
      <c r="BF26" s="907"/>
    </row>
    <row r="27" spans="1:58" s="882" customFormat="1" ht="26.25" customHeight="1">
      <c r="A27" s="883" t="s">
        <v>243</v>
      </c>
      <c r="B27" s="880" t="s">
        <v>656</v>
      </c>
      <c r="C27" s="881" t="s">
        <v>48</v>
      </c>
      <c r="D27" s="911">
        <v>231.7</v>
      </c>
      <c r="E27" s="911">
        <f>(H27+K27+N27+Q27+T27+W27+Z27+AC27+AF27+AI27+AL27+AO27+AR27+AU27+AX27+BA27+BD27)</f>
        <v>160</v>
      </c>
      <c r="F27" s="900">
        <f t="shared" si="5"/>
        <v>177.25</v>
      </c>
      <c r="G27" s="900">
        <f t="shared" si="5"/>
        <v>170</v>
      </c>
      <c r="H27" s="922"/>
      <c r="I27" s="922"/>
      <c r="J27" s="922"/>
      <c r="K27" s="922"/>
      <c r="L27" s="922"/>
      <c r="M27" s="922"/>
      <c r="N27" s="922"/>
      <c r="O27" s="922"/>
      <c r="P27" s="922"/>
      <c r="Q27" s="922"/>
      <c r="R27" s="922"/>
      <c r="S27" s="922"/>
      <c r="T27" s="922">
        <v>25</v>
      </c>
      <c r="U27" s="922"/>
      <c r="V27" s="922"/>
      <c r="W27" s="922"/>
      <c r="X27" s="922"/>
      <c r="Y27" s="922"/>
      <c r="Z27" s="913"/>
      <c r="AA27" s="913"/>
      <c r="AB27" s="913"/>
      <c r="AC27" s="922"/>
      <c r="AD27" s="922"/>
      <c r="AE27" s="922"/>
      <c r="AF27" s="922"/>
      <c r="AG27" s="922"/>
      <c r="AH27" s="922"/>
      <c r="AI27" s="922">
        <v>135</v>
      </c>
      <c r="AJ27" s="922">
        <v>177.25</v>
      </c>
      <c r="AK27" s="922">
        <v>170</v>
      </c>
      <c r="AL27" s="922"/>
      <c r="AM27" s="922"/>
      <c r="AN27" s="922"/>
      <c r="AO27" s="922"/>
      <c r="AP27" s="922"/>
      <c r="AQ27" s="922"/>
      <c r="AR27" s="913"/>
      <c r="AS27" s="913"/>
      <c r="AT27" s="913"/>
      <c r="AU27" s="913"/>
      <c r="AV27" s="913"/>
      <c r="AW27" s="913"/>
      <c r="AX27" s="922"/>
      <c r="AY27" s="922"/>
      <c r="AZ27" s="922"/>
      <c r="BA27" s="913"/>
      <c r="BB27" s="913"/>
      <c r="BC27" s="913"/>
      <c r="BD27" s="913"/>
      <c r="BE27" s="913"/>
      <c r="BF27" s="915"/>
    </row>
    <row r="28" spans="1:58">
      <c r="A28" s="572"/>
      <c r="B28" s="814" t="s">
        <v>575</v>
      </c>
      <c r="C28" s="815" t="s">
        <v>576</v>
      </c>
      <c r="D28" s="901">
        <v>45.918429003021153</v>
      </c>
      <c r="E28" s="901">
        <f>E29/E27*10</f>
        <v>45.915625000000006</v>
      </c>
      <c r="F28" s="901">
        <f t="shared" si="5"/>
        <v>45.9</v>
      </c>
      <c r="G28" s="901">
        <f t="shared" si="5"/>
        <v>45.9</v>
      </c>
      <c r="H28" s="920"/>
      <c r="I28" s="920"/>
      <c r="J28" s="920"/>
      <c r="K28" s="920"/>
      <c r="L28" s="920"/>
      <c r="M28" s="920"/>
      <c r="N28" s="920"/>
      <c r="O28" s="920"/>
      <c r="P28" s="920"/>
      <c r="Q28" s="920"/>
      <c r="R28" s="920"/>
      <c r="S28" s="920"/>
      <c r="T28" s="920">
        <v>46</v>
      </c>
      <c r="U28" s="920"/>
      <c r="V28" s="920"/>
      <c r="W28" s="920"/>
      <c r="X28" s="920"/>
      <c r="Y28" s="920"/>
      <c r="Z28" s="905"/>
      <c r="AA28" s="905"/>
      <c r="AB28" s="905"/>
      <c r="AC28" s="920"/>
      <c r="AD28" s="920"/>
      <c r="AE28" s="920"/>
      <c r="AF28" s="920"/>
      <c r="AG28" s="920"/>
      <c r="AH28" s="920"/>
      <c r="AI28" s="920">
        <v>45.9</v>
      </c>
      <c r="AJ28" s="920">
        <v>45.9</v>
      </c>
      <c r="AK28" s="920">
        <v>45.9</v>
      </c>
      <c r="AL28" s="920"/>
      <c r="AM28" s="920"/>
      <c r="AN28" s="920"/>
      <c r="AO28" s="920"/>
      <c r="AP28" s="920"/>
      <c r="AQ28" s="920"/>
      <c r="AR28" s="905"/>
      <c r="AS28" s="905"/>
      <c r="AT28" s="905"/>
      <c r="AU28" s="905"/>
      <c r="AV28" s="905"/>
      <c r="AW28" s="905"/>
      <c r="AX28" s="920"/>
      <c r="AY28" s="920"/>
      <c r="AZ28" s="920"/>
      <c r="BA28" s="905"/>
      <c r="BB28" s="905"/>
      <c r="BC28" s="905"/>
      <c r="BD28" s="905"/>
      <c r="BE28" s="905"/>
      <c r="BF28" s="907"/>
    </row>
    <row r="29" spans="1:58">
      <c r="A29" s="572"/>
      <c r="B29" s="814" t="s">
        <v>577</v>
      </c>
      <c r="C29" s="815" t="s">
        <v>578</v>
      </c>
      <c r="D29" s="901">
        <v>1063.93</v>
      </c>
      <c r="E29" s="901">
        <f>(H29+K29+N29+Q29+T29+W29+Z29+AC29+AF29+AI29+AL29+AO29+AR29+AU29+AX29+BA29+BD29)</f>
        <v>734.65</v>
      </c>
      <c r="F29" s="901">
        <f t="shared" si="5"/>
        <v>813.57749999999999</v>
      </c>
      <c r="G29" s="901">
        <f t="shared" si="5"/>
        <v>780.3</v>
      </c>
      <c r="H29" s="920">
        <v>0</v>
      </c>
      <c r="I29" s="920"/>
      <c r="J29" s="920"/>
      <c r="K29" s="920">
        <v>0</v>
      </c>
      <c r="L29" s="920"/>
      <c r="M29" s="920"/>
      <c r="N29" s="920">
        <v>0</v>
      </c>
      <c r="O29" s="920"/>
      <c r="P29" s="920"/>
      <c r="Q29" s="920">
        <v>0</v>
      </c>
      <c r="R29" s="920"/>
      <c r="S29" s="920"/>
      <c r="T29" s="920">
        <v>115</v>
      </c>
      <c r="U29" s="920"/>
      <c r="V29" s="920"/>
      <c r="W29" s="920">
        <v>0</v>
      </c>
      <c r="X29" s="920"/>
      <c r="Y29" s="920"/>
      <c r="Z29" s="920">
        <v>0</v>
      </c>
      <c r="AA29" s="920"/>
      <c r="AB29" s="920"/>
      <c r="AC29" s="920">
        <v>0</v>
      </c>
      <c r="AD29" s="920"/>
      <c r="AE29" s="920"/>
      <c r="AF29" s="920">
        <v>0</v>
      </c>
      <c r="AG29" s="920"/>
      <c r="AH29" s="920"/>
      <c r="AI29" s="920">
        <v>619.65</v>
      </c>
      <c r="AJ29" s="920">
        <v>813.57749999999999</v>
      </c>
      <c r="AK29" s="920">
        <v>780.3</v>
      </c>
      <c r="AL29" s="920">
        <v>0</v>
      </c>
      <c r="AM29" s="920"/>
      <c r="AN29" s="920"/>
      <c r="AO29" s="920">
        <v>0</v>
      </c>
      <c r="AP29" s="920"/>
      <c r="AQ29" s="920"/>
      <c r="AR29" s="920">
        <v>0</v>
      </c>
      <c r="AS29" s="920"/>
      <c r="AT29" s="920"/>
      <c r="AU29" s="920">
        <v>0</v>
      </c>
      <c r="AV29" s="920"/>
      <c r="AW29" s="920"/>
      <c r="AX29" s="920">
        <v>0</v>
      </c>
      <c r="AY29" s="920"/>
      <c r="AZ29" s="920"/>
      <c r="BA29" s="920">
        <v>0</v>
      </c>
      <c r="BB29" s="920"/>
      <c r="BC29" s="920"/>
      <c r="BD29" s="920">
        <v>0</v>
      </c>
      <c r="BE29" s="920"/>
      <c r="BF29" s="907"/>
    </row>
    <row r="30" spans="1:58" s="124" customFormat="1" ht="24.75" customHeight="1">
      <c r="A30" s="597">
        <v>2</v>
      </c>
      <c r="B30" s="812" t="s">
        <v>581</v>
      </c>
      <c r="C30" s="813" t="s">
        <v>48</v>
      </c>
      <c r="D30" s="903">
        <v>3994</v>
      </c>
      <c r="E30" s="903">
        <f>(H30+K30+N30+Q30+T30+W30+Z30+AC30+AF30+AI30+AL30+AO30+AR30+AU30+AX30+BA30+BD30)</f>
        <v>3770</v>
      </c>
      <c r="F30" s="903">
        <f t="shared" si="5"/>
        <v>3773.2</v>
      </c>
      <c r="G30" s="903">
        <f t="shared" si="5"/>
        <v>3606</v>
      </c>
      <c r="H30" s="903">
        <v>120</v>
      </c>
      <c r="I30" s="910">
        <v>120</v>
      </c>
      <c r="J30" s="910">
        <v>112</v>
      </c>
      <c r="K30" s="903">
        <v>85</v>
      </c>
      <c r="L30" s="903">
        <v>85</v>
      </c>
      <c r="M30" s="903">
        <v>78</v>
      </c>
      <c r="N30" s="903">
        <v>107</v>
      </c>
      <c r="O30" s="903">
        <v>107</v>
      </c>
      <c r="P30" s="903">
        <v>90</v>
      </c>
      <c r="Q30" s="903">
        <v>89</v>
      </c>
      <c r="R30" s="910">
        <v>89</v>
      </c>
      <c r="S30" s="910">
        <v>70</v>
      </c>
      <c r="T30" s="903">
        <v>260</v>
      </c>
      <c r="U30" s="903">
        <v>263.2</v>
      </c>
      <c r="V30" s="903">
        <v>240</v>
      </c>
      <c r="W30" s="903">
        <v>360</v>
      </c>
      <c r="X30" s="903">
        <v>360</v>
      </c>
      <c r="Y30" s="903">
        <v>320</v>
      </c>
      <c r="Z30" s="903">
        <v>241</v>
      </c>
      <c r="AA30" s="903">
        <v>241</v>
      </c>
      <c r="AB30" s="903">
        <v>240</v>
      </c>
      <c r="AC30" s="903">
        <v>170</v>
      </c>
      <c r="AD30" s="903">
        <v>170</v>
      </c>
      <c r="AE30" s="903">
        <v>130</v>
      </c>
      <c r="AF30" s="903">
        <v>735</v>
      </c>
      <c r="AG30" s="903">
        <v>735</v>
      </c>
      <c r="AH30" s="903">
        <v>735</v>
      </c>
      <c r="AI30" s="903">
        <v>152</v>
      </c>
      <c r="AJ30" s="903">
        <v>152</v>
      </c>
      <c r="AK30" s="903">
        <v>140</v>
      </c>
      <c r="AL30" s="903">
        <v>392</v>
      </c>
      <c r="AM30" s="903">
        <v>392</v>
      </c>
      <c r="AN30" s="903">
        <v>392</v>
      </c>
      <c r="AO30" s="903">
        <v>255</v>
      </c>
      <c r="AP30" s="903">
        <v>255</v>
      </c>
      <c r="AQ30" s="903">
        <v>255</v>
      </c>
      <c r="AR30" s="903">
        <v>60</v>
      </c>
      <c r="AS30" s="903">
        <v>60</v>
      </c>
      <c r="AT30" s="903">
        <v>60</v>
      </c>
      <c r="AU30" s="903">
        <v>100</v>
      </c>
      <c r="AV30" s="903">
        <v>100</v>
      </c>
      <c r="AW30" s="903">
        <v>100</v>
      </c>
      <c r="AX30" s="903">
        <v>143</v>
      </c>
      <c r="AY30" s="903">
        <v>143</v>
      </c>
      <c r="AZ30" s="903">
        <v>143</v>
      </c>
      <c r="BA30" s="903">
        <v>150</v>
      </c>
      <c r="BB30" s="903">
        <v>150</v>
      </c>
      <c r="BC30" s="903">
        <v>150</v>
      </c>
      <c r="BD30" s="903">
        <v>351</v>
      </c>
      <c r="BE30" s="903">
        <v>351</v>
      </c>
      <c r="BF30" s="907">
        <v>351</v>
      </c>
    </row>
    <row r="31" spans="1:58">
      <c r="A31" s="572"/>
      <c r="B31" s="814" t="s">
        <v>575</v>
      </c>
      <c r="C31" s="815" t="s">
        <v>576</v>
      </c>
      <c r="D31" s="901">
        <v>37.805944667000503</v>
      </c>
      <c r="E31" s="901">
        <f>E32/E30*10</f>
        <v>38.832877984084881</v>
      </c>
      <c r="F31" s="901">
        <f t="shared" ref="F31:G31" si="6">F32/F30*10</f>
        <v>38.354704229831441</v>
      </c>
      <c r="G31" s="901">
        <f t="shared" si="6"/>
        <v>39.041175818080973</v>
      </c>
      <c r="H31" s="901">
        <v>38.293333333333329</v>
      </c>
      <c r="I31" s="909">
        <v>32.924999999999997</v>
      </c>
      <c r="J31" s="909">
        <v>38.493124999999992</v>
      </c>
      <c r="K31" s="901">
        <v>35.294117647058826</v>
      </c>
      <c r="L31" s="901">
        <v>34.235294117647058</v>
      </c>
      <c r="M31" s="901">
        <v>35.128205128205124</v>
      </c>
      <c r="N31" s="901">
        <v>35.214953271028037</v>
      </c>
      <c r="O31" s="901">
        <v>35.214953271028037</v>
      </c>
      <c r="P31" s="901">
        <v>35.5</v>
      </c>
      <c r="Q31" s="901">
        <v>34.49438202247191</v>
      </c>
      <c r="R31" s="909">
        <v>34.49438202247191</v>
      </c>
      <c r="S31" s="909">
        <v>35.714285714285715</v>
      </c>
      <c r="T31" s="901">
        <v>39.615384615384613</v>
      </c>
      <c r="U31" s="901">
        <v>39.545972644376896</v>
      </c>
      <c r="V31" s="901">
        <v>39.583333333333336</v>
      </c>
      <c r="W31" s="901">
        <v>38.20000000000001</v>
      </c>
      <c r="X31" s="901">
        <v>37.1</v>
      </c>
      <c r="Y31" s="901">
        <v>38.200000000000003</v>
      </c>
      <c r="Z31" s="901">
        <v>37.6</v>
      </c>
      <c r="AA31" s="901">
        <v>37</v>
      </c>
      <c r="AB31" s="901">
        <v>37.599999999999994</v>
      </c>
      <c r="AC31" s="901">
        <v>36.882352941176471</v>
      </c>
      <c r="AD31" s="901">
        <v>36.882352941176471</v>
      </c>
      <c r="AE31" s="901">
        <v>39</v>
      </c>
      <c r="AF31" s="901">
        <v>40.975442176870743</v>
      </c>
      <c r="AG31" s="901">
        <v>40.948979591836732</v>
      </c>
      <c r="AH31" s="901">
        <v>40.978571428571435</v>
      </c>
      <c r="AI31" s="901">
        <v>38.849999999999994</v>
      </c>
      <c r="AJ31" s="901">
        <v>38.126315789473686</v>
      </c>
      <c r="AK31" s="901">
        <v>39.557142857142857</v>
      </c>
      <c r="AL31" s="901">
        <v>37.5</v>
      </c>
      <c r="AM31" s="901">
        <v>37.5</v>
      </c>
      <c r="AN31" s="901">
        <v>37.5</v>
      </c>
      <c r="AO31" s="901">
        <v>38</v>
      </c>
      <c r="AP31" s="901">
        <v>37</v>
      </c>
      <c r="AQ31" s="901">
        <v>38</v>
      </c>
      <c r="AR31" s="901">
        <v>37.5</v>
      </c>
      <c r="AS31" s="901">
        <v>37</v>
      </c>
      <c r="AT31" s="901">
        <v>37.5</v>
      </c>
      <c r="AU31" s="901">
        <v>38.1</v>
      </c>
      <c r="AV31" s="901">
        <v>38.15</v>
      </c>
      <c r="AW31" s="901">
        <v>38.1</v>
      </c>
      <c r="AX31" s="901">
        <v>40</v>
      </c>
      <c r="AY31" s="901">
        <v>39.200000000000003</v>
      </c>
      <c r="AZ31" s="901">
        <v>40</v>
      </c>
      <c r="BA31" s="901">
        <v>40</v>
      </c>
      <c r="BB31" s="901">
        <v>38.5</v>
      </c>
      <c r="BC31" s="901">
        <v>40</v>
      </c>
      <c r="BD31" s="901">
        <v>41</v>
      </c>
      <c r="BE31" s="901">
        <v>41.67</v>
      </c>
      <c r="BF31" s="907">
        <v>41</v>
      </c>
    </row>
    <row r="32" spans="1:58">
      <c r="A32" s="572"/>
      <c r="B32" s="814" t="s">
        <v>577</v>
      </c>
      <c r="C32" s="815" t="s">
        <v>578</v>
      </c>
      <c r="D32" s="901">
        <v>15099.694300000001</v>
      </c>
      <c r="E32" s="901">
        <f>(H32+K32+N32+Q32+T32+W32+Z32+AC32+AF32+AI32+AL32+AO32+AR32+AU32+AX32+BA32+BD32)</f>
        <v>14639.995000000001</v>
      </c>
      <c r="F32" s="901">
        <f>I32+L32+O32+R32+U32+X32+AA32+AD32+AG32+AJ32+AM32+AP32+AS32+AV32+AY32+BB32+BE32</f>
        <v>14471.996999999999</v>
      </c>
      <c r="G32" s="901">
        <f>J32+M32+P32+S32+V32+Y32+AB32+AE32+AH32+AK32+AN32+AQ32+AT32+AW32+AZ32+BC32+BF32</f>
        <v>14078.248</v>
      </c>
      <c r="H32" s="901">
        <v>459.52</v>
      </c>
      <c r="I32" s="909">
        <v>395.1</v>
      </c>
      <c r="J32" s="909">
        <v>431.12299999999993</v>
      </c>
      <c r="K32" s="901">
        <v>300</v>
      </c>
      <c r="L32" s="901">
        <v>291</v>
      </c>
      <c r="M32" s="901">
        <v>274</v>
      </c>
      <c r="N32" s="901">
        <v>376.8</v>
      </c>
      <c r="O32" s="901">
        <v>376.8</v>
      </c>
      <c r="P32" s="901">
        <v>319.5</v>
      </c>
      <c r="Q32" s="901">
        <v>307</v>
      </c>
      <c r="R32" s="909">
        <v>307</v>
      </c>
      <c r="S32" s="909">
        <v>250</v>
      </c>
      <c r="T32" s="901">
        <v>1030</v>
      </c>
      <c r="U32" s="901">
        <v>1040.8499999999999</v>
      </c>
      <c r="V32" s="901">
        <v>950</v>
      </c>
      <c r="W32" s="901">
        <v>1375.2000000000003</v>
      </c>
      <c r="X32" s="901">
        <v>1335.6</v>
      </c>
      <c r="Y32" s="901">
        <v>1222.4000000000001</v>
      </c>
      <c r="Z32" s="901">
        <v>906.16000000000008</v>
      </c>
      <c r="AA32" s="901">
        <v>891.7</v>
      </c>
      <c r="AB32" s="901">
        <v>902.4</v>
      </c>
      <c r="AC32" s="901">
        <v>627</v>
      </c>
      <c r="AD32" s="901">
        <v>627</v>
      </c>
      <c r="AE32" s="901">
        <v>507</v>
      </c>
      <c r="AF32" s="901">
        <v>3011.6950000000002</v>
      </c>
      <c r="AG32" s="901">
        <v>3009.75</v>
      </c>
      <c r="AH32" s="901">
        <v>3011.9250000000002</v>
      </c>
      <c r="AI32" s="901">
        <v>590.52</v>
      </c>
      <c r="AJ32" s="901">
        <v>579.52</v>
      </c>
      <c r="AK32" s="901">
        <v>553.79999999999995</v>
      </c>
      <c r="AL32" s="901">
        <v>1470</v>
      </c>
      <c r="AM32" s="901">
        <v>1470</v>
      </c>
      <c r="AN32" s="901">
        <v>1470</v>
      </c>
      <c r="AO32" s="901">
        <v>969</v>
      </c>
      <c r="AP32" s="901">
        <v>943.5</v>
      </c>
      <c r="AQ32" s="901">
        <v>969</v>
      </c>
      <c r="AR32" s="901">
        <v>225</v>
      </c>
      <c r="AS32" s="901">
        <v>222</v>
      </c>
      <c r="AT32" s="901">
        <v>225</v>
      </c>
      <c r="AU32" s="901">
        <v>381</v>
      </c>
      <c r="AV32" s="901">
        <v>381.5</v>
      </c>
      <c r="AW32" s="901">
        <v>381</v>
      </c>
      <c r="AX32" s="901">
        <v>572</v>
      </c>
      <c r="AY32" s="901">
        <v>560.56000000000006</v>
      </c>
      <c r="AZ32" s="901">
        <v>572</v>
      </c>
      <c r="BA32" s="901">
        <v>600</v>
      </c>
      <c r="BB32" s="901">
        <v>577.5</v>
      </c>
      <c r="BC32" s="901">
        <v>600</v>
      </c>
      <c r="BD32" s="901">
        <v>1439.1</v>
      </c>
      <c r="BE32" s="901">
        <v>1462.617</v>
      </c>
      <c r="BF32" s="907">
        <v>1439.1</v>
      </c>
    </row>
    <row r="33" spans="1:58" s="885" customFormat="1" ht="22.5" customHeight="1">
      <c r="A33" s="879" t="s">
        <v>243</v>
      </c>
      <c r="B33" s="880" t="s">
        <v>582</v>
      </c>
      <c r="C33" s="881" t="s">
        <v>48</v>
      </c>
      <c r="D33" s="911">
        <v>3484</v>
      </c>
      <c r="E33" s="922">
        <f>(H33+K33+N33+Q33+T33+W33+Z33+AC33+AF33+AI33+AL33+AO33+AR33+AU33+AX33+BA33+BD33)</f>
        <v>3484</v>
      </c>
      <c r="F33" s="911">
        <f>I33+L33+O33+R33+U33+X33+AA33+AD33+AG33+AJ33+AM33+AP33+AS33+AV33+AY33+BB33+BE33</f>
        <v>3484</v>
      </c>
      <c r="G33" s="911">
        <f>J33+M33+P33+S33+V33+Y33+AB33+AE33+AH33+AK33+AN33+AQ33+AT33+AW33+AZ33+BC33+BF33</f>
        <v>3406</v>
      </c>
      <c r="H33" s="923">
        <v>100</v>
      </c>
      <c r="I33" s="924">
        <v>100</v>
      </c>
      <c r="J33" s="924">
        <v>95</v>
      </c>
      <c r="K33" s="913">
        <v>45</v>
      </c>
      <c r="L33" s="913">
        <v>45</v>
      </c>
      <c r="M33" s="913">
        <v>40</v>
      </c>
      <c r="N33" s="913">
        <v>62</v>
      </c>
      <c r="O33" s="913">
        <v>62</v>
      </c>
      <c r="P33" s="913">
        <v>55</v>
      </c>
      <c r="Q33" s="915">
        <v>50</v>
      </c>
      <c r="R33" s="928">
        <v>50</v>
      </c>
      <c r="S33" s="928">
        <v>50</v>
      </c>
      <c r="T33" s="913">
        <v>250</v>
      </c>
      <c r="U33" s="913">
        <v>250</v>
      </c>
      <c r="V33" s="913">
        <v>230</v>
      </c>
      <c r="W33" s="913">
        <v>360</v>
      </c>
      <c r="X33" s="913">
        <v>360</v>
      </c>
      <c r="Y33" s="913">
        <v>320</v>
      </c>
      <c r="Z33" s="913">
        <v>241</v>
      </c>
      <c r="AA33" s="913">
        <v>241</v>
      </c>
      <c r="AB33" s="913">
        <v>240</v>
      </c>
      <c r="AC33" s="913">
        <v>90</v>
      </c>
      <c r="AD33" s="913">
        <v>90</v>
      </c>
      <c r="AE33" s="913">
        <v>90</v>
      </c>
      <c r="AF33" s="913">
        <v>725</v>
      </c>
      <c r="AG33" s="913">
        <v>725</v>
      </c>
      <c r="AH33" s="913">
        <v>725</v>
      </c>
      <c r="AI33" s="913">
        <v>110</v>
      </c>
      <c r="AJ33" s="913">
        <v>110</v>
      </c>
      <c r="AK33" s="913">
        <v>110</v>
      </c>
      <c r="AL33" s="913">
        <v>392</v>
      </c>
      <c r="AM33" s="913">
        <v>392</v>
      </c>
      <c r="AN33" s="913">
        <v>392</v>
      </c>
      <c r="AO33" s="913">
        <v>255</v>
      </c>
      <c r="AP33" s="913">
        <v>255</v>
      </c>
      <c r="AQ33" s="913">
        <v>255</v>
      </c>
      <c r="AR33" s="911">
        <v>60</v>
      </c>
      <c r="AS33" s="911">
        <v>60</v>
      </c>
      <c r="AT33" s="911">
        <v>60</v>
      </c>
      <c r="AU33" s="913">
        <v>100</v>
      </c>
      <c r="AV33" s="913">
        <v>100</v>
      </c>
      <c r="AW33" s="913">
        <v>100</v>
      </c>
      <c r="AX33" s="925">
        <v>143</v>
      </c>
      <c r="AY33" s="925">
        <v>143</v>
      </c>
      <c r="AZ33" s="925">
        <v>143</v>
      </c>
      <c r="BA33" s="913">
        <v>150</v>
      </c>
      <c r="BB33" s="913">
        <v>150</v>
      </c>
      <c r="BC33" s="913">
        <v>150</v>
      </c>
      <c r="BD33" s="913">
        <v>351</v>
      </c>
      <c r="BE33" s="913">
        <v>351</v>
      </c>
      <c r="BF33" s="915">
        <v>351</v>
      </c>
    </row>
    <row r="34" spans="1:58">
      <c r="A34" s="572"/>
      <c r="B34" s="814" t="s">
        <v>575</v>
      </c>
      <c r="C34" s="815" t="s">
        <v>576</v>
      </c>
      <c r="D34" s="901">
        <v>39.537010045924227</v>
      </c>
      <c r="E34" s="901">
        <f>E35/E33*10</f>
        <v>39.552224454649831</v>
      </c>
      <c r="F34" s="901">
        <f t="shared" ref="F34:G34" si="7">F35/F33*10</f>
        <v>39.040691733639491</v>
      </c>
      <c r="G34" s="901">
        <f t="shared" si="7"/>
        <v>39.566538461538457</v>
      </c>
      <c r="H34" s="916">
        <v>40.003999999999998</v>
      </c>
      <c r="I34" s="917">
        <v>33.5</v>
      </c>
      <c r="J34" s="917">
        <v>40.003999999999998</v>
      </c>
      <c r="K34" s="905">
        <v>40</v>
      </c>
      <c r="L34" s="905">
        <v>38</v>
      </c>
      <c r="M34" s="905">
        <v>40</v>
      </c>
      <c r="N34" s="905">
        <v>39</v>
      </c>
      <c r="O34" s="905">
        <v>39</v>
      </c>
      <c r="P34" s="905">
        <v>39</v>
      </c>
      <c r="Q34" s="906">
        <v>38</v>
      </c>
      <c r="R34" s="929">
        <v>38</v>
      </c>
      <c r="S34" s="929">
        <v>38</v>
      </c>
      <c r="T34" s="905">
        <v>40</v>
      </c>
      <c r="U34" s="905">
        <v>40.049999999999997</v>
      </c>
      <c r="V34" s="905">
        <v>40</v>
      </c>
      <c r="W34" s="905">
        <v>38.200000000000003</v>
      </c>
      <c r="X34" s="905">
        <v>37.1</v>
      </c>
      <c r="Y34" s="905">
        <v>38.200000000000003</v>
      </c>
      <c r="Z34" s="905">
        <v>37.6</v>
      </c>
      <c r="AA34" s="905">
        <v>37</v>
      </c>
      <c r="AB34" s="905">
        <v>37.6</v>
      </c>
      <c r="AC34" s="905">
        <v>43</v>
      </c>
      <c r="AD34" s="905">
        <v>43</v>
      </c>
      <c r="AE34" s="905">
        <v>43</v>
      </c>
      <c r="AF34" s="905">
        <v>41.13</v>
      </c>
      <c r="AG34" s="905">
        <v>41.1</v>
      </c>
      <c r="AH34" s="905">
        <v>41.13</v>
      </c>
      <c r="AI34" s="905">
        <v>42</v>
      </c>
      <c r="AJ34" s="905">
        <v>41</v>
      </c>
      <c r="AK34" s="905">
        <v>42</v>
      </c>
      <c r="AL34" s="905">
        <v>37.5</v>
      </c>
      <c r="AM34" s="905">
        <v>37.5</v>
      </c>
      <c r="AN34" s="905">
        <v>37.5</v>
      </c>
      <c r="AO34" s="905">
        <v>38</v>
      </c>
      <c r="AP34" s="905">
        <v>37</v>
      </c>
      <c r="AQ34" s="905">
        <v>38</v>
      </c>
      <c r="AR34" s="920">
        <v>37.5</v>
      </c>
      <c r="AS34" s="920">
        <v>37</v>
      </c>
      <c r="AT34" s="920">
        <v>37.5</v>
      </c>
      <c r="AU34" s="905">
        <v>38.1</v>
      </c>
      <c r="AV34" s="905">
        <v>38.15</v>
      </c>
      <c r="AW34" s="905">
        <v>38.1</v>
      </c>
      <c r="AX34" s="927">
        <v>40</v>
      </c>
      <c r="AY34" s="927">
        <v>39.200000000000003</v>
      </c>
      <c r="AZ34" s="927">
        <v>40</v>
      </c>
      <c r="BA34" s="905">
        <v>40</v>
      </c>
      <c r="BB34" s="905">
        <v>38.5</v>
      </c>
      <c r="BC34" s="905">
        <v>40</v>
      </c>
      <c r="BD34" s="905">
        <v>41</v>
      </c>
      <c r="BE34" s="905">
        <v>41.67</v>
      </c>
      <c r="BF34" s="907">
        <v>41</v>
      </c>
    </row>
    <row r="35" spans="1:58">
      <c r="A35" s="572"/>
      <c r="B35" s="814" t="s">
        <v>577</v>
      </c>
      <c r="C35" s="815" t="s">
        <v>578</v>
      </c>
      <c r="D35" s="901">
        <v>13774.694300000001</v>
      </c>
      <c r="E35" s="920">
        <f>(H35+K35+N35+Q35+T35+W35+Z35+AC35+AF35+AI35+AL35+AO35+AR35+AU35+AX35+BA35+BD35)</f>
        <v>13779.995000000001</v>
      </c>
      <c r="F35" s="901">
        <f>I35+L35+O35+R35+U35+X35+AA35+AD35+AG35+AJ35+AM35+AP35+AS35+AV35+AY35+BB35+BE35</f>
        <v>13601.776999999998</v>
      </c>
      <c r="G35" s="901">
        <f>J35+M35+P35+S35+V35+Y35+AB35+AE35+AH35+AK35+AN35+AQ35+AT35+AW35+AZ35+BC35+BF35</f>
        <v>13476.362999999999</v>
      </c>
      <c r="H35" s="916">
        <v>400.03999999999996</v>
      </c>
      <c r="I35" s="917">
        <v>335</v>
      </c>
      <c r="J35" s="917">
        <v>380.03799999999995</v>
      </c>
      <c r="K35" s="916">
        <v>180</v>
      </c>
      <c r="L35" s="916">
        <v>171</v>
      </c>
      <c r="M35" s="916">
        <v>160</v>
      </c>
      <c r="N35" s="916">
        <v>241.8</v>
      </c>
      <c r="O35" s="916">
        <v>241.8</v>
      </c>
      <c r="P35" s="916">
        <v>214.5</v>
      </c>
      <c r="Q35" s="916">
        <v>190</v>
      </c>
      <c r="R35" s="917">
        <v>190</v>
      </c>
      <c r="S35" s="917">
        <v>190</v>
      </c>
      <c r="T35" s="916">
        <v>1000</v>
      </c>
      <c r="U35" s="916">
        <v>1001.25</v>
      </c>
      <c r="V35" s="916">
        <v>920</v>
      </c>
      <c r="W35" s="916">
        <v>1375.2000000000003</v>
      </c>
      <c r="X35" s="916">
        <v>1335.6</v>
      </c>
      <c r="Y35" s="916">
        <v>1222.4000000000001</v>
      </c>
      <c r="Z35" s="916">
        <v>906.16000000000008</v>
      </c>
      <c r="AA35" s="916">
        <v>891.7</v>
      </c>
      <c r="AB35" s="916">
        <v>902.4</v>
      </c>
      <c r="AC35" s="916">
        <v>387</v>
      </c>
      <c r="AD35" s="916">
        <v>387</v>
      </c>
      <c r="AE35" s="916">
        <v>387</v>
      </c>
      <c r="AF35" s="916">
        <v>2981.6950000000002</v>
      </c>
      <c r="AG35" s="916">
        <v>2979.75</v>
      </c>
      <c r="AH35" s="916">
        <v>2981.9250000000002</v>
      </c>
      <c r="AI35" s="916">
        <v>462</v>
      </c>
      <c r="AJ35" s="916">
        <v>451</v>
      </c>
      <c r="AK35" s="916">
        <v>462</v>
      </c>
      <c r="AL35" s="916">
        <v>1470</v>
      </c>
      <c r="AM35" s="916">
        <v>1470</v>
      </c>
      <c r="AN35" s="916">
        <v>1470</v>
      </c>
      <c r="AO35" s="916">
        <v>969</v>
      </c>
      <c r="AP35" s="916">
        <v>943.5</v>
      </c>
      <c r="AQ35" s="916">
        <v>969</v>
      </c>
      <c r="AR35" s="916">
        <v>225</v>
      </c>
      <c r="AS35" s="916">
        <v>222</v>
      </c>
      <c r="AT35" s="916">
        <v>225</v>
      </c>
      <c r="AU35" s="916">
        <v>381</v>
      </c>
      <c r="AV35" s="916">
        <v>381.5</v>
      </c>
      <c r="AW35" s="916">
        <v>381</v>
      </c>
      <c r="AX35" s="916">
        <v>572</v>
      </c>
      <c r="AY35" s="916">
        <v>560.56000000000006</v>
      </c>
      <c r="AZ35" s="916">
        <v>572</v>
      </c>
      <c r="BA35" s="916">
        <v>600</v>
      </c>
      <c r="BB35" s="916">
        <v>577.5</v>
      </c>
      <c r="BC35" s="916">
        <v>600</v>
      </c>
      <c r="BD35" s="916">
        <v>1439.1</v>
      </c>
      <c r="BE35" s="916">
        <v>1462.617</v>
      </c>
      <c r="BF35" s="907">
        <v>1439.1</v>
      </c>
    </row>
    <row r="36" spans="1:58" s="885" customFormat="1" ht="22.5" customHeight="1">
      <c r="A36" s="879" t="s">
        <v>243</v>
      </c>
      <c r="B36" s="880" t="s">
        <v>583</v>
      </c>
      <c r="C36" s="881" t="s">
        <v>48</v>
      </c>
      <c r="D36" s="911">
        <v>510</v>
      </c>
      <c r="E36" s="911">
        <f>(H36+K36+N36+Q36+T36+W36+Z36+AC36+AF36+AI36+AL36+AO36+AR36+AU36+AX36+BA36+BD36)</f>
        <v>286</v>
      </c>
      <c r="F36" s="911">
        <f>I36+L36+O36+R36+U36+X36+AA36+AD36+AG36+AJ36+AM36+AP36+AS36+AV36+AY36+BB36+BE36</f>
        <v>289.2</v>
      </c>
      <c r="G36" s="911">
        <f>J36+M36+P36+S36+V36+Y36+AB36+AE36+AH36+AK36+AN36+AQ36+AT36+AW36+AZ36+BC36+BF36</f>
        <v>200</v>
      </c>
      <c r="H36" s="923">
        <v>20</v>
      </c>
      <c r="I36" s="924">
        <v>20</v>
      </c>
      <c r="J36" s="924">
        <v>17</v>
      </c>
      <c r="K36" s="913">
        <v>40</v>
      </c>
      <c r="L36" s="913">
        <v>40</v>
      </c>
      <c r="M36" s="913">
        <v>38</v>
      </c>
      <c r="N36" s="913">
        <v>45</v>
      </c>
      <c r="O36" s="913">
        <v>45</v>
      </c>
      <c r="P36" s="913">
        <v>35</v>
      </c>
      <c r="Q36" s="913">
        <v>39</v>
      </c>
      <c r="R36" s="913">
        <v>39</v>
      </c>
      <c r="S36" s="913">
        <v>20</v>
      </c>
      <c r="T36" s="913">
        <v>10</v>
      </c>
      <c r="U36" s="913">
        <v>13.2</v>
      </c>
      <c r="V36" s="913">
        <v>10</v>
      </c>
      <c r="W36" s="913"/>
      <c r="X36" s="913"/>
      <c r="Y36" s="913"/>
      <c r="Z36" s="913"/>
      <c r="AA36" s="913"/>
      <c r="AB36" s="913"/>
      <c r="AC36" s="913">
        <v>80</v>
      </c>
      <c r="AD36" s="913">
        <v>80</v>
      </c>
      <c r="AE36" s="913">
        <v>40</v>
      </c>
      <c r="AF36" s="913">
        <v>10</v>
      </c>
      <c r="AG36" s="913">
        <v>10</v>
      </c>
      <c r="AH36" s="913">
        <v>10</v>
      </c>
      <c r="AI36" s="913">
        <v>42</v>
      </c>
      <c r="AJ36" s="913">
        <v>42</v>
      </c>
      <c r="AK36" s="913">
        <v>30</v>
      </c>
      <c r="AL36" s="913"/>
      <c r="AM36" s="913"/>
      <c r="AN36" s="913"/>
      <c r="AO36" s="913"/>
      <c r="AP36" s="913"/>
      <c r="AQ36" s="913"/>
      <c r="AR36" s="913"/>
      <c r="AS36" s="913"/>
      <c r="AT36" s="913"/>
      <c r="AU36" s="913"/>
      <c r="AV36" s="913"/>
      <c r="AW36" s="913"/>
      <c r="AX36" s="913"/>
      <c r="AY36" s="913"/>
      <c r="AZ36" s="913"/>
      <c r="BA36" s="913"/>
      <c r="BB36" s="913"/>
      <c r="BC36" s="913"/>
      <c r="BD36" s="913"/>
      <c r="BE36" s="913"/>
      <c r="BF36" s="915"/>
    </row>
    <row r="37" spans="1:58">
      <c r="A37" s="572"/>
      <c r="B37" s="814" t="s">
        <v>575</v>
      </c>
      <c r="C37" s="815" t="s">
        <v>576</v>
      </c>
      <c r="D37" s="901">
        <v>25.980392156862745</v>
      </c>
      <c r="E37" s="901">
        <f>E38/E36*10</f>
        <v>30.06993006993007</v>
      </c>
      <c r="F37" s="901">
        <f t="shared" ref="F37:G37" si="8">F38/F36*10</f>
        <v>30.09059474412172</v>
      </c>
      <c r="G37" s="901">
        <f t="shared" si="8"/>
        <v>30.094249999999999</v>
      </c>
      <c r="H37" s="916">
        <v>30.05</v>
      </c>
      <c r="I37" s="917">
        <v>30.05</v>
      </c>
      <c r="J37" s="917">
        <v>30.05</v>
      </c>
      <c r="K37" s="905">
        <v>30</v>
      </c>
      <c r="L37" s="905">
        <v>30</v>
      </c>
      <c r="M37" s="905">
        <v>30</v>
      </c>
      <c r="N37" s="905">
        <v>30</v>
      </c>
      <c r="O37" s="905">
        <v>30</v>
      </c>
      <c r="P37" s="905">
        <v>30</v>
      </c>
      <c r="Q37" s="906">
        <v>30</v>
      </c>
      <c r="R37" s="929">
        <v>30</v>
      </c>
      <c r="S37" s="929">
        <v>30</v>
      </c>
      <c r="T37" s="905">
        <v>30</v>
      </c>
      <c r="U37" s="905">
        <v>30</v>
      </c>
      <c r="V37" s="905">
        <v>30</v>
      </c>
      <c r="W37" s="905"/>
      <c r="X37" s="905"/>
      <c r="Y37" s="905"/>
      <c r="Z37" s="905"/>
      <c r="AA37" s="905"/>
      <c r="AB37" s="905"/>
      <c r="AC37" s="901">
        <v>30</v>
      </c>
      <c r="AD37" s="901">
        <v>30</v>
      </c>
      <c r="AE37" s="901">
        <v>30</v>
      </c>
      <c r="AF37" s="905">
        <v>30</v>
      </c>
      <c r="AG37" s="905">
        <v>30</v>
      </c>
      <c r="AH37" s="905">
        <v>30</v>
      </c>
      <c r="AI37" s="905">
        <v>30.6</v>
      </c>
      <c r="AJ37" s="905">
        <v>30.6</v>
      </c>
      <c r="AK37" s="905">
        <v>30.6</v>
      </c>
      <c r="AL37" s="905"/>
      <c r="AM37" s="905"/>
      <c r="AN37" s="905"/>
      <c r="AO37" s="905"/>
      <c r="AP37" s="905"/>
      <c r="AQ37" s="905"/>
      <c r="AR37" s="905"/>
      <c r="AS37" s="905"/>
      <c r="AT37" s="905"/>
      <c r="AU37" s="905"/>
      <c r="AV37" s="905"/>
      <c r="AW37" s="905"/>
      <c r="AX37" s="905"/>
      <c r="AY37" s="905"/>
      <c r="AZ37" s="905"/>
      <c r="BA37" s="905"/>
      <c r="BB37" s="905"/>
      <c r="BC37" s="905"/>
      <c r="BD37" s="905"/>
      <c r="BE37" s="905"/>
      <c r="BF37" s="907"/>
    </row>
    <row r="38" spans="1:58">
      <c r="A38" s="572"/>
      <c r="B38" s="814" t="s">
        <v>577</v>
      </c>
      <c r="C38" s="815" t="s">
        <v>578</v>
      </c>
      <c r="D38" s="901">
        <v>1325</v>
      </c>
      <c r="E38" s="920">
        <f>(H38+K38+N38+Q38+T38+W38+Z38+AC38+AF38+AI38+AL38+AO38+AR38+AU38+AX38+BA38+BD38)</f>
        <v>860</v>
      </c>
      <c r="F38" s="901">
        <f t="shared" ref="F38:F46" si="9">I38+L38+O38+R38+U38+X38+AA38+AD38+AG38+AJ38+AM38+AP38+AS38+AV38+AY38+BB38+BE38</f>
        <v>870.22</v>
      </c>
      <c r="G38" s="901">
        <f t="shared" ref="G38:G46" si="10">J38+M38+P38+S38+V38+Y38+AB38+AE38+AH38+AK38+AN38+AQ38+AT38+AW38+AZ38+BC38+BF38</f>
        <v>601.88499999999999</v>
      </c>
      <c r="H38" s="916">
        <v>59.480000000000004</v>
      </c>
      <c r="I38" s="917">
        <v>60.1</v>
      </c>
      <c r="J38" s="917">
        <v>51.085000000000001</v>
      </c>
      <c r="K38" s="916">
        <v>120</v>
      </c>
      <c r="L38" s="916">
        <v>120</v>
      </c>
      <c r="M38" s="916">
        <v>114</v>
      </c>
      <c r="N38" s="916">
        <v>135</v>
      </c>
      <c r="O38" s="916">
        <v>135</v>
      </c>
      <c r="P38" s="916">
        <v>105</v>
      </c>
      <c r="Q38" s="916">
        <v>117</v>
      </c>
      <c r="R38" s="917">
        <v>117</v>
      </c>
      <c r="S38" s="917">
        <v>60</v>
      </c>
      <c r="T38" s="916">
        <v>30</v>
      </c>
      <c r="U38" s="916">
        <v>39.6</v>
      </c>
      <c r="V38" s="916">
        <v>30</v>
      </c>
      <c r="W38" s="916">
        <v>0</v>
      </c>
      <c r="X38" s="916">
        <v>0</v>
      </c>
      <c r="Y38" s="916">
        <v>0</v>
      </c>
      <c r="Z38" s="916">
        <v>0</v>
      </c>
      <c r="AA38" s="916">
        <v>0</v>
      </c>
      <c r="AB38" s="916">
        <v>0</v>
      </c>
      <c r="AC38" s="916">
        <v>240</v>
      </c>
      <c r="AD38" s="916">
        <v>240</v>
      </c>
      <c r="AE38" s="916">
        <v>120</v>
      </c>
      <c r="AF38" s="916">
        <v>30</v>
      </c>
      <c r="AG38" s="916">
        <v>30</v>
      </c>
      <c r="AH38" s="916">
        <v>30</v>
      </c>
      <c r="AI38" s="916">
        <v>128.52000000000001</v>
      </c>
      <c r="AJ38" s="916">
        <v>128.52000000000001</v>
      </c>
      <c r="AK38" s="916">
        <v>91.8</v>
      </c>
      <c r="AL38" s="916">
        <v>0</v>
      </c>
      <c r="AM38" s="916">
        <v>0</v>
      </c>
      <c r="AN38" s="916">
        <v>0</v>
      </c>
      <c r="AO38" s="916">
        <v>0</v>
      </c>
      <c r="AP38" s="916">
        <v>0</v>
      </c>
      <c r="AQ38" s="916">
        <v>0</v>
      </c>
      <c r="AR38" s="916">
        <v>0</v>
      </c>
      <c r="AS38" s="916">
        <v>0</v>
      </c>
      <c r="AT38" s="916">
        <v>0</v>
      </c>
      <c r="AU38" s="916">
        <v>0</v>
      </c>
      <c r="AV38" s="916">
        <v>0</v>
      </c>
      <c r="AW38" s="916">
        <v>0</v>
      </c>
      <c r="AX38" s="916">
        <v>0</v>
      </c>
      <c r="AY38" s="916">
        <v>0</v>
      </c>
      <c r="AZ38" s="916">
        <v>0</v>
      </c>
      <c r="BA38" s="916">
        <v>0</v>
      </c>
      <c r="BB38" s="916">
        <v>0</v>
      </c>
      <c r="BC38" s="916">
        <v>0</v>
      </c>
      <c r="BD38" s="916">
        <v>0</v>
      </c>
      <c r="BE38" s="916">
        <v>0</v>
      </c>
      <c r="BF38" s="907">
        <v>0</v>
      </c>
    </row>
    <row r="39" spans="1:58" s="124" customFormat="1" ht="16.5" customHeight="1">
      <c r="A39" s="597">
        <v>3</v>
      </c>
      <c r="B39" s="818" t="s">
        <v>252</v>
      </c>
      <c r="C39" s="819"/>
      <c r="D39" s="903">
        <v>0</v>
      </c>
      <c r="E39" s="903">
        <f>(H39+K39+N39+Q39+T39+W39+Z39+AC39+AF39+AI39+AL39+AO39+AR39+AU39+AX39+BA39+BD39)</f>
        <v>0</v>
      </c>
      <c r="F39" s="903">
        <f t="shared" si="9"/>
        <v>0</v>
      </c>
      <c r="G39" s="903">
        <f t="shared" si="10"/>
        <v>0</v>
      </c>
      <c r="H39" s="930"/>
      <c r="I39" s="930"/>
      <c r="J39" s="930"/>
      <c r="K39" s="931"/>
      <c r="L39" s="931"/>
      <c r="M39" s="931"/>
      <c r="N39" s="908"/>
      <c r="O39" s="908"/>
      <c r="P39" s="908"/>
      <c r="Q39" s="932"/>
      <c r="R39" s="933"/>
      <c r="S39" s="933"/>
      <c r="T39" s="908"/>
      <c r="U39" s="908"/>
      <c r="V39" s="908"/>
      <c r="W39" s="908"/>
      <c r="X39" s="908"/>
      <c r="Y39" s="908"/>
      <c r="Z39" s="931"/>
      <c r="AA39" s="931"/>
      <c r="AB39" s="931"/>
      <c r="AC39" s="931"/>
      <c r="AD39" s="931"/>
      <c r="AE39" s="931"/>
      <c r="AF39" s="908"/>
      <c r="AG39" s="908"/>
      <c r="AH39" s="908"/>
      <c r="AI39" s="908"/>
      <c r="AJ39" s="908"/>
      <c r="AK39" s="908"/>
      <c r="AL39" s="908"/>
      <c r="AM39" s="908"/>
      <c r="AN39" s="908"/>
      <c r="AO39" s="908"/>
      <c r="AP39" s="908"/>
      <c r="AQ39" s="908"/>
      <c r="AR39" s="903"/>
      <c r="AS39" s="903"/>
      <c r="AT39" s="903"/>
      <c r="AU39" s="931"/>
      <c r="AV39" s="931"/>
      <c r="AW39" s="931"/>
      <c r="AX39" s="931"/>
      <c r="AY39" s="931"/>
      <c r="AZ39" s="931"/>
      <c r="BA39" s="931"/>
      <c r="BB39" s="931"/>
      <c r="BC39" s="931"/>
      <c r="BD39" s="934"/>
      <c r="BE39" s="934"/>
      <c r="BF39" s="907"/>
    </row>
    <row r="40" spans="1:58" s="124" customFormat="1" ht="16.5" customHeight="1">
      <c r="A40" s="816" t="s">
        <v>243</v>
      </c>
      <c r="B40" s="820" t="s">
        <v>588</v>
      </c>
      <c r="C40" s="821" t="s">
        <v>48</v>
      </c>
      <c r="D40" s="903">
        <v>3898</v>
      </c>
      <c r="E40" s="903">
        <f>H40+K40+N40+Q40+T40+W40+Z40+AC40+AF40+AI40+AL40+AO40+AR40+AU40+AX40+BA40+BD40</f>
        <v>3927.9900000000007</v>
      </c>
      <c r="F40" s="903">
        <f t="shared" si="9"/>
        <v>3927.9900000000007</v>
      </c>
      <c r="G40" s="903">
        <f t="shared" si="10"/>
        <v>3787.8900000000008</v>
      </c>
      <c r="H40" s="931">
        <v>196.41</v>
      </c>
      <c r="I40" s="931">
        <v>146.5</v>
      </c>
      <c r="J40" s="931">
        <v>146.5</v>
      </c>
      <c r="K40" s="931">
        <v>108</v>
      </c>
      <c r="L40" s="931">
        <v>108</v>
      </c>
      <c r="M40" s="931">
        <v>113</v>
      </c>
      <c r="N40" s="931">
        <v>100.73</v>
      </c>
      <c r="O40" s="931">
        <v>95.73</v>
      </c>
      <c r="P40" s="931">
        <v>100.73</v>
      </c>
      <c r="Q40" s="931">
        <v>398.22</v>
      </c>
      <c r="R40" s="931">
        <v>414.22</v>
      </c>
      <c r="S40" s="931">
        <v>419.22</v>
      </c>
      <c r="T40" s="931">
        <v>613.79</v>
      </c>
      <c r="U40" s="931">
        <v>690.79</v>
      </c>
      <c r="V40" s="931">
        <v>710.79</v>
      </c>
      <c r="W40" s="931">
        <v>78.3</v>
      </c>
      <c r="X40" s="931">
        <v>78.341999999999999</v>
      </c>
      <c r="Y40" s="931">
        <v>78.341999999999999</v>
      </c>
      <c r="Z40" s="931">
        <v>111</v>
      </c>
      <c r="AA40" s="931">
        <v>135</v>
      </c>
      <c r="AB40" s="931">
        <v>145</v>
      </c>
      <c r="AC40" s="931">
        <v>438.94</v>
      </c>
      <c r="AD40" s="931">
        <v>357.5</v>
      </c>
      <c r="AE40" s="931">
        <v>333.5</v>
      </c>
      <c r="AF40" s="931">
        <v>632</v>
      </c>
      <c r="AG40" s="931">
        <v>627</v>
      </c>
      <c r="AH40" s="931">
        <v>647</v>
      </c>
      <c r="AI40" s="931">
        <v>779.1</v>
      </c>
      <c r="AJ40" s="931">
        <v>802.1</v>
      </c>
      <c r="AK40" s="931">
        <v>636</v>
      </c>
      <c r="AL40" s="931">
        <v>118.4</v>
      </c>
      <c r="AM40" s="931">
        <v>91.707999999999998</v>
      </c>
      <c r="AN40" s="931">
        <v>101.708</v>
      </c>
      <c r="AO40" s="931">
        <v>142.80000000000001</v>
      </c>
      <c r="AP40" s="931">
        <v>170.8</v>
      </c>
      <c r="AQ40" s="931">
        <v>190.8</v>
      </c>
      <c r="AR40" s="931">
        <v>21</v>
      </c>
      <c r="AS40" s="931">
        <v>21</v>
      </c>
      <c r="AT40" s="931">
        <v>21</v>
      </c>
      <c r="AU40" s="931">
        <v>30.2</v>
      </c>
      <c r="AV40" s="931">
        <v>30.2</v>
      </c>
      <c r="AW40" s="931">
        <v>30.2</v>
      </c>
      <c r="AX40" s="931" t="s">
        <v>751</v>
      </c>
      <c r="AY40" s="931" t="s">
        <v>751</v>
      </c>
      <c r="AZ40" s="931" t="s">
        <v>751</v>
      </c>
      <c r="BA40" s="931">
        <v>62.65</v>
      </c>
      <c r="BB40" s="931">
        <v>62.65</v>
      </c>
      <c r="BC40" s="931">
        <v>17.649999999999999</v>
      </c>
      <c r="BD40" s="931">
        <v>62.3</v>
      </c>
      <c r="BE40" s="931">
        <v>62.3</v>
      </c>
      <c r="BF40" s="907">
        <v>62.3</v>
      </c>
    </row>
    <row r="41" spans="1:58" ht="16.5" customHeight="1">
      <c r="A41" s="822"/>
      <c r="B41" s="823" t="s">
        <v>336</v>
      </c>
      <c r="C41" s="646" t="s">
        <v>22</v>
      </c>
      <c r="D41" s="901">
        <v>38989.232380000001</v>
      </c>
      <c r="E41" s="901">
        <f>(H41+K41+N41+Q41+T41+W41+Z41+AC41+AF41+AI41+AL41+AO41+AR41+AU41+AX41+BA41+BD41)</f>
        <v>30800.039300000004</v>
      </c>
      <c r="F41" s="901">
        <f t="shared" si="9"/>
        <v>30799.97</v>
      </c>
      <c r="G41" s="901">
        <f t="shared" si="10"/>
        <v>28000</v>
      </c>
      <c r="H41" s="905">
        <v>1728</v>
      </c>
      <c r="I41" s="905">
        <v>1728</v>
      </c>
      <c r="J41" s="905">
        <v>1325</v>
      </c>
      <c r="K41" s="905">
        <v>891</v>
      </c>
      <c r="L41" s="905">
        <v>891</v>
      </c>
      <c r="M41" s="905">
        <v>891</v>
      </c>
      <c r="N41" s="905">
        <v>636.79999999999995</v>
      </c>
      <c r="O41" s="905">
        <v>636</v>
      </c>
      <c r="P41" s="905">
        <v>607.4</v>
      </c>
      <c r="Q41" s="905">
        <v>2198.16</v>
      </c>
      <c r="R41" s="905">
        <v>2198</v>
      </c>
      <c r="S41" s="905">
        <v>2198</v>
      </c>
      <c r="T41" s="905">
        <v>5952.7379999999994</v>
      </c>
      <c r="U41" s="905">
        <v>5952</v>
      </c>
      <c r="V41" s="905">
        <v>5852</v>
      </c>
      <c r="W41" s="905">
        <v>641.29999999999995</v>
      </c>
      <c r="X41" s="905">
        <v>641.29999999999995</v>
      </c>
      <c r="Y41" s="905">
        <v>641.29999999999995</v>
      </c>
      <c r="Z41" s="905">
        <v>273</v>
      </c>
      <c r="AA41" s="905">
        <v>273</v>
      </c>
      <c r="AB41" s="905">
        <v>280</v>
      </c>
      <c r="AC41" s="905">
        <v>3814.7385999999997</v>
      </c>
      <c r="AD41" s="905">
        <v>3822.87</v>
      </c>
      <c r="AE41" s="905">
        <v>3273</v>
      </c>
      <c r="AF41" s="905">
        <v>5771.7</v>
      </c>
      <c r="AG41" s="905">
        <v>5729.9</v>
      </c>
      <c r="AH41" s="905">
        <v>5729.9</v>
      </c>
      <c r="AI41" s="905">
        <v>6947.9812000000002</v>
      </c>
      <c r="AJ41" s="905">
        <v>6948</v>
      </c>
      <c r="AK41" s="905">
        <v>5698</v>
      </c>
      <c r="AL41" s="905">
        <v>488.13599999999991</v>
      </c>
      <c r="AM41" s="905">
        <v>523.5</v>
      </c>
      <c r="AN41" s="905">
        <v>488</v>
      </c>
      <c r="AO41" s="905">
        <v>276.73699999999997</v>
      </c>
      <c r="AP41" s="905">
        <v>276.7</v>
      </c>
      <c r="AQ41" s="905">
        <v>285</v>
      </c>
      <c r="AR41" s="905">
        <v>9.9</v>
      </c>
      <c r="AS41" s="905">
        <v>9.9</v>
      </c>
      <c r="AT41" s="905">
        <v>9.9</v>
      </c>
      <c r="AU41" s="905">
        <v>15.2</v>
      </c>
      <c r="AV41" s="905">
        <v>15.2</v>
      </c>
      <c r="AW41" s="905">
        <v>16.5</v>
      </c>
      <c r="AX41" s="905">
        <v>169.64849999999998</v>
      </c>
      <c r="AY41" s="905">
        <v>169.6</v>
      </c>
      <c r="AZ41" s="905">
        <v>170</v>
      </c>
      <c r="BA41" s="905">
        <v>535</v>
      </c>
      <c r="BB41" s="905">
        <v>535</v>
      </c>
      <c r="BC41" s="905">
        <v>85</v>
      </c>
      <c r="BD41" s="905">
        <v>450</v>
      </c>
      <c r="BE41" s="905">
        <v>450</v>
      </c>
      <c r="BF41" s="907">
        <v>450</v>
      </c>
    </row>
    <row r="42" spans="1:58" ht="16.5" customHeight="1">
      <c r="A42" s="572"/>
      <c r="B42" s="824" t="s">
        <v>337</v>
      </c>
      <c r="C42" s="825" t="s">
        <v>48</v>
      </c>
      <c r="D42" s="901">
        <v>142</v>
      </c>
      <c r="E42" s="901">
        <f>(H42+K42+N42+Q42+T42+W42+Z42+AC42+AF42+AI42+AL42+AO42+AR42+AU42+AX42+BA42+BD42)</f>
        <v>30</v>
      </c>
      <c r="F42" s="901">
        <f t="shared" si="9"/>
        <v>183</v>
      </c>
      <c r="G42" s="901">
        <f t="shared" si="10"/>
        <v>105</v>
      </c>
      <c r="H42" s="905"/>
      <c r="I42" s="905"/>
      <c r="J42" s="905"/>
      <c r="K42" s="905">
        <v>0</v>
      </c>
      <c r="L42" s="905"/>
      <c r="M42" s="905">
        <v>5</v>
      </c>
      <c r="N42" s="905">
        <v>5</v>
      </c>
      <c r="O42" s="905"/>
      <c r="P42" s="905">
        <v>5</v>
      </c>
      <c r="Q42" s="905">
        <v>7</v>
      </c>
      <c r="R42" s="905">
        <v>23</v>
      </c>
      <c r="S42" s="905">
        <v>5</v>
      </c>
      <c r="T42" s="905">
        <v>8</v>
      </c>
      <c r="U42" s="905">
        <v>85</v>
      </c>
      <c r="V42" s="905">
        <v>20</v>
      </c>
      <c r="W42" s="905"/>
      <c r="X42" s="905"/>
      <c r="Y42" s="905"/>
      <c r="Z42" s="905"/>
      <c r="AA42" s="905">
        <v>24</v>
      </c>
      <c r="AB42" s="905">
        <v>10</v>
      </c>
      <c r="AC42" s="905">
        <v>5</v>
      </c>
      <c r="AD42" s="905"/>
      <c r="AE42" s="905"/>
      <c r="AF42" s="905">
        <v>5</v>
      </c>
      <c r="AG42" s="905"/>
      <c r="AH42" s="905">
        <v>20</v>
      </c>
      <c r="AI42" s="905"/>
      <c r="AJ42" s="905">
        <v>23</v>
      </c>
      <c r="AK42" s="905">
        <v>10</v>
      </c>
      <c r="AL42" s="905"/>
      <c r="AM42" s="905"/>
      <c r="AN42" s="905">
        <v>10</v>
      </c>
      <c r="AO42" s="905"/>
      <c r="AP42" s="905">
        <v>28</v>
      </c>
      <c r="AQ42" s="905">
        <v>20</v>
      </c>
      <c r="AR42" s="905"/>
      <c r="AS42" s="905"/>
      <c r="AT42" s="905"/>
      <c r="AU42" s="905"/>
      <c r="AV42" s="905"/>
      <c r="AW42" s="905"/>
      <c r="AX42" s="905"/>
      <c r="AY42" s="905"/>
      <c r="AZ42" s="905"/>
      <c r="BA42" s="905"/>
      <c r="BB42" s="905"/>
      <c r="BC42" s="905"/>
      <c r="BD42" s="905"/>
      <c r="BE42" s="905"/>
      <c r="BF42" s="907"/>
    </row>
    <row r="43" spans="1:58" s="124" customFormat="1" ht="23.25" customHeight="1">
      <c r="A43" s="597" t="s">
        <v>47</v>
      </c>
      <c r="B43" s="812" t="s">
        <v>173</v>
      </c>
      <c r="C43" s="813"/>
      <c r="D43" s="908">
        <v>0</v>
      </c>
      <c r="E43" s="903"/>
      <c r="F43" s="903">
        <f t="shared" si="9"/>
        <v>0</v>
      </c>
      <c r="G43" s="903">
        <f t="shared" si="10"/>
        <v>0</v>
      </c>
      <c r="H43" s="903"/>
      <c r="I43" s="910"/>
      <c r="J43" s="910"/>
      <c r="K43" s="903"/>
      <c r="L43" s="903"/>
      <c r="M43" s="903"/>
      <c r="N43" s="903"/>
      <c r="O43" s="903"/>
      <c r="P43" s="903"/>
      <c r="Q43" s="903"/>
      <c r="R43" s="910"/>
      <c r="S43" s="910"/>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7"/>
    </row>
    <row r="44" spans="1:58" s="124" customFormat="1" ht="17.25" customHeight="1">
      <c r="A44" s="826">
        <v>1</v>
      </c>
      <c r="B44" s="827" t="s">
        <v>658</v>
      </c>
      <c r="C44" s="828" t="s">
        <v>48</v>
      </c>
      <c r="D44" s="910">
        <v>688.79</v>
      </c>
      <c r="E44" s="910">
        <f>(H44+K44+N44+Q44+T44+W44+Z44+AC44+AF44+AI44+AL44+AO44+AR44+AU44+AX44+BA44+BD44)</f>
        <v>738.79</v>
      </c>
      <c r="F44" s="903">
        <f t="shared" si="9"/>
        <v>754.19999999999993</v>
      </c>
      <c r="G44" s="903">
        <f t="shared" si="10"/>
        <v>784.19999999999993</v>
      </c>
      <c r="H44" s="931"/>
      <c r="I44" s="931"/>
      <c r="J44" s="931"/>
      <c r="K44" s="931"/>
      <c r="L44" s="931"/>
      <c r="M44" s="931"/>
      <c r="N44" s="931">
        <v>33.32</v>
      </c>
      <c r="O44" s="931">
        <v>30.019999999999996</v>
      </c>
      <c r="P44" s="931">
        <v>33.019999999999996</v>
      </c>
      <c r="Q44" s="933">
        <v>67.95</v>
      </c>
      <c r="R44" s="933">
        <v>48.49</v>
      </c>
      <c r="S44" s="933">
        <v>53.49</v>
      </c>
      <c r="T44" s="931">
        <v>248.99</v>
      </c>
      <c r="U44" s="931">
        <v>256.07</v>
      </c>
      <c r="V44" s="931">
        <v>261.07</v>
      </c>
      <c r="W44" s="931">
        <v>156.16999999999999</v>
      </c>
      <c r="X44" s="931">
        <v>178.04999999999998</v>
      </c>
      <c r="Y44" s="931">
        <v>185.04999999999998</v>
      </c>
      <c r="Z44" s="931">
        <v>187.65</v>
      </c>
      <c r="AA44" s="931">
        <v>187.65</v>
      </c>
      <c r="AB44" s="931">
        <v>187.65</v>
      </c>
      <c r="AC44" s="931"/>
      <c r="AD44" s="931"/>
      <c r="AE44" s="931"/>
      <c r="AF44" s="931"/>
      <c r="AG44" s="931"/>
      <c r="AH44" s="931">
        <v>5</v>
      </c>
      <c r="AI44" s="931">
        <v>42.52</v>
      </c>
      <c r="AJ44" s="931">
        <v>46.7</v>
      </c>
      <c r="AK44" s="931">
        <v>51.7</v>
      </c>
      <c r="AL44" s="931"/>
      <c r="AM44" s="931"/>
      <c r="AN44" s="931"/>
      <c r="AO44" s="931"/>
      <c r="AP44" s="931"/>
      <c r="AQ44" s="931"/>
      <c r="AR44" s="931"/>
      <c r="AS44" s="931"/>
      <c r="AT44" s="931"/>
      <c r="AU44" s="931"/>
      <c r="AV44" s="931"/>
      <c r="AW44" s="931"/>
      <c r="AX44" s="934">
        <v>2.19</v>
      </c>
      <c r="AY44" s="934">
        <v>2.79</v>
      </c>
      <c r="AZ44" s="934">
        <v>2.79</v>
      </c>
      <c r="BA44" s="931"/>
      <c r="BB44" s="931"/>
      <c r="BC44" s="931"/>
      <c r="BD44" s="931"/>
      <c r="BE44" s="931">
        <v>4.43</v>
      </c>
      <c r="BF44" s="933">
        <v>4.43</v>
      </c>
    </row>
    <row r="45" spans="1:58" ht="17.25" customHeight="1">
      <c r="A45" s="817"/>
      <c r="B45" s="814" t="s">
        <v>113</v>
      </c>
      <c r="C45" s="815" t="s">
        <v>48</v>
      </c>
      <c r="D45" s="901">
        <v>138.00000000000003</v>
      </c>
      <c r="E45" s="901">
        <f>(H45+K45+N45+Q45+T45+W45+Z45+AC45+AF45+AI45+AL45+AO45+AR45+AU45+AX45+BA45+BD45)</f>
        <v>50</v>
      </c>
      <c r="F45" s="901">
        <f t="shared" si="9"/>
        <v>65.41</v>
      </c>
      <c r="G45" s="901">
        <f t="shared" si="10"/>
        <v>30</v>
      </c>
      <c r="H45" s="905"/>
      <c r="I45" s="905"/>
      <c r="J45" s="905"/>
      <c r="K45" s="905"/>
      <c r="L45" s="905"/>
      <c r="M45" s="905"/>
      <c r="N45" s="905">
        <v>5</v>
      </c>
      <c r="O45" s="905">
        <v>10.91</v>
      </c>
      <c r="P45" s="905">
        <v>3</v>
      </c>
      <c r="Q45" s="927">
        <v>35</v>
      </c>
      <c r="R45" s="929">
        <v>15.54</v>
      </c>
      <c r="S45" s="929">
        <v>5</v>
      </c>
      <c r="T45" s="905"/>
      <c r="U45" s="905">
        <v>7.08</v>
      </c>
      <c r="V45" s="905">
        <v>5</v>
      </c>
      <c r="W45" s="905"/>
      <c r="X45" s="905">
        <v>21.88</v>
      </c>
      <c r="Y45" s="905">
        <v>7</v>
      </c>
      <c r="Z45" s="905">
        <v>0</v>
      </c>
      <c r="AA45" s="905"/>
      <c r="AB45" s="905"/>
      <c r="AC45" s="905"/>
      <c r="AD45" s="905"/>
      <c r="AE45" s="905"/>
      <c r="AF45" s="905"/>
      <c r="AG45" s="905"/>
      <c r="AH45" s="905">
        <v>5</v>
      </c>
      <c r="AI45" s="905">
        <v>10</v>
      </c>
      <c r="AJ45" s="905">
        <v>10</v>
      </c>
      <c r="AK45" s="905">
        <v>5</v>
      </c>
      <c r="AL45" s="905"/>
      <c r="AM45" s="905"/>
      <c r="AN45" s="905"/>
      <c r="AO45" s="905"/>
      <c r="AP45" s="905"/>
      <c r="AQ45" s="905"/>
      <c r="AR45" s="905"/>
      <c r="AS45" s="905"/>
      <c r="AT45" s="905"/>
      <c r="AU45" s="905"/>
      <c r="AV45" s="905"/>
      <c r="AW45" s="905"/>
      <c r="AX45" s="927"/>
      <c r="AY45" s="927"/>
      <c r="AZ45" s="927"/>
      <c r="BA45" s="905"/>
      <c r="BB45" s="905"/>
      <c r="BC45" s="905"/>
      <c r="BD45" s="905"/>
      <c r="BE45" s="905"/>
      <c r="BF45" s="932"/>
    </row>
    <row r="46" spans="1:58" ht="17.25" customHeight="1">
      <c r="A46" s="817"/>
      <c r="B46" s="814" t="s">
        <v>587</v>
      </c>
      <c r="C46" s="815" t="s">
        <v>48</v>
      </c>
      <c r="D46" s="901">
        <v>100</v>
      </c>
      <c r="E46" s="901">
        <f>(H46+K46+N46+Q46+T46+W46+Z46+AC46+AF46+AI46+AL46+AO46+AR46+AU46+AX46+BA46+BD46)</f>
        <v>189</v>
      </c>
      <c r="F46" s="901">
        <f t="shared" si="9"/>
        <v>189</v>
      </c>
      <c r="G46" s="901">
        <f t="shared" si="10"/>
        <v>256</v>
      </c>
      <c r="H46" s="905"/>
      <c r="I46" s="905"/>
      <c r="J46" s="905"/>
      <c r="K46" s="905"/>
      <c r="L46" s="905"/>
      <c r="M46" s="905"/>
      <c r="N46" s="905"/>
      <c r="O46" s="905"/>
      <c r="P46" s="905"/>
      <c r="Q46" s="905"/>
      <c r="R46" s="905"/>
      <c r="S46" s="905"/>
      <c r="T46" s="905">
        <v>23</v>
      </c>
      <c r="U46" s="905">
        <v>23</v>
      </c>
      <c r="V46" s="905">
        <v>50</v>
      </c>
      <c r="W46" s="905">
        <v>70</v>
      </c>
      <c r="X46" s="905">
        <v>70</v>
      </c>
      <c r="Y46" s="905">
        <v>105</v>
      </c>
      <c r="Z46" s="905">
        <v>95</v>
      </c>
      <c r="AA46" s="905">
        <v>95</v>
      </c>
      <c r="AB46" s="905">
        <v>100</v>
      </c>
      <c r="AC46" s="905"/>
      <c r="AD46" s="905"/>
      <c r="AE46" s="905"/>
      <c r="AF46" s="905"/>
      <c r="AG46" s="905"/>
      <c r="AH46" s="905"/>
      <c r="AI46" s="905"/>
      <c r="AJ46" s="905"/>
      <c r="AK46" s="905"/>
      <c r="AL46" s="905"/>
      <c r="AM46" s="905"/>
      <c r="AN46" s="905"/>
      <c r="AO46" s="905"/>
      <c r="AP46" s="905"/>
      <c r="AQ46" s="905"/>
      <c r="AR46" s="905"/>
      <c r="AS46" s="905"/>
      <c r="AT46" s="905"/>
      <c r="AU46" s="905"/>
      <c r="AV46" s="905"/>
      <c r="AW46" s="905"/>
      <c r="AX46" s="927">
        <v>1</v>
      </c>
      <c r="AY46" s="927">
        <v>1</v>
      </c>
      <c r="AZ46" s="927">
        <v>1</v>
      </c>
      <c r="BA46" s="905"/>
      <c r="BB46" s="905"/>
      <c r="BC46" s="905"/>
      <c r="BD46" s="905"/>
      <c r="BE46" s="905"/>
      <c r="BF46" s="907"/>
    </row>
    <row r="47" spans="1:58" ht="17.25" customHeight="1">
      <c r="A47" s="817"/>
      <c r="B47" s="829" t="s">
        <v>335</v>
      </c>
      <c r="C47" s="830" t="s">
        <v>170</v>
      </c>
      <c r="D47" s="920">
        <v>38.564999999999998</v>
      </c>
      <c r="E47" s="901">
        <f>E48/E46*10</f>
        <v>26.455026455026456</v>
      </c>
      <c r="F47" s="901">
        <f t="shared" ref="F47:G47" si="11">F48/F46*10</f>
        <v>26.455026455026456</v>
      </c>
      <c r="G47" s="901">
        <f t="shared" si="11"/>
        <v>30.546875</v>
      </c>
      <c r="H47" s="901"/>
      <c r="I47" s="909"/>
      <c r="J47" s="909"/>
      <c r="K47" s="901"/>
      <c r="L47" s="901"/>
      <c r="M47" s="901"/>
      <c r="N47" s="901"/>
      <c r="O47" s="901"/>
      <c r="P47" s="901"/>
      <c r="Q47" s="901"/>
      <c r="R47" s="909"/>
      <c r="S47" s="909"/>
      <c r="T47" s="901"/>
      <c r="U47" s="901"/>
      <c r="V47" s="901">
        <v>24</v>
      </c>
      <c r="W47" s="901">
        <v>47.3</v>
      </c>
      <c r="X47" s="901">
        <v>47.3</v>
      </c>
      <c r="Y47" s="901">
        <v>39</v>
      </c>
      <c r="Z47" s="901">
        <v>25</v>
      </c>
      <c r="AA47" s="901">
        <v>25</v>
      </c>
      <c r="AB47" s="901">
        <v>25</v>
      </c>
      <c r="AC47" s="901"/>
      <c r="AD47" s="901"/>
      <c r="AE47" s="901"/>
      <c r="AF47" s="901"/>
      <c r="AG47" s="901"/>
      <c r="AH47" s="901"/>
      <c r="AI47" s="901"/>
      <c r="AJ47" s="901"/>
      <c r="AK47" s="901"/>
      <c r="AL47" s="901"/>
      <c r="AM47" s="901"/>
      <c r="AN47" s="901"/>
      <c r="AO47" s="901"/>
      <c r="AP47" s="901"/>
      <c r="AQ47" s="901"/>
      <c r="AR47" s="901"/>
      <c r="AS47" s="901"/>
      <c r="AT47" s="901"/>
      <c r="AU47" s="901"/>
      <c r="AV47" s="901"/>
      <c r="AW47" s="901"/>
      <c r="AX47" s="901">
        <v>25</v>
      </c>
      <c r="AY47" s="901">
        <v>25</v>
      </c>
      <c r="AZ47" s="901">
        <v>25</v>
      </c>
      <c r="BA47" s="901"/>
      <c r="BB47" s="901"/>
      <c r="BC47" s="901"/>
      <c r="BD47" s="901"/>
      <c r="BE47" s="901"/>
      <c r="BF47" s="907"/>
    </row>
    <row r="48" spans="1:58" ht="17.25" customHeight="1">
      <c r="A48" s="817"/>
      <c r="B48" s="814" t="s">
        <v>338</v>
      </c>
      <c r="C48" s="815" t="s">
        <v>22</v>
      </c>
      <c r="D48" s="901">
        <v>385.65</v>
      </c>
      <c r="E48" s="901">
        <f>(H48+K48+N48+Q48+T48+W48+Z48+AC48+AF48+AI48+AL48+AO48+AR48+AU48+AX48+BA48+BD48)</f>
        <v>500</v>
      </c>
      <c r="F48" s="901">
        <f t="shared" ref="F48:G54" si="12">I48+L48+O48+R48+U48+X48+AA48+AD48+AG48+AJ48+AM48+AP48+AS48+AV48+AY48+BB48+BE48</f>
        <v>500</v>
      </c>
      <c r="G48" s="901">
        <f t="shared" si="12"/>
        <v>782</v>
      </c>
      <c r="H48" s="905"/>
      <c r="I48" s="905"/>
      <c r="J48" s="905"/>
      <c r="K48" s="905"/>
      <c r="L48" s="905"/>
      <c r="M48" s="905"/>
      <c r="N48" s="905"/>
      <c r="O48" s="905"/>
      <c r="P48" s="905"/>
      <c r="Q48" s="905"/>
      <c r="R48" s="905"/>
      <c r="S48" s="905"/>
      <c r="T48" s="905">
        <v>60.95</v>
      </c>
      <c r="U48" s="905">
        <v>60.95</v>
      </c>
      <c r="V48" s="905">
        <v>120</v>
      </c>
      <c r="W48" s="905">
        <v>184.8</v>
      </c>
      <c r="X48" s="905">
        <v>184.8</v>
      </c>
      <c r="Y48" s="905">
        <v>409.5</v>
      </c>
      <c r="Z48" s="905">
        <v>251.75</v>
      </c>
      <c r="AA48" s="905">
        <v>251.75</v>
      </c>
      <c r="AB48" s="905">
        <v>250</v>
      </c>
      <c r="AC48" s="905"/>
      <c r="AD48" s="905"/>
      <c r="AE48" s="905"/>
      <c r="AF48" s="905"/>
      <c r="AG48" s="905"/>
      <c r="AH48" s="905"/>
      <c r="AI48" s="905"/>
      <c r="AJ48" s="905"/>
      <c r="AK48" s="905"/>
      <c r="AL48" s="905"/>
      <c r="AM48" s="905"/>
      <c r="AN48" s="905"/>
      <c r="AO48" s="905"/>
      <c r="AP48" s="905"/>
      <c r="AQ48" s="905"/>
      <c r="AR48" s="905"/>
      <c r="AS48" s="905"/>
      <c r="AT48" s="905"/>
      <c r="AU48" s="905"/>
      <c r="AV48" s="905"/>
      <c r="AW48" s="905"/>
      <c r="AX48" s="935">
        <v>2.5</v>
      </c>
      <c r="AY48" s="935">
        <v>2.5</v>
      </c>
      <c r="AZ48" s="935">
        <v>2.5</v>
      </c>
      <c r="BA48" s="905"/>
      <c r="BB48" s="905"/>
      <c r="BC48" s="905"/>
      <c r="BD48" s="905"/>
      <c r="BE48" s="905"/>
      <c r="BF48" s="907"/>
    </row>
    <row r="49" spans="1:58" s="124" customFormat="1" ht="17.25" customHeight="1">
      <c r="A49" s="597">
        <v>2</v>
      </c>
      <c r="B49" s="812" t="s">
        <v>424</v>
      </c>
      <c r="C49" s="813" t="s">
        <v>48</v>
      </c>
      <c r="D49" s="903">
        <v>1365.41</v>
      </c>
      <c r="E49" s="903">
        <f>(H49+K49+N49+Q49+T49+W49+Z49+AC49+AF49+AI49+AL49+AO49+AR49+AU49+AX49+BA49+BD49)</f>
        <v>1365.41</v>
      </c>
      <c r="F49" s="903">
        <f t="shared" si="12"/>
        <v>1365.32</v>
      </c>
      <c r="G49" s="903">
        <f t="shared" si="12"/>
        <v>1365.32</v>
      </c>
      <c r="H49" s="931">
        <v>11.56</v>
      </c>
      <c r="I49" s="931">
        <v>11.56</v>
      </c>
      <c r="J49" s="931">
        <v>11.56</v>
      </c>
      <c r="K49" s="931">
        <v>324.86</v>
      </c>
      <c r="L49" s="931">
        <v>324.86</v>
      </c>
      <c r="M49" s="931">
        <v>324.86</v>
      </c>
      <c r="N49" s="931">
        <v>426.6</v>
      </c>
      <c r="O49" s="931">
        <v>426.6</v>
      </c>
      <c r="P49" s="931">
        <v>426.6</v>
      </c>
      <c r="Q49" s="931">
        <v>235.9</v>
      </c>
      <c r="R49" s="931">
        <v>235.9</v>
      </c>
      <c r="S49" s="931">
        <v>235.9</v>
      </c>
      <c r="T49" s="931">
        <v>172.54</v>
      </c>
      <c r="U49" s="931">
        <v>172.54</v>
      </c>
      <c r="V49" s="931">
        <v>172.54</v>
      </c>
      <c r="W49" s="931"/>
      <c r="X49" s="931"/>
      <c r="Y49" s="931"/>
      <c r="Z49" s="931"/>
      <c r="AA49" s="931"/>
      <c r="AB49" s="931"/>
      <c r="AC49" s="931">
        <v>88.27</v>
      </c>
      <c r="AD49" s="931">
        <v>88.27</v>
      </c>
      <c r="AE49" s="931">
        <v>88.27</v>
      </c>
      <c r="AF49" s="931">
        <v>105.19</v>
      </c>
      <c r="AG49" s="931">
        <v>105.1</v>
      </c>
      <c r="AH49" s="931">
        <v>105.1</v>
      </c>
      <c r="AI49" s="931">
        <v>0.49</v>
      </c>
      <c r="AJ49" s="931">
        <v>0.49</v>
      </c>
      <c r="AK49" s="931">
        <v>0.49</v>
      </c>
      <c r="AL49" s="931"/>
      <c r="AM49" s="931"/>
      <c r="AN49" s="931"/>
      <c r="AO49" s="931"/>
      <c r="AP49" s="931"/>
      <c r="AQ49" s="931"/>
      <c r="AR49" s="931"/>
      <c r="AS49" s="931"/>
      <c r="AT49" s="931"/>
      <c r="AU49" s="931"/>
      <c r="AV49" s="931"/>
      <c r="AW49" s="931"/>
      <c r="AX49" s="931"/>
      <c r="AY49" s="931"/>
      <c r="AZ49" s="931"/>
      <c r="BA49" s="931"/>
      <c r="BB49" s="931"/>
      <c r="BC49" s="931"/>
      <c r="BD49" s="931"/>
      <c r="BE49" s="931"/>
      <c r="BF49" s="907"/>
    </row>
    <row r="50" spans="1:58" s="124" customFormat="1" ht="15.75">
      <c r="A50" s="597" t="s">
        <v>52</v>
      </c>
      <c r="B50" s="812" t="s">
        <v>174</v>
      </c>
      <c r="C50" s="813"/>
      <c r="D50" s="908">
        <v>0</v>
      </c>
      <c r="E50" s="903"/>
      <c r="F50" s="903">
        <f t="shared" si="12"/>
        <v>0</v>
      </c>
      <c r="G50" s="903">
        <f t="shared" si="12"/>
        <v>0</v>
      </c>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931"/>
      <c r="AP50" s="931"/>
      <c r="AQ50" s="931"/>
      <c r="AR50" s="931"/>
      <c r="AS50" s="931"/>
      <c r="AT50" s="931"/>
      <c r="AU50" s="931"/>
      <c r="AV50" s="931"/>
      <c r="AW50" s="931"/>
      <c r="AX50" s="931"/>
      <c r="AY50" s="931"/>
      <c r="AZ50" s="931"/>
      <c r="BA50" s="931"/>
      <c r="BB50" s="931"/>
      <c r="BC50" s="931"/>
      <c r="BD50" s="931"/>
      <c r="BE50" s="931"/>
      <c r="BF50" s="907"/>
    </row>
    <row r="51" spans="1:58" s="124" customFormat="1" ht="18" customHeight="1">
      <c r="A51" s="597">
        <v>1</v>
      </c>
      <c r="B51" s="812" t="s">
        <v>589</v>
      </c>
      <c r="C51" s="813" t="s">
        <v>175</v>
      </c>
      <c r="D51" s="903">
        <v>43379</v>
      </c>
      <c r="E51" s="903">
        <f>(H51+K51+N51+Q51+T51+W51+Z51+AC51+AF51+AI51+AL51+AO51+AR51+AU51+AX51+BA51+BD51)</f>
        <v>45140</v>
      </c>
      <c r="F51" s="903">
        <f t="shared" si="12"/>
        <v>43773</v>
      </c>
      <c r="G51" s="903">
        <f t="shared" si="12"/>
        <v>44367</v>
      </c>
      <c r="H51" s="908">
        <v>1532</v>
      </c>
      <c r="I51" s="908">
        <v>1469</v>
      </c>
      <c r="J51" s="908">
        <v>1569</v>
      </c>
      <c r="K51" s="908">
        <v>2508</v>
      </c>
      <c r="L51" s="908">
        <v>2025</v>
      </c>
      <c r="M51" s="908">
        <v>2225</v>
      </c>
      <c r="N51" s="908">
        <v>691</v>
      </c>
      <c r="O51" s="908">
        <v>895</v>
      </c>
      <c r="P51" s="908">
        <v>916</v>
      </c>
      <c r="Q51" s="908">
        <v>1813</v>
      </c>
      <c r="R51" s="908">
        <v>1813</v>
      </c>
      <c r="S51" s="908">
        <v>1400</v>
      </c>
      <c r="T51" s="908">
        <v>2510</v>
      </c>
      <c r="U51" s="908">
        <v>2596</v>
      </c>
      <c r="V51" s="908">
        <v>2546</v>
      </c>
      <c r="W51" s="908">
        <v>2340</v>
      </c>
      <c r="X51" s="908">
        <v>2390</v>
      </c>
      <c r="Y51" s="908">
        <v>2290</v>
      </c>
      <c r="Z51" s="908">
        <v>2505</v>
      </c>
      <c r="AA51" s="908">
        <v>2505</v>
      </c>
      <c r="AB51" s="908">
        <v>2520</v>
      </c>
      <c r="AC51" s="908">
        <v>1888</v>
      </c>
      <c r="AD51" s="908">
        <v>1874</v>
      </c>
      <c r="AE51" s="908">
        <v>1879</v>
      </c>
      <c r="AF51" s="908">
        <v>4448</v>
      </c>
      <c r="AG51" s="908">
        <v>4448</v>
      </c>
      <c r="AH51" s="908">
        <v>4487</v>
      </c>
      <c r="AI51" s="908">
        <v>3160</v>
      </c>
      <c r="AJ51" s="908">
        <v>3191</v>
      </c>
      <c r="AK51" s="908">
        <v>3454</v>
      </c>
      <c r="AL51" s="908">
        <v>2261</v>
      </c>
      <c r="AM51" s="908">
        <v>2343</v>
      </c>
      <c r="AN51" s="908">
        <v>2448</v>
      </c>
      <c r="AO51" s="908">
        <v>5590</v>
      </c>
      <c r="AP51" s="908">
        <v>5030</v>
      </c>
      <c r="AQ51" s="908">
        <v>5180</v>
      </c>
      <c r="AR51" s="908">
        <v>1076</v>
      </c>
      <c r="AS51" s="908">
        <v>1055</v>
      </c>
      <c r="AT51" s="908">
        <v>1014</v>
      </c>
      <c r="AU51" s="908">
        <v>2015</v>
      </c>
      <c r="AV51" s="908">
        <v>2013</v>
      </c>
      <c r="AW51" s="908">
        <v>2022</v>
      </c>
      <c r="AX51" s="908">
        <v>2054</v>
      </c>
      <c r="AY51" s="908">
        <v>2101</v>
      </c>
      <c r="AZ51" s="908">
        <v>2150</v>
      </c>
      <c r="BA51" s="908">
        <v>4127</v>
      </c>
      <c r="BB51" s="908">
        <v>4146</v>
      </c>
      <c r="BC51" s="908">
        <v>4146</v>
      </c>
      <c r="BD51" s="908">
        <v>4622</v>
      </c>
      <c r="BE51" s="908">
        <v>3879</v>
      </c>
      <c r="BF51" s="907">
        <v>4121</v>
      </c>
    </row>
    <row r="52" spans="1:58" ht="18" customHeight="1">
      <c r="A52" s="817" t="s">
        <v>286</v>
      </c>
      <c r="B52" s="814" t="s">
        <v>590</v>
      </c>
      <c r="C52" s="815" t="s">
        <v>175</v>
      </c>
      <c r="D52" s="901">
        <v>10240</v>
      </c>
      <c r="E52" s="901">
        <f>(H52+K52+N52+Q52+T52+W52+Z52+AC52+AF52+AI52+AL52+AO52+AR52+AU52+AX52+BA52+BD52)</f>
        <v>10200</v>
      </c>
      <c r="F52" s="901">
        <f t="shared" si="12"/>
        <v>10260</v>
      </c>
      <c r="G52" s="901">
        <f t="shared" si="12"/>
        <v>10254</v>
      </c>
      <c r="H52" s="901">
        <v>122</v>
      </c>
      <c r="I52" s="909">
        <v>128</v>
      </c>
      <c r="J52" s="909">
        <v>130</v>
      </c>
      <c r="K52" s="936">
        <v>350</v>
      </c>
      <c r="L52" s="936">
        <v>365</v>
      </c>
      <c r="M52" s="936">
        <v>365</v>
      </c>
      <c r="N52" s="901">
        <v>75</v>
      </c>
      <c r="O52" s="901">
        <v>87</v>
      </c>
      <c r="P52" s="901">
        <v>89</v>
      </c>
      <c r="Q52" s="905">
        <v>260</v>
      </c>
      <c r="R52" s="905">
        <v>260</v>
      </c>
      <c r="S52" s="905">
        <v>250</v>
      </c>
      <c r="T52" s="937">
        <v>610</v>
      </c>
      <c r="U52" s="937">
        <v>646</v>
      </c>
      <c r="V52" s="937">
        <v>646</v>
      </c>
      <c r="W52" s="905">
        <v>1080</v>
      </c>
      <c r="X52" s="905">
        <v>890</v>
      </c>
      <c r="Y52" s="905">
        <v>890</v>
      </c>
      <c r="Z52" s="920">
        <v>960</v>
      </c>
      <c r="AA52" s="920">
        <v>960</v>
      </c>
      <c r="AB52" s="920">
        <v>965</v>
      </c>
      <c r="AC52" s="901">
        <v>28</v>
      </c>
      <c r="AD52" s="901">
        <v>39</v>
      </c>
      <c r="AE52" s="901">
        <v>39</v>
      </c>
      <c r="AF52" s="901">
        <v>680</v>
      </c>
      <c r="AG52" s="901">
        <v>680</v>
      </c>
      <c r="AH52" s="901">
        <v>692</v>
      </c>
      <c r="AI52" s="938">
        <v>550</v>
      </c>
      <c r="AJ52" s="938">
        <v>553</v>
      </c>
      <c r="AK52" s="938">
        <v>554</v>
      </c>
      <c r="AL52" s="905">
        <v>715</v>
      </c>
      <c r="AM52" s="905">
        <v>764</v>
      </c>
      <c r="AN52" s="905">
        <v>802</v>
      </c>
      <c r="AO52" s="905">
        <v>1350</v>
      </c>
      <c r="AP52" s="905">
        <v>1350</v>
      </c>
      <c r="AQ52" s="905">
        <v>1350</v>
      </c>
      <c r="AR52" s="901">
        <v>390</v>
      </c>
      <c r="AS52" s="901">
        <v>471</v>
      </c>
      <c r="AT52" s="901">
        <v>400</v>
      </c>
      <c r="AU52" s="901">
        <v>520</v>
      </c>
      <c r="AV52" s="901">
        <v>525</v>
      </c>
      <c r="AW52" s="901">
        <v>527</v>
      </c>
      <c r="AX52" s="901">
        <v>399</v>
      </c>
      <c r="AY52" s="901">
        <v>431</v>
      </c>
      <c r="AZ52" s="901">
        <v>440</v>
      </c>
      <c r="BA52" s="936">
        <v>805</v>
      </c>
      <c r="BB52" s="936">
        <v>805</v>
      </c>
      <c r="BC52" s="936">
        <v>805</v>
      </c>
      <c r="BD52" s="905">
        <v>1306</v>
      </c>
      <c r="BE52" s="905">
        <v>1306</v>
      </c>
      <c r="BF52" s="907">
        <v>1310</v>
      </c>
    </row>
    <row r="53" spans="1:58" ht="18" customHeight="1">
      <c r="A53" s="817" t="s">
        <v>286</v>
      </c>
      <c r="B53" s="814" t="s">
        <v>591</v>
      </c>
      <c r="C53" s="815" t="s">
        <v>175</v>
      </c>
      <c r="D53" s="901">
        <v>1015</v>
      </c>
      <c r="E53" s="901">
        <f>(H53+K53+N53+Q53+T53+W53+Z53+AC53+AF53+AI53+AL53+AO53+AR53+AU53+AX53+BA53+BD53)</f>
        <v>1040</v>
      </c>
      <c r="F53" s="901">
        <f t="shared" si="12"/>
        <v>1372</v>
      </c>
      <c r="G53" s="901">
        <f t="shared" si="12"/>
        <v>1386</v>
      </c>
      <c r="H53" s="905">
        <v>10</v>
      </c>
      <c r="I53" s="905">
        <v>29</v>
      </c>
      <c r="J53" s="905">
        <v>29</v>
      </c>
      <c r="K53" s="936">
        <v>58</v>
      </c>
      <c r="L53" s="936">
        <v>60</v>
      </c>
      <c r="M53" s="936">
        <v>60</v>
      </c>
      <c r="N53" s="905">
        <v>16</v>
      </c>
      <c r="O53" s="905">
        <v>17</v>
      </c>
      <c r="P53" s="905">
        <v>17</v>
      </c>
      <c r="Q53" s="905">
        <v>153</v>
      </c>
      <c r="R53" s="905">
        <v>153</v>
      </c>
      <c r="S53" s="905">
        <v>150</v>
      </c>
      <c r="T53" s="932">
        <v>0</v>
      </c>
      <c r="U53" s="932"/>
      <c r="V53" s="932"/>
      <c r="W53" s="905">
        <v>60</v>
      </c>
      <c r="X53" s="905">
        <v>300</v>
      </c>
      <c r="Y53" s="905">
        <v>300</v>
      </c>
      <c r="Z53" s="901">
        <v>45</v>
      </c>
      <c r="AA53" s="901">
        <v>45</v>
      </c>
      <c r="AB53" s="901">
        <v>45</v>
      </c>
      <c r="AC53" s="901">
        <v>60</v>
      </c>
      <c r="AD53" s="901">
        <v>35</v>
      </c>
      <c r="AE53" s="901">
        <v>40</v>
      </c>
      <c r="AF53" s="905">
        <v>168</v>
      </c>
      <c r="AG53" s="905">
        <v>168</v>
      </c>
      <c r="AH53" s="905">
        <v>175</v>
      </c>
      <c r="AI53" s="938">
        <v>10</v>
      </c>
      <c r="AJ53" s="938">
        <v>10</v>
      </c>
      <c r="AK53" s="938">
        <v>12</v>
      </c>
      <c r="AL53" s="905">
        <v>166</v>
      </c>
      <c r="AM53" s="905">
        <v>199</v>
      </c>
      <c r="AN53" s="905">
        <v>197</v>
      </c>
      <c r="AO53" s="905">
        <v>10</v>
      </c>
      <c r="AP53" s="905">
        <v>30</v>
      </c>
      <c r="AQ53" s="905">
        <v>30</v>
      </c>
      <c r="AR53" s="905">
        <v>6</v>
      </c>
      <c r="AS53" s="905">
        <v>16</v>
      </c>
      <c r="AT53" s="905">
        <v>14</v>
      </c>
      <c r="AU53" s="905">
        <v>195</v>
      </c>
      <c r="AV53" s="905">
        <v>188</v>
      </c>
      <c r="AW53" s="905">
        <v>195</v>
      </c>
      <c r="AX53" s="905">
        <v>55</v>
      </c>
      <c r="AY53" s="905">
        <v>70</v>
      </c>
      <c r="AZ53" s="905">
        <v>70</v>
      </c>
      <c r="BA53" s="936">
        <v>22</v>
      </c>
      <c r="BB53" s="936">
        <v>41</v>
      </c>
      <c r="BC53" s="936">
        <v>41</v>
      </c>
      <c r="BD53" s="905">
        <v>6</v>
      </c>
      <c r="BE53" s="905">
        <v>11</v>
      </c>
      <c r="BF53" s="907">
        <v>11</v>
      </c>
    </row>
    <row r="54" spans="1:58" ht="18" customHeight="1">
      <c r="A54" s="817" t="s">
        <v>286</v>
      </c>
      <c r="B54" s="814" t="s">
        <v>592</v>
      </c>
      <c r="C54" s="815" t="s">
        <v>175</v>
      </c>
      <c r="D54" s="901">
        <v>32105</v>
      </c>
      <c r="E54" s="901">
        <f>(H54+K54+N54+Q54+T54+W54+Z54+AC54+AF54+AI54+AL54+AO54+AR54+AU54+AX54+BA54+BD54)</f>
        <v>33900</v>
      </c>
      <c r="F54" s="901">
        <f t="shared" si="12"/>
        <v>32141</v>
      </c>
      <c r="G54" s="901">
        <f t="shared" si="12"/>
        <v>32727</v>
      </c>
      <c r="H54" s="905">
        <v>1400</v>
      </c>
      <c r="I54" s="939">
        <v>1312</v>
      </c>
      <c r="J54" s="939">
        <v>1410</v>
      </c>
      <c r="K54" s="936">
        <v>2100</v>
      </c>
      <c r="L54" s="936">
        <v>1600</v>
      </c>
      <c r="M54" s="936">
        <v>1800</v>
      </c>
      <c r="N54" s="905">
        <v>600</v>
      </c>
      <c r="O54" s="905">
        <v>791</v>
      </c>
      <c r="P54" s="905">
        <v>810</v>
      </c>
      <c r="Q54" s="905">
        <v>1400</v>
      </c>
      <c r="R54" s="905">
        <v>1400</v>
      </c>
      <c r="S54" s="905">
        <v>1000</v>
      </c>
      <c r="T54" s="905">
        <v>1900</v>
      </c>
      <c r="U54" s="905">
        <v>1950</v>
      </c>
      <c r="V54" s="905">
        <v>1900</v>
      </c>
      <c r="W54" s="905">
        <v>1200</v>
      </c>
      <c r="X54" s="905">
        <v>1200</v>
      </c>
      <c r="Y54" s="905">
        <v>1100</v>
      </c>
      <c r="Z54" s="901">
        <v>1500</v>
      </c>
      <c r="AA54" s="901">
        <v>1500</v>
      </c>
      <c r="AB54" s="901">
        <v>1510</v>
      </c>
      <c r="AC54" s="901">
        <v>1800</v>
      </c>
      <c r="AD54" s="901">
        <v>1800</v>
      </c>
      <c r="AE54" s="901">
        <v>1800</v>
      </c>
      <c r="AF54" s="905">
        <v>3600</v>
      </c>
      <c r="AG54" s="905">
        <v>3600</v>
      </c>
      <c r="AH54" s="905">
        <v>3620</v>
      </c>
      <c r="AI54" s="927">
        <v>2600</v>
      </c>
      <c r="AJ54" s="927">
        <v>2628</v>
      </c>
      <c r="AK54" s="927">
        <v>2888</v>
      </c>
      <c r="AL54" s="905">
        <v>1380</v>
      </c>
      <c r="AM54" s="905">
        <v>1380</v>
      </c>
      <c r="AN54" s="905">
        <v>1449</v>
      </c>
      <c r="AO54" s="905">
        <v>4230</v>
      </c>
      <c r="AP54" s="905">
        <v>3650</v>
      </c>
      <c r="AQ54" s="905">
        <v>3800</v>
      </c>
      <c r="AR54" s="905">
        <v>680</v>
      </c>
      <c r="AS54" s="905">
        <v>568</v>
      </c>
      <c r="AT54" s="905">
        <v>600</v>
      </c>
      <c r="AU54" s="905">
        <v>1300</v>
      </c>
      <c r="AV54" s="905">
        <v>1300</v>
      </c>
      <c r="AW54" s="905">
        <v>1300</v>
      </c>
      <c r="AX54" s="905">
        <v>1600</v>
      </c>
      <c r="AY54" s="905">
        <v>1600</v>
      </c>
      <c r="AZ54" s="905">
        <v>1640</v>
      </c>
      <c r="BA54" s="936">
        <v>3300</v>
      </c>
      <c r="BB54" s="936">
        <v>3300</v>
      </c>
      <c r="BC54" s="936">
        <v>3300</v>
      </c>
      <c r="BD54" s="905">
        <v>3310</v>
      </c>
      <c r="BE54" s="905">
        <v>2562</v>
      </c>
      <c r="BF54" s="907">
        <v>2800</v>
      </c>
    </row>
    <row r="55" spans="1:58" s="124" customFormat="1" ht="18" customHeight="1">
      <c r="A55" s="826">
        <v>2</v>
      </c>
      <c r="B55" s="831" t="s">
        <v>659</v>
      </c>
      <c r="C55" s="828" t="s">
        <v>43</v>
      </c>
      <c r="D55" s="1007">
        <v>5</v>
      </c>
      <c r="E55" s="940">
        <v>5</v>
      </c>
      <c r="F55" s="903">
        <v>5</v>
      </c>
      <c r="G55" s="903">
        <f>(J55+M55+P55+S55+V55+Y55+AB55+AE55+AH55+AK55+AN55+AQ55+AT55+AW55+AZ55+BC55+BF55)/17</f>
        <v>5.0000000000000009</v>
      </c>
      <c r="H55" s="908">
        <v>6</v>
      </c>
      <c r="I55" s="931">
        <v>5.0999999999999996</v>
      </c>
      <c r="J55" s="931">
        <v>6.3</v>
      </c>
      <c r="K55" s="908">
        <v>8</v>
      </c>
      <c r="L55" s="908">
        <v>5.0999999999999996</v>
      </c>
      <c r="M55" s="908">
        <v>7.8</v>
      </c>
      <c r="N55" s="908">
        <v>7</v>
      </c>
      <c r="O55" s="908">
        <v>8.5</v>
      </c>
      <c r="P55" s="908">
        <v>7.8</v>
      </c>
      <c r="Q55" s="908">
        <v>5</v>
      </c>
      <c r="R55" s="931">
        <v>3.7</v>
      </c>
      <c r="S55" s="931">
        <v>3</v>
      </c>
      <c r="T55" s="908">
        <v>5</v>
      </c>
      <c r="U55" s="908">
        <v>5</v>
      </c>
      <c r="V55" s="908">
        <v>3.6</v>
      </c>
      <c r="W55" s="908">
        <v>5</v>
      </c>
      <c r="X55" s="908">
        <v>4.5999999999999996</v>
      </c>
      <c r="Y55" s="908">
        <v>4.5</v>
      </c>
      <c r="Z55" s="908">
        <v>4.5</v>
      </c>
      <c r="AA55" s="908">
        <v>4.3700921816319562</v>
      </c>
      <c r="AB55" s="908">
        <v>4.5</v>
      </c>
      <c r="AC55" s="908">
        <v>5</v>
      </c>
      <c r="AD55" s="908">
        <v>5</v>
      </c>
      <c r="AE55" s="908">
        <v>5</v>
      </c>
      <c r="AF55" s="908">
        <v>4</v>
      </c>
      <c r="AG55" s="908">
        <v>3.6</v>
      </c>
      <c r="AH55" s="908">
        <v>3.7</v>
      </c>
      <c r="AI55" s="941">
        <v>4.5</v>
      </c>
      <c r="AJ55" s="941">
        <v>4.5999999999999996</v>
      </c>
      <c r="AK55" s="941">
        <v>4.5999999999999996</v>
      </c>
      <c r="AL55" s="908">
        <v>4.5</v>
      </c>
      <c r="AM55" s="908">
        <v>16.829999999999998</v>
      </c>
      <c r="AN55" s="908">
        <v>5</v>
      </c>
      <c r="AO55" s="908">
        <v>5</v>
      </c>
      <c r="AP55" s="908">
        <v>4.5</v>
      </c>
      <c r="AQ55" s="908">
        <v>5</v>
      </c>
      <c r="AR55" s="908">
        <v>4.5</v>
      </c>
      <c r="AS55" s="908">
        <v>5.3</v>
      </c>
      <c r="AT55" s="908">
        <v>3</v>
      </c>
      <c r="AU55" s="908">
        <v>4.5</v>
      </c>
      <c r="AV55" s="908">
        <v>4.5</v>
      </c>
      <c r="AW55" s="908">
        <v>4.5</v>
      </c>
      <c r="AX55" s="908">
        <v>4.5</v>
      </c>
      <c r="AY55" s="908">
        <v>6.4</v>
      </c>
      <c r="AZ55" s="908">
        <v>6</v>
      </c>
      <c r="BA55" s="908">
        <v>4</v>
      </c>
      <c r="BB55" s="908">
        <v>5.2</v>
      </c>
      <c r="BC55" s="908">
        <v>5.2</v>
      </c>
      <c r="BD55" s="908">
        <v>4</v>
      </c>
      <c r="BE55" s="908">
        <v>3.1</v>
      </c>
      <c r="BF55" s="942">
        <v>5.5</v>
      </c>
    </row>
    <row r="56" spans="1:58" s="124" customFormat="1" ht="23.25" customHeight="1">
      <c r="A56" s="826">
        <v>3</v>
      </c>
      <c r="B56" s="827" t="s">
        <v>176</v>
      </c>
      <c r="C56" s="828" t="s">
        <v>723</v>
      </c>
      <c r="D56" s="910">
        <v>199.96600000000001</v>
      </c>
      <c r="E56" s="910">
        <f>(H56+K56+N56+Q56+T56+W56+Z56+AC56+AF56+AI56+AL56+AO56+AR56+AU56+AX56+BA56+BD56)</f>
        <v>201.04499999999996</v>
      </c>
      <c r="F56" s="903">
        <f t="shared" ref="F56:F67" si="13">I56+L56+O56+R56+U56+X56+AA56+AD56+AG56+AJ56+AM56+AP56+AS56+AV56+AY56+BB56+BE56</f>
        <v>202.99999999999997</v>
      </c>
      <c r="G56" s="903">
        <f t="shared" ref="G56:G67" si="14">J56+M56+P56+S56+V56+Y56+AB56+AE56+AH56+AK56+AN56+AQ56+AT56+AW56+AZ56+BC56+BF56</f>
        <v>202.89999999999998</v>
      </c>
      <c r="H56" s="931">
        <v>11</v>
      </c>
      <c r="I56" s="931">
        <v>11</v>
      </c>
      <c r="J56" s="931">
        <v>10</v>
      </c>
      <c r="K56" s="931">
        <v>41</v>
      </c>
      <c r="L56" s="931">
        <v>41</v>
      </c>
      <c r="M56" s="931">
        <v>41</v>
      </c>
      <c r="N56" s="931">
        <v>15.3</v>
      </c>
      <c r="O56" s="931">
        <v>15.3</v>
      </c>
      <c r="P56" s="931">
        <v>15.3</v>
      </c>
      <c r="Q56" s="931">
        <v>8</v>
      </c>
      <c r="R56" s="931">
        <v>8</v>
      </c>
      <c r="S56" s="931">
        <v>8</v>
      </c>
      <c r="T56" s="931">
        <v>7.2</v>
      </c>
      <c r="U56" s="931">
        <v>7.2</v>
      </c>
      <c r="V56" s="931">
        <v>7.5</v>
      </c>
      <c r="W56" s="931">
        <v>5.4</v>
      </c>
      <c r="X56" s="931">
        <v>5.4</v>
      </c>
      <c r="Y56" s="931">
        <v>5.4</v>
      </c>
      <c r="Z56" s="931">
        <v>5.0999999999999996</v>
      </c>
      <c r="AA56" s="931">
        <v>5.0999999999999996</v>
      </c>
      <c r="AB56" s="931">
        <v>5.0999999999999996</v>
      </c>
      <c r="AC56" s="931">
        <v>12</v>
      </c>
      <c r="AD56" s="931">
        <v>12</v>
      </c>
      <c r="AE56" s="931">
        <v>12</v>
      </c>
      <c r="AF56" s="931">
        <v>21</v>
      </c>
      <c r="AG56" s="931">
        <v>21</v>
      </c>
      <c r="AH56" s="931">
        <v>21</v>
      </c>
      <c r="AI56" s="931">
        <v>16</v>
      </c>
      <c r="AJ56" s="931">
        <v>16.100000000000001</v>
      </c>
      <c r="AK56" s="931">
        <v>16.2</v>
      </c>
      <c r="AL56" s="931">
        <v>6.5449999999999999</v>
      </c>
      <c r="AM56" s="931">
        <v>7</v>
      </c>
      <c r="AN56" s="931">
        <v>7.5</v>
      </c>
      <c r="AO56" s="931">
        <v>13.7</v>
      </c>
      <c r="AP56" s="931">
        <v>14.7</v>
      </c>
      <c r="AQ56" s="931">
        <v>14.7</v>
      </c>
      <c r="AR56" s="931">
        <v>3.5</v>
      </c>
      <c r="AS56" s="931">
        <v>3.5</v>
      </c>
      <c r="AT56" s="931">
        <v>3.5</v>
      </c>
      <c r="AU56" s="931">
        <v>4.0999999999999996</v>
      </c>
      <c r="AV56" s="931">
        <v>4</v>
      </c>
      <c r="AW56" s="931">
        <v>4</v>
      </c>
      <c r="AX56" s="931">
        <v>2.5</v>
      </c>
      <c r="AY56" s="931">
        <v>3</v>
      </c>
      <c r="AZ56" s="931">
        <v>3</v>
      </c>
      <c r="BA56" s="931">
        <v>9.6999999999999993</v>
      </c>
      <c r="BB56" s="931">
        <v>9.6999999999999993</v>
      </c>
      <c r="BC56" s="931">
        <v>9.6999999999999993</v>
      </c>
      <c r="BD56" s="931">
        <v>19</v>
      </c>
      <c r="BE56" s="931">
        <v>19</v>
      </c>
      <c r="BF56" s="942">
        <v>19</v>
      </c>
    </row>
    <row r="57" spans="1:58" s="124" customFormat="1" ht="18" customHeight="1">
      <c r="A57" s="826">
        <v>4</v>
      </c>
      <c r="B57" s="827" t="s">
        <v>177</v>
      </c>
      <c r="C57" s="828" t="s">
        <v>22</v>
      </c>
      <c r="D57" s="931">
        <v>2099.0212804299713</v>
      </c>
      <c r="E57" s="931">
        <f>H57+K57+N57+Q57+T57+W57+Z57+AC57+AF57+AI57+AL57+AO57+AR57+AU57+AX57+BA57+BD57</f>
        <v>2114</v>
      </c>
      <c r="F57" s="903">
        <f t="shared" si="13"/>
        <v>2649.57</v>
      </c>
      <c r="G57" s="903">
        <f t="shared" si="14"/>
        <v>2637.2400000000002</v>
      </c>
      <c r="H57" s="943">
        <v>71.8</v>
      </c>
      <c r="I57" s="944">
        <v>71.8</v>
      </c>
      <c r="J57" s="944">
        <v>72.099999999999994</v>
      </c>
      <c r="K57" s="943">
        <v>125.24</v>
      </c>
      <c r="L57" s="943">
        <v>125.24</v>
      </c>
      <c r="M57" s="943">
        <v>125.24</v>
      </c>
      <c r="N57" s="943">
        <v>36.4</v>
      </c>
      <c r="O57" s="943">
        <v>37.4</v>
      </c>
      <c r="P57" s="943">
        <v>36.4</v>
      </c>
      <c r="Q57" s="943">
        <v>87.98</v>
      </c>
      <c r="R57" s="943">
        <v>87.98</v>
      </c>
      <c r="S57" s="943">
        <v>62.84</v>
      </c>
      <c r="T57" s="943">
        <v>128.9</v>
      </c>
      <c r="U57" s="943">
        <v>129.1</v>
      </c>
      <c r="V57" s="943">
        <v>128.9</v>
      </c>
      <c r="W57" s="943">
        <v>113.2</v>
      </c>
      <c r="X57" s="943">
        <v>113.2</v>
      </c>
      <c r="Y57" s="943">
        <v>113.2</v>
      </c>
      <c r="Z57" s="943">
        <v>132.76</v>
      </c>
      <c r="AA57" s="943">
        <v>132.76</v>
      </c>
      <c r="AB57" s="943">
        <v>132.76</v>
      </c>
      <c r="AC57" s="943">
        <v>89.2</v>
      </c>
      <c r="AD57" s="943">
        <v>93.55</v>
      </c>
      <c r="AE57" s="943">
        <v>93.6</v>
      </c>
      <c r="AF57" s="943">
        <v>201.9</v>
      </c>
      <c r="AG57" s="943">
        <v>201.9</v>
      </c>
      <c r="AH57" s="943">
        <v>202</v>
      </c>
      <c r="AI57" s="943">
        <v>145.6</v>
      </c>
      <c r="AJ57" s="943">
        <v>147.6</v>
      </c>
      <c r="AK57" s="943">
        <v>148.6</v>
      </c>
      <c r="AL57" s="943">
        <v>115.3</v>
      </c>
      <c r="AM57" s="943">
        <v>104.94</v>
      </c>
      <c r="AN57" s="943">
        <v>117.5</v>
      </c>
      <c r="AO57" s="943">
        <v>237.4</v>
      </c>
      <c r="AP57" s="943">
        <v>237.4</v>
      </c>
      <c r="AQ57" s="943">
        <v>237.4</v>
      </c>
      <c r="AR57" s="943">
        <v>47.11</v>
      </c>
      <c r="AS57" s="943">
        <v>237.4</v>
      </c>
      <c r="AT57" s="943">
        <v>237.4</v>
      </c>
      <c r="AU57" s="943">
        <v>86.1</v>
      </c>
      <c r="AV57" s="943">
        <v>237.4</v>
      </c>
      <c r="AW57" s="943">
        <v>237.4</v>
      </c>
      <c r="AX57" s="943">
        <v>93.89</v>
      </c>
      <c r="AY57" s="943">
        <v>237.4</v>
      </c>
      <c r="AZ57" s="943">
        <v>237.4</v>
      </c>
      <c r="BA57" s="943">
        <v>184.12</v>
      </c>
      <c r="BB57" s="943">
        <v>237.4</v>
      </c>
      <c r="BC57" s="943">
        <v>237.4</v>
      </c>
      <c r="BD57" s="943">
        <v>217.1</v>
      </c>
      <c r="BE57" s="943">
        <v>217.1</v>
      </c>
      <c r="BF57" s="942">
        <v>217.1</v>
      </c>
    </row>
    <row r="58" spans="1:58" ht="18" customHeight="1">
      <c r="A58" s="833"/>
      <c r="B58" s="834" t="s">
        <v>593</v>
      </c>
      <c r="C58" s="835" t="s">
        <v>22</v>
      </c>
      <c r="D58" s="902">
        <v>1531.2157199408596</v>
      </c>
      <c r="E58" s="902">
        <f>H58+K58+N58+Q58+T58+W58+Z58+AC58+AF58+AI58+AL58+AO58+AR58+AU58+AX58+BA58+BD58</f>
        <v>1596.0293761625412</v>
      </c>
      <c r="F58" s="901">
        <f t="shared" si="13"/>
        <v>2014.23</v>
      </c>
      <c r="G58" s="901">
        <f t="shared" si="14"/>
        <v>1992.13</v>
      </c>
      <c r="H58" s="936">
        <v>66.599999999999994</v>
      </c>
      <c r="I58" s="945">
        <v>66.599999999999994</v>
      </c>
      <c r="J58" s="945">
        <v>66.7</v>
      </c>
      <c r="K58" s="946">
        <v>156.81</v>
      </c>
      <c r="L58" s="946">
        <v>156.81</v>
      </c>
      <c r="M58" s="946">
        <v>156.81</v>
      </c>
      <c r="N58" s="936">
        <v>22.52</v>
      </c>
      <c r="O58" s="936">
        <v>23.52</v>
      </c>
      <c r="P58" s="936">
        <v>22.52</v>
      </c>
      <c r="Q58" s="936">
        <v>67.5</v>
      </c>
      <c r="R58" s="946">
        <v>67.5</v>
      </c>
      <c r="S58" s="946">
        <v>42.21</v>
      </c>
      <c r="T58" s="936">
        <v>90.618591119378081</v>
      </c>
      <c r="U58" s="936">
        <v>90.6</v>
      </c>
      <c r="V58" s="936">
        <v>90.61</v>
      </c>
      <c r="W58" s="936">
        <v>50.23</v>
      </c>
      <c r="X58" s="936">
        <v>50.23</v>
      </c>
      <c r="Y58" s="936">
        <v>50.23</v>
      </c>
      <c r="Z58" s="936">
        <v>69.56</v>
      </c>
      <c r="AA58" s="936">
        <v>69.56</v>
      </c>
      <c r="AB58" s="936">
        <v>69.56</v>
      </c>
      <c r="AC58" s="936">
        <v>85.849191586779227</v>
      </c>
      <c r="AD58" s="936">
        <v>86.4</v>
      </c>
      <c r="AE58" s="936">
        <v>86.4</v>
      </c>
      <c r="AF58" s="936">
        <v>167.7</v>
      </c>
      <c r="AG58" s="936">
        <v>167.7</v>
      </c>
      <c r="AH58" s="936">
        <v>168</v>
      </c>
      <c r="AI58" s="936">
        <v>112.96</v>
      </c>
      <c r="AJ58" s="936">
        <v>114.17</v>
      </c>
      <c r="AK58" s="936">
        <v>115.17</v>
      </c>
      <c r="AL58" s="936">
        <v>66.77159345638384</v>
      </c>
      <c r="AM58" s="936">
        <v>66.77</v>
      </c>
      <c r="AN58" s="936">
        <v>69.55</v>
      </c>
      <c r="AO58" s="936">
        <v>180.7</v>
      </c>
      <c r="AP58" s="936">
        <v>180.7</v>
      </c>
      <c r="AQ58" s="936">
        <v>180.7</v>
      </c>
      <c r="AR58" s="936">
        <v>31.43</v>
      </c>
      <c r="AS58" s="936">
        <v>180.7</v>
      </c>
      <c r="AT58" s="936">
        <v>180.7</v>
      </c>
      <c r="AU58" s="936">
        <v>56.21</v>
      </c>
      <c r="AV58" s="936">
        <v>180.7</v>
      </c>
      <c r="AW58" s="936">
        <v>180.7</v>
      </c>
      <c r="AX58" s="936">
        <v>65.31</v>
      </c>
      <c r="AY58" s="936">
        <v>180.7</v>
      </c>
      <c r="AZ58" s="936">
        <v>180.7</v>
      </c>
      <c r="BA58" s="936">
        <v>154.38999999999999</v>
      </c>
      <c r="BB58" s="936">
        <v>180.7</v>
      </c>
      <c r="BC58" s="936">
        <v>180.7</v>
      </c>
      <c r="BD58" s="936">
        <v>150.87</v>
      </c>
      <c r="BE58" s="936">
        <v>150.87</v>
      </c>
      <c r="BF58" s="947">
        <v>150.87</v>
      </c>
    </row>
    <row r="59" spans="1:58" s="124" customFormat="1" ht="18" customHeight="1">
      <c r="A59" s="826" t="s">
        <v>57</v>
      </c>
      <c r="B59" s="827" t="s">
        <v>594</v>
      </c>
      <c r="C59" s="828"/>
      <c r="D59" s="908">
        <v>0</v>
      </c>
      <c r="E59" s="910"/>
      <c r="F59" s="903">
        <f t="shared" si="13"/>
        <v>0</v>
      </c>
      <c r="G59" s="903">
        <f t="shared" si="14"/>
        <v>0</v>
      </c>
      <c r="H59" s="910"/>
      <c r="I59" s="910"/>
      <c r="J59" s="910"/>
      <c r="K59" s="910"/>
      <c r="L59" s="910"/>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c r="AN59" s="910"/>
      <c r="AO59" s="910"/>
      <c r="AP59" s="910"/>
      <c r="AQ59" s="910"/>
      <c r="AR59" s="910"/>
      <c r="AS59" s="910"/>
      <c r="AT59" s="910"/>
      <c r="AU59" s="910"/>
      <c r="AV59" s="910"/>
      <c r="AW59" s="910"/>
      <c r="AX59" s="910"/>
      <c r="AY59" s="910"/>
      <c r="AZ59" s="910"/>
      <c r="BA59" s="910"/>
      <c r="BB59" s="910"/>
      <c r="BC59" s="910"/>
      <c r="BD59" s="910"/>
      <c r="BE59" s="910"/>
      <c r="BF59" s="942"/>
    </row>
    <row r="60" spans="1:58" s="124" customFormat="1" ht="18" customHeight="1">
      <c r="A60" s="836">
        <v>1</v>
      </c>
      <c r="B60" s="837" t="s">
        <v>661</v>
      </c>
      <c r="C60" s="821" t="s">
        <v>595</v>
      </c>
      <c r="D60" s="931">
        <v>43.000000000000007</v>
      </c>
      <c r="E60" s="931">
        <f>H60+K60+N60+Q60+T60+W60+Z60+AC60+AF60+AI60+AL60+AO60+AR60+AU60+AX60+BA60+BD60</f>
        <v>43.000000000000007</v>
      </c>
      <c r="F60" s="903">
        <f t="shared" si="13"/>
        <v>43.5</v>
      </c>
      <c r="G60" s="903">
        <f t="shared" si="14"/>
        <v>43.46</v>
      </c>
      <c r="H60" s="943">
        <v>5.3</v>
      </c>
      <c r="I60" s="943">
        <v>5.3</v>
      </c>
      <c r="J60" s="943">
        <v>5.0999999999999996</v>
      </c>
      <c r="K60" s="931">
        <v>8.8600000000000012</v>
      </c>
      <c r="L60" s="931">
        <v>9.5</v>
      </c>
      <c r="M60" s="931">
        <v>9.5</v>
      </c>
      <c r="N60" s="931">
        <v>4.22</v>
      </c>
      <c r="O60" s="931">
        <v>4.22</v>
      </c>
      <c r="P60" s="931">
        <v>4.22</v>
      </c>
      <c r="Q60" s="948">
        <v>1.5</v>
      </c>
      <c r="R60" s="948">
        <v>1.5</v>
      </c>
      <c r="S60" s="948">
        <v>1.5</v>
      </c>
      <c r="T60" s="931">
        <v>6.57</v>
      </c>
      <c r="U60" s="931">
        <v>6.57</v>
      </c>
      <c r="V60" s="931">
        <v>6.57</v>
      </c>
      <c r="W60" s="931"/>
      <c r="X60" s="931"/>
      <c r="Y60" s="931"/>
      <c r="Z60" s="931">
        <v>2.2999999999999998</v>
      </c>
      <c r="AA60" s="931">
        <v>2.48</v>
      </c>
      <c r="AB60" s="931">
        <v>2.48</v>
      </c>
      <c r="AC60" s="943">
        <v>1.1000000000000001</v>
      </c>
      <c r="AD60" s="943">
        <v>1.1000000000000001</v>
      </c>
      <c r="AE60" s="943">
        <v>1.1000000000000001</v>
      </c>
      <c r="AF60" s="943">
        <v>0.3</v>
      </c>
      <c r="AG60" s="943"/>
      <c r="AH60" s="943"/>
      <c r="AI60" s="949">
        <v>12.5</v>
      </c>
      <c r="AJ60" s="949">
        <v>12.5</v>
      </c>
      <c r="AK60" s="949">
        <v>12.5</v>
      </c>
      <c r="AL60" s="931">
        <v>0</v>
      </c>
      <c r="AM60" s="931"/>
      <c r="AN60" s="931"/>
      <c r="AO60" s="931">
        <v>0</v>
      </c>
      <c r="AP60" s="931"/>
      <c r="AQ60" s="931"/>
      <c r="AR60" s="950">
        <v>0.15</v>
      </c>
      <c r="AS60" s="950">
        <v>0.19</v>
      </c>
      <c r="AT60" s="950">
        <v>0.35</v>
      </c>
      <c r="AU60" s="950">
        <v>0.2</v>
      </c>
      <c r="AV60" s="950">
        <v>0.14000000000000001</v>
      </c>
      <c r="AW60" s="950">
        <v>0.14000000000000001</v>
      </c>
      <c r="AX60" s="931">
        <v>0</v>
      </c>
      <c r="AY60" s="931"/>
      <c r="AZ60" s="931"/>
      <c r="BA60" s="931">
        <v>0</v>
      </c>
      <c r="BB60" s="931"/>
      <c r="BC60" s="931"/>
      <c r="BD60" s="931">
        <v>0</v>
      </c>
      <c r="BE60" s="931"/>
      <c r="BF60" s="942"/>
    </row>
    <row r="61" spans="1:58" s="124" customFormat="1" ht="25.5" customHeight="1">
      <c r="A61" s="876">
        <v>2</v>
      </c>
      <c r="B61" s="837" t="s">
        <v>596</v>
      </c>
      <c r="C61" s="821" t="s">
        <v>22</v>
      </c>
      <c r="D61" s="908">
        <v>111</v>
      </c>
      <c r="E61" s="908">
        <f>SUM(E62:E64)</f>
        <v>112</v>
      </c>
      <c r="F61" s="903">
        <f t="shared" si="13"/>
        <v>122.04000000000002</v>
      </c>
      <c r="G61" s="903">
        <f t="shared" si="14"/>
        <v>129.04000000000002</v>
      </c>
      <c r="H61" s="908">
        <v>14</v>
      </c>
      <c r="I61" s="931">
        <v>14</v>
      </c>
      <c r="J61" s="931">
        <v>13</v>
      </c>
      <c r="K61" s="908">
        <v>12.55</v>
      </c>
      <c r="L61" s="908">
        <v>12.25</v>
      </c>
      <c r="M61" s="908">
        <v>12.25</v>
      </c>
      <c r="N61" s="908">
        <v>8.4</v>
      </c>
      <c r="O61" s="908">
        <v>8.4</v>
      </c>
      <c r="P61" s="908">
        <v>8.4</v>
      </c>
      <c r="Q61" s="908">
        <v>1</v>
      </c>
      <c r="R61" s="931">
        <v>1</v>
      </c>
      <c r="S61" s="931">
        <v>1</v>
      </c>
      <c r="T61" s="908">
        <v>18.66</v>
      </c>
      <c r="U61" s="908">
        <v>18.66</v>
      </c>
      <c r="V61" s="908">
        <v>18.66</v>
      </c>
      <c r="W61" s="908"/>
      <c r="X61" s="908"/>
      <c r="Y61" s="908"/>
      <c r="Z61" s="908">
        <v>0.51</v>
      </c>
      <c r="AA61" s="908">
        <v>15.51</v>
      </c>
      <c r="AB61" s="908">
        <v>16.510000000000002</v>
      </c>
      <c r="AC61" s="908">
        <v>2.37</v>
      </c>
      <c r="AD61" s="908">
        <v>2.37</v>
      </c>
      <c r="AE61" s="908">
        <v>2.37</v>
      </c>
      <c r="AF61" s="908">
        <v>0.71</v>
      </c>
      <c r="AG61" s="908"/>
      <c r="AH61" s="908"/>
      <c r="AI61" s="908">
        <v>21.8</v>
      </c>
      <c r="AJ61" s="908">
        <v>21.85</v>
      </c>
      <c r="AK61" s="908">
        <v>21.85</v>
      </c>
      <c r="AL61" s="908">
        <v>0</v>
      </c>
      <c r="AM61" s="908"/>
      <c r="AN61" s="908"/>
      <c r="AO61" s="908">
        <v>0</v>
      </c>
      <c r="AP61" s="908"/>
      <c r="AQ61" s="908"/>
      <c r="AR61" s="908">
        <v>19</v>
      </c>
      <c r="AS61" s="908">
        <v>15</v>
      </c>
      <c r="AT61" s="908">
        <v>22</v>
      </c>
      <c r="AU61" s="908">
        <v>13</v>
      </c>
      <c r="AV61" s="908">
        <v>13</v>
      </c>
      <c r="AW61" s="908">
        <v>13</v>
      </c>
      <c r="AX61" s="908">
        <v>0</v>
      </c>
      <c r="AY61" s="908"/>
      <c r="AZ61" s="908"/>
      <c r="BA61" s="908">
        <v>0</v>
      </c>
      <c r="BB61" s="908"/>
      <c r="BC61" s="908"/>
      <c r="BD61" s="908">
        <v>0</v>
      </c>
      <c r="BE61" s="908"/>
      <c r="BF61" s="907"/>
    </row>
    <row r="62" spans="1:58" ht="18" customHeight="1">
      <c r="A62" s="627" t="s">
        <v>243</v>
      </c>
      <c r="B62" s="838" t="s">
        <v>660</v>
      </c>
      <c r="C62" s="825" t="s">
        <v>597</v>
      </c>
      <c r="D62" s="920">
        <v>71</v>
      </c>
      <c r="E62" s="920">
        <f t="shared" ref="E62:E67" si="15">H62+K62+N62+Q62+T62+W62+Z62+AC62+AF62+AI62+AL62+AO62+AR62+AU62+AX62+BA62+BD62</f>
        <v>71</v>
      </c>
      <c r="F62" s="901">
        <f t="shared" si="13"/>
        <v>70.19</v>
      </c>
      <c r="G62" s="901">
        <f t="shared" si="14"/>
        <v>69.19</v>
      </c>
      <c r="H62" s="920">
        <v>8</v>
      </c>
      <c r="I62" s="951">
        <v>8</v>
      </c>
      <c r="J62" s="951">
        <v>7</v>
      </c>
      <c r="K62" s="952">
        <v>11.55</v>
      </c>
      <c r="L62" s="952">
        <v>11.25</v>
      </c>
      <c r="M62" s="952">
        <v>11.25</v>
      </c>
      <c r="N62" s="920">
        <v>8</v>
      </c>
      <c r="O62" s="920">
        <v>8</v>
      </c>
      <c r="P62" s="920">
        <v>8</v>
      </c>
      <c r="Q62" s="920">
        <v>1</v>
      </c>
      <c r="R62" s="905">
        <v>1</v>
      </c>
      <c r="S62" s="905">
        <v>1</v>
      </c>
      <c r="T62" s="920">
        <v>18.260000000000002</v>
      </c>
      <c r="U62" s="920">
        <v>18.260000000000002</v>
      </c>
      <c r="V62" s="920">
        <v>18.260000000000002</v>
      </c>
      <c r="W62" s="920"/>
      <c r="X62" s="920"/>
      <c r="Y62" s="920"/>
      <c r="Z62" s="920">
        <v>0.51</v>
      </c>
      <c r="AA62" s="920">
        <v>0.51</v>
      </c>
      <c r="AB62" s="920">
        <v>0.51</v>
      </c>
      <c r="AC62" s="920">
        <v>1.87</v>
      </c>
      <c r="AD62" s="920">
        <v>1.87</v>
      </c>
      <c r="AE62" s="920">
        <v>1.87</v>
      </c>
      <c r="AF62" s="920">
        <v>0.51</v>
      </c>
      <c r="AG62" s="920"/>
      <c r="AH62" s="920"/>
      <c r="AI62" s="953">
        <v>21.3</v>
      </c>
      <c r="AJ62" s="953">
        <v>21.3</v>
      </c>
      <c r="AK62" s="953">
        <v>21.3</v>
      </c>
      <c r="AL62" s="920">
        <v>0</v>
      </c>
      <c r="AM62" s="920"/>
      <c r="AN62" s="920"/>
      <c r="AO62" s="920">
        <v>0</v>
      </c>
      <c r="AP62" s="920"/>
      <c r="AQ62" s="920"/>
      <c r="AR62" s="920"/>
      <c r="AS62" s="920"/>
      <c r="AT62" s="920"/>
      <c r="AU62" s="920"/>
      <c r="AV62" s="920"/>
      <c r="AW62" s="920"/>
      <c r="AX62" s="920">
        <v>0</v>
      </c>
      <c r="AY62" s="920"/>
      <c r="AZ62" s="920"/>
      <c r="BA62" s="920">
        <v>0</v>
      </c>
      <c r="BB62" s="920"/>
      <c r="BC62" s="920"/>
      <c r="BD62" s="920">
        <v>0</v>
      </c>
      <c r="BE62" s="920"/>
      <c r="BF62" s="906"/>
    </row>
    <row r="63" spans="1:58" ht="18" customHeight="1">
      <c r="A63" s="627" t="s">
        <v>243</v>
      </c>
      <c r="B63" s="838" t="s">
        <v>598</v>
      </c>
      <c r="C63" s="825" t="s">
        <v>597</v>
      </c>
      <c r="D63" s="920">
        <v>5</v>
      </c>
      <c r="E63" s="920">
        <f t="shared" si="15"/>
        <v>4</v>
      </c>
      <c r="F63" s="901">
        <f t="shared" si="13"/>
        <v>3.8</v>
      </c>
      <c r="G63" s="901">
        <f t="shared" si="14"/>
        <v>3.8</v>
      </c>
      <c r="H63" s="920">
        <v>1</v>
      </c>
      <c r="I63" s="951">
        <v>1</v>
      </c>
      <c r="J63" s="951">
        <v>1</v>
      </c>
      <c r="K63" s="952">
        <v>1</v>
      </c>
      <c r="L63" s="952">
        <v>1</v>
      </c>
      <c r="M63" s="952">
        <v>1</v>
      </c>
      <c r="N63" s="920">
        <v>0.4</v>
      </c>
      <c r="O63" s="920">
        <v>0.4</v>
      </c>
      <c r="P63" s="920">
        <v>0.4</v>
      </c>
      <c r="Q63" s="920"/>
      <c r="R63" s="954"/>
      <c r="S63" s="954"/>
      <c r="T63" s="920">
        <v>0.4</v>
      </c>
      <c r="U63" s="920">
        <v>0.4</v>
      </c>
      <c r="V63" s="920">
        <v>0.4</v>
      </c>
      <c r="W63" s="920"/>
      <c r="X63" s="920"/>
      <c r="Y63" s="920"/>
      <c r="Z63" s="920"/>
      <c r="AA63" s="920"/>
      <c r="AB63" s="920"/>
      <c r="AC63" s="920">
        <v>0.5</v>
      </c>
      <c r="AD63" s="920">
        <v>0.5</v>
      </c>
      <c r="AE63" s="920">
        <v>0.5</v>
      </c>
      <c r="AF63" s="920">
        <v>0.2</v>
      </c>
      <c r="AG63" s="920"/>
      <c r="AH63" s="920"/>
      <c r="AI63" s="920">
        <v>0.5</v>
      </c>
      <c r="AJ63" s="920">
        <v>0.5</v>
      </c>
      <c r="AK63" s="920">
        <v>0.5</v>
      </c>
      <c r="AL63" s="920"/>
      <c r="AM63" s="920"/>
      <c r="AN63" s="920"/>
      <c r="AO63" s="920"/>
      <c r="AP63" s="920"/>
      <c r="AQ63" s="920"/>
      <c r="AR63" s="920"/>
      <c r="AS63" s="920"/>
      <c r="AT63" s="920"/>
      <c r="AU63" s="920"/>
      <c r="AV63" s="920"/>
      <c r="AW63" s="920"/>
      <c r="AX63" s="920"/>
      <c r="AY63" s="920"/>
      <c r="AZ63" s="920"/>
      <c r="BA63" s="920"/>
      <c r="BB63" s="920"/>
      <c r="BC63" s="920"/>
      <c r="BD63" s="920"/>
      <c r="BE63" s="920"/>
      <c r="BF63" s="906"/>
    </row>
    <row r="64" spans="1:58" ht="18" customHeight="1">
      <c r="A64" s="627" t="s">
        <v>243</v>
      </c>
      <c r="B64" s="838" t="s">
        <v>599</v>
      </c>
      <c r="C64" s="825" t="s">
        <v>600</v>
      </c>
      <c r="D64" s="920">
        <v>35</v>
      </c>
      <c r="E64" s="920">
        <f t="shared" si="15"/>
        <v>37</v>
      </c>
      <c r="F64" s="901">
        <f t="shared" si="13"/>
        <v>48</v>
      </c>
      <c r="G64" s="901">
        <f t="shared" si="14"/>
        <v>56</v>
      </c>
      <c r="H64" s="920">
        <v>5</v>
      </c>
      <c r="I64" s="951">
        <v>5</v>
      </c>
      <c r="J64" s="951">
        <v>5</v>
      </c>
      <c r="K64" s="920"/>
      <c r="L64" s="920"/>
      <c r="M64" s="920"/>
      <c r="N64" s="920"/>
      <c r="O64" s="920"/>
      <c r="P64" s="920"/>
      <c r="Q64" s="920"/>
      <c r="R64" s="951"/>
      <c r="S64" s="951"/>
      <c r="T64" s="920"/>
      <c r="U64" s="920"/>
      <c r="V64" s="920"/>
      <c r="W64" s="920"/>
      <c r="X64" s="920"/>
      <c r="Y64" s="920"/>
      <c r="Z64" s="920"/>
      <c r="AA64" s="920">
        <v>15</v>
      </c>
      <c r="AB64" s="920">
        <v>16</v>
      </c>
      <c r="AC64" s="920"/>
      <c r="AD64" s="920"/>
      <c r="AE64" s="920"/>
      <c r="AF64" s="920"/>
      <c r="AG64" s="920"/>
      <c r="AH64" s="920"/>
      <c r="AI64" s="920"/>
      <c r="AJ64" s="920"/>
      <c r="AK64" s="920"/>
      <c r="AL64" s="920"/>
      <c r="AM64" s="920"/>
      <c r="AN64" s="920"/>
      <c r="AO64" s="920"/>
      <c r="AP64" s="920"/>
      <c r="AQ64" s="920"/>
      <c r="AR64" s="920">
        <v>19</v>
      </c>
      <c r="AS64" s="920">
        <v>15</v>
      </c>
      <c r="AT64" s="920">
        <v>22</v>
      </c>
      <c r="AU64" s="920">
        <v>13</v>
      </c>
      <c r="AV64" s="920">
        <v>13</v>
      </c>
      <c r="AW64" s="920">
        <v>13</v>
      </c>
      <c r="AX64" s="920"/>
      <c r="AY64" s="920"/>
      <c r="AZ64" s="920"/>
      <c r="BA64" s="920"/>
      <c r="BB64" s="920"/>
      <c r="BC64" s="920"/>
      <c r="BD64" s="920"/>
      <c r="BE64" s="920"/>
      <c r="BF64" s="906"/>
    </row>
    <row r="65" spans="1:58" ht="18" customHeight="1">
      <c r="A65" s="554"/>
      <c r="B65" s="838" t="s">
        <v>601</v>
      </c>
      <c r="C65" s="825" t="s">
        <v>602</v>
      </c>
      <c r="D65" s="920">
        <v>4</v>
      </c>
      <c r="E65" s="920">
        <f t="shared" si="15"/>
        <v>4</v>
      </c>
      <c r="F65" s="901">
        <f t="shared" si="13"/>
        <v>32</v>
      </c>
      <c r="G65" s="901">
        <f t="shared" si="14"/>
        <v>32</v>
      </c>
      <c r="H65" s="920">
        <v>1</v>
      </c>
      <c r="I65" s="951">
        <v>1</v>
      </c>
      <c r="J65" s="951">
        <v>1</v>
      </c>
      <c r="K65" s="955"/>
      <c r="L65" s="955"/>
      <c r="M65" s="955"/>
      <c r="N65" s="955"/>
      <c r="O65" s="955"/>
      <c r="P65" s="955"/>
      <c r="Q65" s="955"/>
      <c r="R65" s="902"/>
      <c r="S65" s="902"/>
      <c r="T65" s="955"/>
      <c r="U65" s="955"/>
      <c r="V65" s="955"/>
      <c r="W65" s="955"/>
      <c r="X65" s="955"/>
      <c r="Y65" s="955"/>
      <c r="Z65" s="955"/>
      <c r="AA65" s="955">
        <v>27</v>
      </c>
      <c r="AB65" s="955">
        <v>27</v>
      </c>
      <c r="AC65" s="955"/>
      <c r="AD65" s="955"/>
      <c r="AE65" s="955"/>
      <c r="AF65" s="955"/>
      <c r="AG65" s="955"/>
      <c r="AH65" s="955"/>
      <c r="AI65" s="955"/>
      <c r="AJ65" s="955"/>
      <c r="AK65" s="955"/>
      <c r="AL65" s="955"/>
      <c r="AM65" s="955"/>
      <c r="AN65" s="955"/>
      <c r="AO65" s="955"/>
      <c r="AP65" s="955"/>
      <c r="AQ65" s="955"/>
      <c r="AR65" s="920">
        <v>2</v>
      </c>
      <c r="AS65" s="920">
        <v>2</v>
      </c>
      <c r="AT65" s="920">
        <v>2</v>
      </c>
      <c r="AU65" s="920">
        <v>1</v>
      </c>
      <c r="AV65" s="920">
        <v>2</v>
      </c>
      <c r="AW65" s="920">
        <v>2</v>
      </c>
      <c r="AX65" s="955"/>
      <c r="AY65" s="955"/>
      <c r="AZ65" s="955"/>
      <c r="BA65" s="955"/>
      <c r="BB65" s="955"/>
      <c r="BC65" s="955"/>
      <c r="BD65" s="955"/>
      <c r="BE65" s="955"/>
      <c r="BF65" s="906"/>
    </row>
    <row r="66" spans="1:58" ht="18" customHeight="1">
      <c r="A66" s="822"/>
      <c r="B66" s="823" t="s">
        <v>603</v>
      </c>
      <c r="C66" s="646" t="s">
        <v>186</v>
      </c>
      <c r="D66" s="920">
        <v>3587</v>
      </c>
      <c r="E66" s="920">
        <f t="shared" si="15"/>
        <v>3587</v>
      </c>
      <c r="F66" s="901">
        <f t="shared" si="13"/>
        <v>8600</v>
      </c>
      <c r="G66" s="901">
        <f t="shared" si="14"/>
        <v>8800</v>
      </c>
      <c r="H66" s="920">
        <v>1500</v>
      </c>
      <c r="I66" s="936">
        <v>1500</v>
      </c>
      <c r="J66" s="936">
        <v>1500</v>
      </c>
      <c r="K66" s="920"/>
      <c r="L66" s="920"/>
      <c r="M66" s="920"/>
      <c r="N66" s="920"/>
      <c r="O66" s="920"/>
      <c r="P66" s="920"/>
      <c r="Q66" s="920"/>
      <c r="R66" s="905"/>
      <c r="S66" s="905"/>
      <c r="T66" s="920"/>
      <c r="U66" s="920"/>
      <c r="V66" s="920"/>
      <c r="W66" s="920"/>
      <c r="X66" s="920"/>
      <c r="Y66" s="920"/>
      <c r="Z66" s="920"/>
      <c r="AA66" s="920">
        <v>3800</v>
      </c>
      <c r="AB66" s="920">
        <v>3800</v>
      </c>
      <c r="AC66" s="920"/>
      <c r="AD66" s="920"/>
      <c r="AE66" s="920"/>
      <c r="AF66" s="920"/>
      <c r="AG66" s="920"/>
      <c r="AH66" s="920"/>
      <c r="AI66" s="920"/>
      <c r="AJ66" s="920"/>
      <c r="AK66" s="920"/>
      <c r="AL66" s="920"/>
      <c r="AM66" s="920"/>
      <c r="AN66" s="920"/>
      <c r="AO66" s="920"/>
      <c r="AP66" s="920"/>
      <c r="AQ66" s="920"/>
      <c r="AR66" s="920">
        <v>1440</v>
      </c>
      <c r="AS66" s="920">
        <v>1900</v>
      </c>
      <c r="AT66" s="920">
        <v>2100</v>
      </c>
      <c r="AU66" s="920">
        <v>647</v>
      </c>
      <c r="AV66" s="920">
        <v>1400</v>
      </c>
      <c r="AW66" s="920">
        <v>1400</v>
      </c>
      <c r="AX66" s="920"/>
      <c r="AY66" s="920"/>
      <c r="AZ66" s="920"/>
      <c r="BA66" s="920"/>
      <c r="BB66" s="920"/>
      <c r="BC66" s="920"/>
      <c r="BD66" s="920"/>
      <c r="BE66" s="920"/>
      <c r="BF66" s="956"/>
    </row>
    <row r="67" spans="1:58" s="124" customFormat="1" ht="18" customHeight="1">
      <c r="A67" s="832" t="s">
        <v>31</v>
      </c>
      <c r="B67" s="820" t="s">
        <v>604</v>
      </c>
      <c r="C67" s="821"/>
      <c r="D67" s="908">
        <v>0</v>
      </c>
      <c r="E67" s="908">
        <f t="shared" si="15"/>
        <v>0</v>
      </c>
      <c r="F67" s="903">
        <f t="shared" si="13"/>
        <v>0</v>
      </c>
      <c r="G67" s="903">
        <f t="shared" si="14"/>
        <v>0</v>
      </c>
      <c r="H67" s="908"/>
      <c r="I67" s="931"/>
      <c r="J67" s="931"/>
      <c r="K67" s="908"/>
      <c r="L67" s="908"/>
      <c r="M67" s="908"/>
      <c r="N67" s="908"/>
      <c r="O67" s="908"/>
      <c r="P67" s="908"/>
      <c r="Q67" s="908"/>
      <c r="R67" s="931"/>
      <c r="S67" s="931"/>
      <c r="T67" s="908"/>
      <c r="U67" s="908"/>
      <c r="V67" s="908"/>
      <c r="W67" s="908"/>
      <c r="X67" s="908"/>
      <c r="Y67" s="908"/>
      <c r="Z67" s="908"/>
      <c r="AA67" s="908"/>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908"/>
      <c r="AY67" s="908"/>
      <c r="AZ67" s="908"/>
      <c r="BA67" s="908"/>
      <c r="BB67" s="908"/>
      <c r="BC67" s="908"/>
      <c r="BD67" s="908"/>
      <c r="BE67" s="908"/>
      <c r="BF67" s="907"/>
    </row>
    <row r="68" spans="1:58" s="124" customFormat="1" ht="18" customHeight="1">
      <c r="A68" s="819">
        <v>1</v>
      </c>
      <c r="B68" s="839" t="s">
        <v>207</v>
      </c>
      <c r="C68" s="819" t="s">
        <v>43</v>
      </c>
      <c r="D68" s="958">
        <v>44.21</v>
      </c>
      <c r="E68" s="922">
        <v>44.5</v>
      </c>
      <c r="F68" s="903">
        <v>44.3</v>
      </c>
      <c r="G68" s="903">
        <v>44.36</v>
      </c>
      <c r="H68" s="922">
        <v>48.823614789044619</v>
      </c>
      <c r="I68" s="908">
        <v>49.148592106251463</v>
      </c>
      <c r="J68" s="908">
        <v>49.259049798746084</v>
      </c>
      <c r="K68" s="922">
        <v>51.584159036784769</v>
      </c>
      <c r="L68" s="922">
        <v>49.093479896918964</v>
      </c>
      <c r="M68" s="922">
        <v>49.093479896918964</v>
      </c>
      <c r="N68" s="922">
        <v>21.85050681883482</v>
      </c>
      <c r="O68" s="922">
        <v>21.0328497331429</v>
      </c>
      <c r="P68" s="922">
        <v>21.0328497331429</v>
      </c>
      <c r="Q68" s="922">
        <v>23.359313693207469</v>
      </c>
      <c r="R68" s="908">
        <v>23.305498955814112</v>
      </c>
      <c r="S68" s="908">
        <v>23.464189819663702</v>
      </c>
      <c r="T68" s="922">
        <v>50.687308047777712</v>
      </c>
      <c r="U68" s="922">
        <v>50.269033552070077</v>
      </c>
      <c r="V68" s="922">
        <v>50.366350807295291</v>
      </c>
      <c r="W68" s="922">
        <v>50.282391080687681</v>
      </c>
      <c r="X68" s="922">
        <v>50.483465694391086</v>
      </c>
      <c r="Y68" s="922">
        <v>50.524929304544699</v>
      </c>
      <c r="Z68" s="922">
        <v>62.29357155981765</v>
      </c>
      <c r="AA68" s="922">
        <v>62.546264294901519</v>
      </c>
      <c r="AB68" s="922">
        <v>62.852505490467145</v>
      </c>
      <c r="AC68" s="922">
        <v>24.9794468260027</v>
      </c>
      <c r="AD68" s="922">
        <v>23.955377396155409</v>
      </c>
      <c r="AE68" s="922">
        <v>23.955377396155409</v>
      </c>
      <c r="AF68" s="922">
        <v>21.15568793170592</v>
      </c>
      <c r="AG68" s="922">
        <v>20.695066852214005</v>
      </c>
      <c r="AH68" s="922">
        <v>20.695066852214005</v>
      </c>
      <c r="AI68" s="922">
        <v>52.383609389665409</v>
      </c>
      <c r="AJ68" s="922">
        <v>51.813852604147613</v>
      </c>
      <c r="AK68" s="922">
        <v>51.813852604147613</v>
      </c>
      <c r="AL68" s="922">
        <v>26.6</v>
      </c>
      <c r="AM68" s="922">
        <v>25.358048491139616</v>
      </c>
      <c r="AN68" s="922">
        <v>25.358048491139616</v>
      </c>
      <c r="AO68" s="922">
        <v>38.07</v>
      </c>
      <c r="AP68" s="922">
        <v>38.135796058165909</v>
      </c>
      <c r="AQ68" s="922">
        <v>38.135796058165909</v>
      </c>
      <c r="AR68" s="922">
        <v>77.713736193626886</v>
      </c>
      <c r="AS68" s="922">
        <v>77.683236907870381</v>
      </c>
      <c r="AT68" s="922">
        <v>77.683236907870381</v>
      </c>
      <c r="AU68" s="922">
        <v>69.921730099555191</v>
      </c>
      <c r="AV68" s="922">
        <v>69.892002057103682</v>
      </c>
      <c r="AW68" s="922">
        <v>69.892002057103682</v>
      </c>
      <c r="AX68" s="922">
        <v>65.696015581927867</v>
      </c>
      <c r="AY68" s="922">
        <v>65.660603459068881</v>
      </c>
      <c r="AZ68" s="922">
        <v>65.660603459068881</v>
      </c>
      <c r="BA68" s="922">
        <v>20.716661465746228</v>
      </c>
      <c r="BB68" s="922">
        <v>20.658436527205886</v>
      </c>
      <c r="BC68" s="922">
        <v>20.658436527205886</v>
      </c>
      <c r="BD68" s="922">
        <v>59.71702858142536</v>
      </c>
      <c r="BE68" s="922">
        <v>59.726598240417893</v>
      </c>
      <c r="BF68" s="907">
        <v>59.726598240417893</v>
      </c>
    </row>
    <row r="69" spans="1:58" s="124" customFormat="1" ht="24.75" customHeight="1">
      <c r="A69" s="819">
        <v>2</v>
      </c>
      <c r="B69" s="842" t="s">
        <v>208</v>
      </c>
      <c r="C69" s="841" t="s">
        <v>48</v>
      </c>
      <c r="D69" s="908">
        <v>46479.5</v>
      </c>
      <c r="E69" s="908">
        <v>46673.41</v>
      </c>
      <c r="F69" s="903">
        <f t="shared" ref="F69:F83" si="16">I69+L69+O69+R69+U69+X69+AA69+AD69+AG69+AJ69+AM69+AP69+AS69+AV69+AY69+BB69+BE69</f>
        <v>46629.59</v>
      </c>
      <c r="G69" s="903">
        <f t="shared" ref="G69:G83" si="17">J69+M69+P69+S69+V69+Y69+AB69+AE69+AH69+AK69+AN69+AQ69+AT69+AW69+AZ69+BC69+BF69</f>
        <v>46692.59</v>
      </c>
      <c r="H69" s="922">
        <v>2264.1099999999997</v>
      </c>
      <c r="I69" s="957">
        <v>2277.69</v>
      </c>
      <c r="J69" s="957">
        <v>2282.69</v>
      </c>
      <c r="K69" s="922">
        <v>1868.5299999999997</v>
      </c>
      <c r="L69" s="922">
        <v>1770.59</v>
      </c>
      <c r="M69" s="922">
        <v>1770.59</v>
      </c>
      <c r="N69" s="922">
        <v>655.67000000000007</v>
      </c>
      <c r="O69" s="922">
        <v>640.55999999999995</v>
      </c>
      <c r="P69" s="922">
        <v>640.55999999999995</v>
      </c>
      <c r="Q69" s="922">
        <v>1509.71</v>
      </c>
      <c r="R69" s="957">
        <v>1550.51</v>
      </c>
      <c r="S69" s="957">
        <v>1560.51</v>
      </c>
      <c r="T69" s="922">
        <v>5319.7000000000007</v>
      </c>
      <c r="U69" s="922">
        <v>5343.2199999999993</v>
      </c>
      <c r="V69" s="922">
        <v>5353.22</v>
      </c>
      <c r="W69" s="922">
        <v>3645.5200000000004</v>
      </c>
      <c r="X69" s="922">
        <v>3660.0200000000004</v>
      </c>
      <c r="Y69" s="922">
        <v>3663.0200000000004</v>
      </c>
      <c r="Z69" s="922">
        <v>7163.73</v>
      </c>
      <c r="AA69" s="922">
        <v>7193.3099999999995</v>
      </c>
      <c r="AB69" s="922">
        <v>7228.3099999999995</v>
      </c>
      <c r="AC69" s="922">
        <v>1417.27</v>
      </c>
      <c r="AD69" s="922">
        <v>1416.11</v>
      </c>
      <c r="AE69" s="922">
        <v>1416.11</v>
      </c>
      <c r="AF69" s="922">
        <v>2908.41</v>
      </c>
      <c r="AG69" s="922">
        <v>2899.0900000000006</v>
      </c>
      <c r="AH69" s="922">
        <v>2899.0900000000006</v>
      </c>
      <c r="AI69" s="922">
        <v>5413.3200000000006</v>
      </c>
      <c r="AJ69" s="922">
        <v>5412.0099999999993</v>
      </c>
      <c r="AK69" s="922">
        <v>5412.0099999999993</v>
      </c>
      <c r="AL69" s="922">
        <v>896.84</v>
      </c>
      <c r="AM69" s="922">
        <v>855.01</v>
      </c>
      <c r="AN69" s="922">
        <v>855.01</v>
      </c>
      <c r="AO69" s="922">
        <v>2721.5099999999998</v>
      </c>
      <c r="AP69" s="922">
        <v>2726.4099999999994</v>
      </c>
      <c r="AQ69" s="922">
        <v>2726.4099999999994</v>
      </c>
      <c r="AR69" s="922">
        <v>2497.09</v>
      </c>
      <c r="AS69" s="922">
        <v>2496.11</v>
      </c>
      <c r="AT69" s="922">
        <v>2496.11</v>
      </c>
      <c r="AU69" s="922">
        <v>2936.77</v>
      </c>
      <c r="AV69" s="922">
        <v>2935.52</v>
      </c>
      <c r="AW69" s="922">
        <v>2935.52</v>
      </c>
      <c r="AX69" s="922">
        <v>1469.25</v>
      </c>
      <c r="AY69" s="922">
        <v>1468.46</v>
      </c>
      <c r="AZ69" s="922">
        <v>1468.46</v>
      </c>
      <c r="BA69" s="922">
        <v>572.48</v>
      </c>
      <c r="BB69" s="922">
        <v>570.91999999999996</v>
      </c>
      <c r="BC69" s="922">
        <v>570.91999999999996</v>
      </c>
      <c r="BD69" s="922">
        <v>3413.5</v>
      </c>
      <c r="BE69" s="922">
        <v>3414.0499999999997</v>
      </c>
      <c r="BF69" s="922">
        <v>3414.0499999999997</v>
      </c>
    </row>
    <row r="70" spans="1:58" s="885" customFormat="1" ht="27.75" customHeight="1">
      <c r="A70" s="843"/>
      <c r="B70" s="844" t="s">
        <v>283</v>
      </c>
      <c r="C70" s="845" t="s">
        <v>48</v>
      </c>
      <c r="D70" s="922">
        <v>297.02</v>
      </c>
      <c r="E70" s="922">
        <f t="shared" ref="E70:E83" si="18">H70+K70+N70+Q70+T70+W70+Z70+AC70+AF70+AI70+AL70+AO70+AR70+AU70+AX70+BA70+BD70</f>
        <v>300</v>
      </c>
      <c r="F70" s="911">
        <f t="shared" si="16"/>
        <v>224.26999999999998</v>
      </c>
      <c r="G70" s="911">
        <f t="shared" si="17"/>
        <v>75</v>
      </c>
      <c r="H70" s="958">
        <v>10</v>
      </c>
      <c r="I70" s="922">
        <v>10.91</v>
      </c>
      <c r="J70" s="922">
        <v>0</v>
      </c>
      <c r="K70" s="958">
        <v>0</v>
      </c>
      <c r="L70" s="958">
        <v>11.05</v>
      </c>
      <c r="M70" s="958">
        <v>0</v>
      </c>
      <c r="N70" s="958">
        <v>45</v>
      </c>
      <c r="O70" s="958">
        <v>40.840000000000003</v>
      </c>
      <c r="P70" s="958">
        <v>0</v>
      </c>
      <c r="Q70" s="958">
        <v>40</v>
      </c>
      <c r="R70" s="922">
        <v>28.92</v>
      </c>
      <c r="S70" s="922">
        <v>10</v>
      </c>
      <c r="T70" s="958">
        <v>45</v>
      </c>
      <c r="U70" s="958">
        <v>30.790000000000003</v>
      </c>
      <c r="V70" s="958">
        <v>30</v>
      </c>
      <c r="W70" s="958">
        <v>0</v>
      </c>
      <c r="X70" s="958">
        <v>0</v>
      </c>
      <c r="Y70" s="958">
        <v>0</v>
      </c>
      <c r="Z70" s="958">
        <v>0</v>
      </c>
      <c r="AA70" s="958">
        <v>0</v>
      </c>
      <c r="AB70" s="958">
        <v>0</v>
      </c>
      <c r="AC70" s="958">
        <v>10</v>
      </c>
      <c r="AD70" s="958">
        <v>15.25</v>
      </c>
      <c r="AE70" s="958">
        <v>0</v>
      </c>
      <c r="AF70" s="958">
        <v>90</v>
      </c>
      <c r="AG70" s="958">
        <v>43.760000000000005</v>
      </c>
      <c r="AH70" s="958">
        <v>20</v>
      </c>
      <c r="AI70" s="958">
        <v>50</v>
      </c>
      <c r="AJ70" s="958">
        <v>37.340000000000003</v>
      </c>
      <c r="AK70" s="958">
        <v>10</v>
      </c>
      <c r="AL70" s="958">
        <v>0</v>
      </c>
      <c r="AM70" s="958">
        <v>0</v>
      </c>
      <c r="AN70" s="958">
        <v>0</v>
      </c>
      <c r="AO70" s="958">
        <v>0</v>
      </c>
      <c r="AP70" s="958">
        <v>0</v>
      </c>
      <c r="AQ70" s="958">
        <v>0</v>
      </c>
      <c r="AR70" s="958">
        <v>0</v>
      </c>
      <c r="AS70" s="958">
        <v>0</v>
      </c>
      <c r="AT70" s="958">
        <v>0</v>
      </c>
      <c r="AU70" s="958">
        <v>0</v>
      </c>
      <c r="AV70" s="958">
        <v>0</v>
      </c>
      <c r="AW70" s="958">
        <v>0</v>
      </c>
      <c r="AX70" s="958">
        <v>0</v>
      </c>
      <c r="AY70" s="958">
        <v>0</v>
      </c>
      <c r="AZ70" s="958">
        <v>0</v>
      </c>
      <c r="BA70" s="958">
        <v>10</v>
      </c>
      <c r="BB70" s="958">
        <v>5.41</v>
      </c>
      <c r="BC70" s="958">
        <v>5</v>
      </c>
      <c r="BD70" s="958">
        <v>0</v>
      </c>
      <c r="BE70" s="958">
        <v>0</v>
      </c>
      <c r="BF70" s="915">
        <v>0</v>
      </c>
    </row>
    <row r="71" spans="1:58" ht="17.25" customHeight="1">
      <c r="A71" s="846"/>
      <c r="B71" s="847" t="s">
        <v>339</v>
      </c>
      <c r="C71" s="848" t="s">
        <v>48</v>
      </c>
      <c r="D71" s="920">
        <v>279.02</v>
      </c>
      <c r="E71" s="920">
        <f t="shared" si="18"/>
        <v>290</v>
      </c>
      <c r="F71" s="901">
        <f t="shared" si="16"/>
        <v>217.89</v>
      </c>
      <c r="G71" s="901">
        <f t="shared" si="17"/>
        <v>75</v>
      </c>
      <c r="H71" s="952">
        <v>10</v>
      </c>
      <c r="I71" s="955">
        <v>10.91</v>
      </c>
      <c r="J71" s="955">
        <v>0</v>
      </c>
      <c r="K71" s="952">
        <v>0</v>
      </c>
      <c r="L71" s="952">
        <v>11.05</v>
      </c>
      <c r="M71" s="952">
        <v>0</v>
      </c>
      <c r="N71" s="952">
        <v>45</v>
      </c>
      <c r="O71" s="952">
        <v>40.840000000000003</v>
      </c>
      <c r="P71" s="952">
        <v>0</v>
      </c>
      <c r="Q71" s="952">
        <v>40</v>
      </c>
      <c r="R71" s="955">
        <v>28.92</v>
      </c>
      <c r="S71" s="955">
        <v>10</v>
      </c>
      <c r="T71" s="952">
        <v>45</v>
      </c>
      <c r="U71" s="952">
        <v>30.790000000000003</v>
      </c>
      <c r="V71" s="952">
        <v>30</v>
      </c>
      <c r="W71" s="952">
        <v>0</v>
      </c>
      <c r="X71" s="952">
        <v>0</v>
      </c>
      <c r="Y71" s="952">
        <v>0</v>
      </c>
      <c r="Z71" s="952">
        <v>0</v>
      </c>
      <c r="AA71" s="952">
        <v>0</v>
      </c>
      <c r="AB71" s="952">
        <v>0</v>
      </c>
      <c r="AC71" s="952">
        <v>10</v>
      </c>
      <c r="AD71" s="952">
        <v>15.25</v>
      </c>
      <c r="AE71" s="952">
        <v>0</v>
      </c>
      <c r="AF71" s="952">
        <v>85</v>
      </c>
      <c r="AG71" s="952">
        <v>37.380000000000003</v>
      </c>
      <c r="AH71" s="952">
        <v>20</v>
      </c>
      <c r="AI71" s="952">
        <v>45</v>
      </c>
      <c r="AJ71" s="952">
        <v>37.340000000000003</v>
      </c>
      <c r="AK71" s="952">
        <v>10</v>
      </c>
      <c r="AL71" s="952">
        <v>0</v>
      </c>
      <c r="AM71" s="952">
        <v>0</v>
      </c>
      <c r="AN71" s="952">
        <v>0</v>
      </c>
      <c r="AO71" s="952">
        <v>0</v>
      </c>
      <c r="AP71" s="952">
        <v>0</v>
      </c>
      <c r="AQ71" s="952">
        <v>0</v>
      </c>
      <c r="AR71" s="952">
        <v>0</v>
      </c>
      <c r="AS71" s="952">
        <v>0</v>
      </c>
      <c r="AT71" s="952">
        <v>0</v>
      </c>
      <c r="AU71" s="952">
        <v>0</v>
      </c>
      <c r="AV71" s="952">
        <v>0</v>
      </c>
      <c r="AW71" s="952">
        <v>0</v>
      </c>
      <c r="AX71" s="952">
        <v>0</v>
      </c>
      <c r="AY71" s="952">
        <v>0</v>
      </c>
      <c r="AZ71" s="952">
        <v>0</v>
      </c>
      <c r="BA71" s="952">
        <v>10</v>
      </c>
      <c r="BB71" s="952">
        <v>5.41</v>
      </c>
      <c r="BC71" s="952">
        <v>5</v>
      </c>
      <c r="BD71" s="952">
        <v>0</v>
      </c>
      <c r="BE71" s="952">
        <v>0</v>
      </c>
      <c r="BF71" s="907">
        <v>0</v>
      </c>
    </row>
    <row r="72" spans="1:58" ht="17.25" customHeight="1">
      <c r="A72" s="848"/>
      <c r="B72" s="847" t="s">
        <v>284</v>
      </c>
      <c r="C72" s="848" t="s">
        <v>48</v>
      </c>
      <c r="D72" s="920">
        <v>241.35</v>
      </c>
      <c r="E72" s="920">
        <f t="shared" si="18"/>
        <v>240</v>
      </c>
      <c r="F72" s="901">
        <f t="shared" si="16"/>
        <v>206.08</v>
      </c>
      <c r="G72" s="901">
        <f t="shared" si="17"/>
        <v>75</v>
      </c>
      <c r="H72" s="920">
        <v>10</v>
      </c>
      <c r="I72" s="955">
        <v>10.06</v>
      </c>
      <c r="J72" s="920"/>
      <c r="K72" s="920"/>
      <c r="L72" s="920">
        <v>11.05</v>
      </c>
      <c r="M72" s="920"/>
      <c r="N72" s="920">
        <v>45</v>
      </c>
      <c r="O72" s="920">
        <v>40.840000000000003</v>
      </c>
      <c r="P72" s="920"/>
      <c r="Q72" s="920">
        <v>40</v>
      </c>
      <c r="R72" s="959">
        <v>28.92</v>
      </c>
      <c r="S72" s="920">
        <v>10</v>
      </c>
      <c r="T72" s="920">
        <v>45</v>
      </c>
      <c r="U72" s="920">
        <v>30.790000000000003</v>
      </c>
      <c r="V72" s="920">
        <v>30</v>
      </c>
      <c r="W72" s="920"/>
      <c r="X72" s="920"/>
      <c r="Y72" s="920"/>
      <c r="Z72" s="920"/>
      <c r="AA72" s="920">
        <v>0</v>
      </c>
      <c r="AB72" s="920"/>
      <c r="AC72" s="920"/>
      <c r="AD72" s="920">
        <v>4.29</v>
      </c>
      <c r="AE72" s="920"/>
      <c r="AF72" s="920">
        <v>45</v>
      </c>
      <c r="AG72" s="920">
        <v>37.380000000000003</v>
      </c>
      <c r="AH72" s="920">
        <v>20</v>
      </c>
      <c r="AI72" s="959">
        <v>45</v>
      </c>
      <c r="AJ72" s="959">
        <v>37.340000000000003</v>
      </c>
      <c r="AK72" s="959">
        <v>10</v>
      </c>
      <c r="AL72" s="959"/>
      <c r="AM72" s="959">
        <v>0</v>
      </c>
      <c r="AN72" s="959"/>
      <c r="AO72" s="959"/>
      <c r="AP72" s="959"/>
      <c r="AQ72" s="959">
        <v>0</v>
      </c>
      <c r="AR72" s="959"/>
      <c r="AS72" s="959">
        <v>0</v>
      </c>
      <c r="AT72" s="959">
        <v>0</v>
      </c>
      <c r="AU72" s="959"/>
      <c r="AV72" s="959">
        <v>0</v>
      </c>
      <c r="AW72" s="959">
        <v>0</v>
      </c>
      <c r="AX72" s="959"/>
      <c r="AY72" s="959">
        <v>0</v>
      </c>
      <c r="AZ72" s="959">
        <v>0</v>
      </c>
      <c r="BA72" s="959">
        <v>10</v>
      </c>
      <c r="BB72" s="959">
        <v>5.41</v>
      </c>
      <c r="BC72" s="959">
        <v>5</v>
      </c>
      <c r="BD72" s="959"/>
      <c r="BE72" s="959"/>
      <c r="BF72" s="907">
        <v>0</v>
      </c>
    </row>
    <row r="73" spans="1:58" ht="28.5" customHeight="1">
      <c r="A73" s="848"/>
      <c r="B73" s="849" t="s">
        <v>752</v>
      </c>
      <c r="C73" s="848"/>
      <c r="D73" s="920">
        <v>43.36</v>
      </c>
      <c r="E73" s="920">
        <f t="shared" si="18"/>
        <v>50</v>
      </c>
      <c r="F73" s="901">
        <f t="shared" si="16"/>
        <v>11.81</v>
      </c>
      <c r="G73" s="901">
        <f t="shared" si="17"/>
        <v>0</v>
      </c>
      <c r="H73" s="959"/>
      <c r="I73" s="955">
        <v>0.85</v>
      </c>
      <c r="J73" s="959"/>
      <c r="K73" s="959"/>
      <c r="L73" s="959"/>
      <c r="M73" s="959"/>
      <c r="N73" s="959"/>
      <c r="O73" s="959"/>
      <c r="P73" s="959"/>
      <c r="Q73" s="959"/>
      <c r="R73" s="959"/>
      <c r="S73" s="959"/>
      <c r="T73" s="959"/>
      <c r="U73" s="959">
        <v>0</v>
      </c>
      <c r="V73" s="959"/>
      <c r="W73" s="959"/>
      <c r="X73" s="959"/>
      <c r="Y73" s="959"/>
      <c r="Z73" s="959"/>
      <c r="AA73" s="959">
        <v>0</v>
      </c>
      <c r="AB73" s="959"/>
      <c r="AC73" s="959">
        <v>10</v>
      </c>
      <c r="AD73" s="959">
        <v>10.96</v>
      </c>
      <c r="AE73" s="959"/>
      <c r="AF73" s="920">
        <v>40</v>
      </c>
      <c r="AG73" s="920"/>
      <c r="AH73" s="920"/>
      <c r="AI73" s="960"/>
      <c r="AJ73" s="960"/>
      <c r="AK73" s="960">
        <v>0</v>
      </c>
      <c r="AL73" s="959"/>
      <c r="AM73" s="959">
        <v>0</v>
      </c>
      <c r="AN73" s="959"/>
      <c r="AO73" s="959"/>
      <c r="AP73" s="959"/>
      <c r="AQ73" s="959">
        <v>0</v>
      </c>
      <c r="AR73" s="959"/>
      <c r="AS73" s="959">
        <v>0</v>
      </c>
      <c r="AT73" s="959">
        <v>0</v>
      </c>
      <c r="AU73" s="959"/>
      <c r="AV73" s="959">
        <v>0</v>
      </c>
      <c r="AW73" s="959">
        <v>0</v>
      </c>
      <c r="AX73" s="959"/>
      <c r="AY73" s="959">
        <v>0</v>
      </c>
      <c r="AZ73" s="959">
        <v>0</v>
      </c>
      <c r="BA73" s="959"/>
      <c r="BB73" s="959"/>
      <c r="BC73" s="959"/>
      <c r="BD73" s="959"/>
      <c r="BE73" s="959"/>
      <c r="BF73" s="907">
        <v>0</v>
      </c>
    </row>
    <row r="74" spans="1:58" ht="17.25" customHeight="1">
      <c r="A74" s="846"/>
      <c r="B74" s="849" t="s">
        <v>340</v>
      </c>
      <c r="C74" s="848" t="s">
        <v>48</v>
      </c>
      <c r="D74" s="920">
        <v>20</v>
      </c>
      <c r="E74" s="920">
        <f t="shared" si="18"/>
        <v>10</v>
      </c>
      <c r="F74" s="901">
        <f t="shared" si="16"/>
        <v>6.38</v>
      </c>
      <c r="G74" s="901">
        <f t="shared" si="17"/>
        <v>0</v>
      </c>
      <c r="H74" s="959"/>
      <c r="I74" s="922"/>
      <c r="J74" s="959"/>
      <c r="K74" s="959"/>
      <c r="L74" s="959"/>
      <c r="M74" s="959"/>
      <c r="N74" s="959"/>
      <c r="O74" s="959"/>
      <c r="P74" s="959"/>
      <c r="Q74" s="959"/>
      <c r="R74" s="959"/>
      <c r="S74" s="959"/>
      <c r="T74" s="920"/>
      <c r="U74" s="920">
        <v>0</v>
      </c>
      <c r="V74" s="920"/>
      <c r="W74" s="920"/>
      <c r="X74" s="920"/>
      <c r="Y74" s="920"/>
      <c r="Z74" s="920"/>
      <c r="AA74" s="920">
        <v>0</v>
      </c>
      <c r="AB74" s="920"/>
      <c r="AC74" s="920"/>
      <c r="AD74" s="920">
        <v>0</v>
      </c>
      <c r="AE74" s="920"/>
      <c r="AF74" s="920">
        <v>5</v>
      </c>
      <c r="AG74" s="920">
        <v>6.38</v>
      </c>
      <c r="AH74" s="920"/>
      <c r="AI74" s="960">
        <v>5</v>
      </c>
      <c r="AJ74" s="960"/>
      <c r="AK74" s="960"/>
      <c r="AL74" s="959"/>
      <c r="AM74" s="959"/>
      <c r="AN74" s="959"/>
      <c r="AO74" s="959"/>
      <c r="AP74" s="959"/>
      <c r="AQ74" s="959">
        <v>0</v>
      </c>
      <c r="AR74" s="959"/>
      <c r="AS74" s="959"/>
      <c r="AT74" s="959">
        <v>0</v>
      </c>
      <c r="AU74" s="959"/>
      <c r="AV74" s="959"/>
      <c r="AW74" s="959">
        <v>0</v>
      </c>
      <c r="AX74" s="959"/>
      <c r="AY74" s="959"/>
      <c r="AZ74" s="959">
        <v>0</v>
      </c>
      <c r="BA74" s="959"/>
      <c r="BB74" s="959"/>
      <c r="BC74" s="959">
        <v>0</v>
      </c>
      <c r="BD74" s="959"/>
      <c r="BE74" s="959"/>
      <c r="BF74" s="907">
        <v>0</v>
      </c>
    </row>
    <row r="75" spans="1:58" s="882" customFormat="1" ht="17.25" customHeight="1">
      <c r="A75" s="887" t="s">
        <v>171</v>
      </c>
      <c r="B75" s="888" t="s">
        <v>179</v>
      </c>
      <c r="C75" s="887" t="s">
        <v>48</v>
      </c>
      <c r="D75" s="955">
        <v>43393</v>
      </c>
      <c r="E75" s="955">
        <f t="shared" si="18"/>
        <v>43439</v>
      </c>
      <c r="F75" s="900">
        <f t="shared" si="16"/>
        <v>43552.249999999993</v>
      </c>
      <c r="G75" s="900">
        <f t="shared" si="17"/>
        <v>43615.249999999993</v>
      </c>
      <c r="H75" s="955">
        <v>2006.9299999999998</v>
      </c>
      <c r="I75" s="955">
        <v>2016.47</v>
      </c>
      <c r="J75" s="955">
        <v>2021.47</v>
      </c>
      <c r="K75" s="955">
        <v>1252.6199999999999</v>
      </c>
      <c r="L75" s="955">
        <v>1248.9499999999998</v>
      </c>
      <c r="M75" s="955">
        <v>1248.9499999999998</v>
      </c>
      <c r="N75" s="955">
        <v>90.45</v>
      </c>
      <c r="O75" s="955">
        <v>90.35</v>
      </c>
      <c r="P75" s="955">
        <v>90.35</v>
      </c>
      <c r="Q75" s="955">
        <v>1142.04</v>
      </c>
      <c r="R75" s="955">
        <v>1175.6099999999999</v>
      </c>
      <c r="S75" s="955">
        <v>1185.6099999999999</v>
      </c>
      <c r="T75" s="955">
        <v>4913.2300000000005</v>
      </c>
      <c r="U75" s="955">
        <v>4945.4599999999991</v>
      </c>
      <c r="V75" s="955">
        <v>4955.46</v>
      </c>
      <c r="W75" s="955">
        <v>3594.51</v>
      </c>
      <c r="X75" s="955">
        <v>3609.01</v>
      </c>
      <c r="Y75" s="955">
        <v>3612.01</v>
      </c>
      <c r="Z75" s="955">
        <v>7082.95</v>
      </c>
      <c r="AA75" s="955">
        <v>7110.2699999999995</v>
      </c>
      <c r="AB75" s="955">
        <v>7145.2699999999995</v>
      </c>
      <c r="AC75" s="955">
        <v>1213.75</v>
      </c>
      <c r="AD75" s="955">
        <v>1219.23</v>
      </c>
      <c r="AE75" s="955">
        <v>1219.23</v>
      </c>
      <c r="AF75" s="955">
        <v>2532.52</v>
      </c>
      <c r="AG75" s="955">
        <v>2540.6900000000005</v>
      </c>
      <c r="AH75" s="955">
        <v>2540.6900000000005</v>
      </c>
      <c r="AI75" s="955">
        <v>5193.9300000000012</v>
      </c>
      <c r="AJ75" s="955">
        <v>5221.12</v>
      </c>
      <c r="AK75" s="955">
        <v>5221.12</v>
      </c>
      <c r="AL75" s="955">
        <v>896.83999999999992</v>
      </c>
      <c r="AM75" s="955">
        <v>855.01</v>
      </c>
      <c r="AN75" s="955">
        <v>855.01</v>
      </c>
      <c r="AO75" s="955">
        <v>2690.65</v>
      </c>
      <c r="AP75" s="955">
        <v>2695.4799999999996</v>
      </c>
      <c r="AQ75" s="955">
        <v>2695.4799999999996</v>
      </c>
      <c r="AR75" s="955">
        <v>2497.09</v>
      </c>
      <c r="AS75" s="955">
        <v>2496.11</v>
      </c>
      <c r="AT75" s="955">
        <v>2496.11</v>
      </c>
      <c r="AU75" s="955">
        <v>2936.77</v>
      </c>
      <c r="AV75" s="955">
        <v>2935.52</v>
      </c>
      <c r="AW75" s="955">
        <v>2935.52</v>
      </c>
      <c r="AX75" s="955">
        <v>1469.25</v>
      </c>
      <c r="AY75" s="955">
        <v>1468.46</v>
      </c>
      <c r="AZ75" s="955">
        <v>1468.46</v>
      </c>
      <c r="BA75" s="955">
        <v>512.66999999999996</v>
      </c>
      <c r="BB75" s="955">
        <v>511.15999999999997</v>
      </c>
      <c r="BC75" s="955">
        <v>511.15999999999997</v>
      </c>
      <c r="BD75" s="955">
        <v>3412.8</v>
      </c>
      <c r="BE75" s="955">
        <v>3413.35</v>
      </c>
      <c r="BF75" s="961">
        <v>3413.35</v>
      </c>
    </row>
    <row r="76" spans="1:58" ht="17.25" customHeight="1">
      <c r="A76" s="846" t="s">
        <v>243</v>
      </c>
      <c r="B76" s="847" t="s">
        <v>341</v>
      </c>
      <c r="C76" s="848" t="s">
        <v>48</v>
      </c>
      <c r="D76" s="920">
        <v>0</v>
      </c>
      <c r="E76" s="920">
        <f t="shared" si="18"/>
        <v>0</v>
      </c>
      <c r="F76" s="901">
        <f t="shared" si="16"/>
        <v>0</v>
      </c>
      <c r="G76" s="901">
        <f t="shared" si="17"/>
        <v>0</v>
      </c>
      <c r="H76" s="955"/>
      <c r="I76" s="955">
        <v>0</v>
      </c>
      <c r="J76" s="955"/>
      <c r="K76" s="955"/>
      <c r="L76" s="955">
        <v>0</v>
      </c>
      <c r="M76" s="955"/>
      <c r="N76" s="955"/>
      <c r="O76" s="955">
        <v>0</v>
      </c>
      <c r="P76" s="955">
        <v>0</v>
      </c>
      <c r="Q76" s="955"/>
      <c r="R76" s="955">
        <v>0</v>
      </c>
      <c r="S76" s="955"/>
      <c r="T76" s="955"/>
      <c r="U76" s="955">
        <v>0</v>
      </c>
      <c r="V76" s="955"/>
      <c r="W76" s="955"/>
      <c r="X76" s="955">
        <v>0</v>
      </c>
      <c r="Y76" s="955"/>
      <c r="Z76" s="955"/>
      <c r="AA76" s="955">
        <v>0</v>
      </c>
      <c r="AB76" s="955"/>
      <c r="AC76" s="955"/>
      <c r="AD76" s="955">
        <v>0</v>
      </c>
      <c r="AE76" s="955">
        <v>0</v>
      </c>
      <c r="AF76" s="955"/>
      <c r="AG76" s="955">
        <v>0</v>
      </c>
      <c r="AH76" s="955">
        <v>0</v>
      </c>
      <c r="AI76" s="955"/>
      <c r="AJ76" s="955">
        <v>0</v>
      </c>
      <c r="AK76" s="955">
        <v>0</v>
      </c>
      <c r="AL76" s="955"/>
      <c r="AM76" s="955">
        <v>0</v>
      </c>
      <c r="AN76" s="955"/>
      <c r="AO76" s="955"/>
      <c r="AP76" s="955">
        <v>0</v>
      </c>
      <c r="AQ76" s="955">
        <v>0</v>
      </c>
      <c r="AR76" s="955"/>
      <c r="AS76" s="955">
        <v>0</v>
      </c>
      <c r="AT76" s="955">
        <v>0</v>
      </c>
      <c r="AU76" s="955"/>
      <c r="AV76" s="955">
        <v>0</v>
      </c>
      <c r="AW76" s="955">
        <v>0</v>
      </c>
      <c r="AX76" s="955"/>
      <c r="AY76" s="955">
        <v>0</v>
      </c>
      <c r="AZ76" s="955">
        <v>0</v>
      </c>
      <c r="BA76" s="955"/>
      <c r="BB76" s="955">
        <v>0</v>
      </c>
      <c r="BC76" s="955">
        <v>0</v>
      </c>
      <c r="BD76" s="955"/>
      <c r="BE76" s="955">
        <v>0</v>
      </c>
      <c r="BF76" s="907">
        <v>0</v>
      </c>
    </row>
    <row r="77" spans="1:58" ht="17.25" customHeight="1">
      <c r="A77" s="846" t="s">
        <v>243</v>
      </c>
      <c r="B77" s="850" t="s">
        <v>342</v>
      </c>
      <c r="C77" s="822" t="s">
        <v>48</v>
      </c>
      <c r="D77" s="920">
        <v>36283.9</v>
      </c>
      <c r="E77" s="920">
        <f t="shared" si="18"/>
        <v>36293</v>
      </c>
      <c r="F77" s="901">
        <f t="shared" si="16"/>
        <v>31132.519999999997</v>
      </c>
      <c r="G77" s="901">
        <f t="shared" si="17"/>
        <v>31182.519999999997</v>
      </c>
      <c r="H77" s="955">
        <v>1160</v>
      </c>
      <c r="I77" s="955">
        <v>898.81</v>
      </c>
      <c r="J77" s="920">
        <v>903.81</v>
      </c>
      <c r="K77" s="962">
        <v>1056.04</v>
      </c>
      <c r="L77" s="962">
        <v>1027.9799999999998</v>
      </c>
      <c r="M77" s="962">
        <v>1027.9799999999998</v>
      </c>
      <c r="N77" s="920">
        <v>4.49</v>
      </c>
      <c r="O77" s="920">
        <v>0</v>
      </c>
      <c r="P77" s="920">
        <v>0</v>
      </c>
      <c r="Q77" s="920">
        <v>392.73</v>
      </c>
      <c r="R77" s="955">
        <v>0</v>
      </c>
      <c r="S77" s="920"/>
      <c r="T77" s="920">
        <v>4560.3900000000003</v>
      </c>
      <c r="U77" s="920">
        <v>4304.0899999999992</v>
      </c>
      <c r="V77" s="920">
        <v>4314.09</v>
      </c>
      <c r="W77" s="920">
        <v>1499.05</v>
      </c>
      <c r="X77" s="920">
        <v>1665.18</v>
      </c>
      <c r="Y77" s="920">
        <v>1665.18</v>
      </c>
      <c r="Z77" s="920">
        <v>7059.46</v>
      </c>
      <c r="AA77" s="920">
        <v>5765.78</v>
      </c>
      <c r="AB77" s="920">
        <v>5800.78</v>
      </c>
      <c r="AC77" s="920">
        <v>446.03</v>
      </c>
      <c r="AD77" s="920">
        <v>285.89999999999998</v>
      </c>
      <c r="AE77" s="920">
        <v>285.89999999999998</v>
      </c>
      <c r="AF77" s="920">
        <v>1773.13</v>
      </c>
      <c r="AG77" s="920">
        <v>842.57999999999993</v>
      </c>
      <c r="AH77" s="920">
        <v>842.57999999999993</v>
      </c>
      <c r="AI77" s="920">
        <v>4839.84</v>
      </c>
      <c r="AJ77" s="920">
        <v>3579.19</v>
      </c>
      <c r="AK77" s="920">
        <v>3579.19</v>
      </c>
      <c r="AL77" s="920">
        <v>744.04</v>
      </c>
      <c r="AM77" s="920">
        <v>485.53999999999996</v>
      </c>
      <c r="AN77" s="920">
        <v>485.53999999999996</v>
      </c>
      <c r="AO77" s="920">
        <v>2433.0300000000002</v>
      </c>
      <c r="AP77" s="920">
        <v>2210.83</v>
      </c>
      <c r="AQ77" s="920">
        <v>2210.83</v>
      </c>
      <c r="AR77" s="920">
        <v>2153.5300000000002</v>
      </c>
      <c r="AS77" s="920">
        <v>2454.75</v>
      </c>
      <c r="AT77" s="920">
        <v>2454.75</v>
      </c>
      <c r="AU77" s="920">
        <v>2894.7200000000003</v>
      </c>
      <c r="AV77" s="920">
        <v>2902.16</v>
      </c>
      <c r="AW77" s="920">
        <v>2902.16</v>
      </c>
      <c r="AX77" s="920">
        <v>1461.8400000000001</v>
      </c>
      <c r="AY77" s="920">
        <v>1447.89</v>
      </c>
      <c r="AZ77" s="920">
        <v>1447.89</v>
      </c>
      <c r="BA77" s="920">
        <v>512.66999999999996</v>
      </c>
      <c r="BB77" s="920">
        <v>178.14</v>
      </c>
      <c r="BC77" s="920">
        <v>178.14</v>
      </c>
      <c r="BD77" s="920">
        <v>3302.0099999999998</v>
      </c>
      <c r="BE77" s="920">
        <v>3083.7</v>
      </c>
      <c r="BF77" s="963">
        <v>3083.7</v>
      </c>
    </row>
    <row r="78" spans="1:58" ht="17.25" customHeight="1">
      <c r="A78" s="846" t="s">
        <v>243</v>
      </c>
      <c r="B78" s="847" t="s">
        <v>343</v>
      </c>
      <c r="C78" s="848" t="s">
        <v>48</v>
      </c>
      <c r="D78" s="920">
        <v>7109.1000000000013</v>
      </c>
      <c r="E78" s="920">
        <f t="shared" si="18"/>
        <v>7146.0000000000018</v>
      </c>
      <c r="F78" s="901">
        <f t="shared" si="16"/>
        <v>12419.73</v>
      </c>
      <c r="G78" s="901">
        <f t="shared" si="17"/>
        <v>12432.73</v>
      </c>
      <c r="H78" s="920">
        <v>846.93</v>
      </c>
      <c r="I78" s="955">
        <v>1117.6600000000001</v>
      </c>
      <c r="J78" s="955">
        <v>1117.6600000000001</v>
      </c>
      <c r="K78" s="920">
        <v>196.58</v>
      </c>
      <c r="L78" s="920">
        <v>220.97</v>
      </c>
      <c r="M78" s="920">
        <v>220.97</v>
      </c>
      <c r="N78" s="920">
        <v>85.960000000000008</v>
      </c>
      <c r="O78" s="920">
        <v>90.35</v>
      </c>
      <c r="P78" s="920">
        <v>90.35</v>
      </c>
      <c r="Q78" s="920">
        <v>749.31</v>
      </c>
      <c r="R78" s="955">
        <v>1175.6099999999999</v>
      </c>
      <c r="S78" s="920">
        <v>1185.6099999999999</v>
      </c>
      <c r="T78" s="920">
        <v>352.84</v>
      </c>
      <c r="U78" s="920">
        <v>641.37</v>
      </c>
      <c r="V78" s="920">
        <v>641.37</v>
      </c>
      <c r="W78" s="920">
        <v>2095.46</v>
      </c>
      <c r="X78" s="920">
        <v>1943.83</v>
      </c>
      <c r="Y78" s="920">
        <v>1946.83</v>
      </c>
      <c r="Z78" s="920">
        <v>23.490000000000002</v>
      </c>
      <c r="AA78" s="920">
        <v>1344.49</v>
      </c>
      <c r="AB78" s="920">
        <v>1344.49</v>
      </c>
      <c r="AC78" s="920">
        <v>767.72</v>
      </c>
      <c r="AD78" s="920">
        <v>933.33</v>
      </c>
      <c r="AE78" s="920">
        <v>933.33</v>
      </c>
      <c r="AF78" s="920">
        <v>759.39</v>
      </c>
      <c r="AG78" s="920">
        <v>1698.1100000000001</v>
      </c>
      <c r="AH78" s="920">
        <v>1698.1100000000001</v>
      </c>
      <c r="AI78" s="920">
        <v>354.090000000001</v>
      </c>
      <c r="AJ78" s="920">
        <v>1641.93</v>
      </c>
      <c r="AK78" s="920">
        <v>1641.93</v>
      </c>
      <c r="AL78" s="920">
        <v>152.80000000000001</v>
      </c>
      <c r="AM78" s="920">
        <v>369.47</v>
      </c>
      <c r="AN78" s="920">
        <v>369.47</v>
      </c>
      <c r="AO78" s="920">
        <v>257.62</v>
      </c>
      <c r="AP78" s="920">
        <v>484.65</v>
      </c>
      <c r="AQ78" s="920">
        <v>484.65</v>
      </c>
      <c r="AR78" s="920">
        <v>343.56</v>
      </c>
      <c r="AS78" s="920">
        <v>41.36</v>
      </c>
      <c r="AT78" s="920">
        <v>41.36</v>
      </c>
      <c r="AU78" s="920">
        <v>42.049999999999855</v>
      </c>
      <c r="AV78" s="920">
        <v>33.36</v>
      </c>
      <c r="AW78" s="920">
        <v>33.36</v>
      </c>
      <c r="AX78" s="920">
        <v>7.4099999999998909</v>
      </c>
      <c r="AY78" s="920">
        <v>20.57</v>
      </c>
      <c r="AZ78" s="920">
        <v>20.57</v>
      </c>
      <c r="BA78" s="920"/>
      <c r="BB78" s="920">
        <v>333.02</v>
      </c>
      <c r="BC78" s="920">
        <v>333.02</v>
      </c>
      <c r="BD78" s="920">
        <v>110.79000000000023</v>
      </c>
      <c r="BE78" s="920">
        <v>329.65</v>
      </c>
      <c r="BF78" s="907">
        <v>329.65</v>
      </c>
    </row>
    <row r="79" spans="1:58" s="882" customFormat="1" ht="17.25" customHeight="1">
      <c r="A79" s="887" t="s">
        <v>172</v>
      </c>
      <c r="B79" s="889" t="s">
        <v>180</v>
      </c>
      <c r="C79" s="886" t="s">
        <v>48</v>
      </c>
      <c r="D79" s="955">
        <v>1628.7999999999997</v>
      </c>
      <c r="E79" s="955">
        <f t="shared" si="18"/>
        <v>1868.6299999999999</v>
      </c>
      <c r="F79" s="900">
        <f t="shared" si="16"/>
        <v>1417.22</v>
      </c>
      <c r="G79" s="900">
        <f t="shared" si="17"/>
        <v>1417.22</v>
      </c>
      <c r="H79" s="955">
        <v>245.25</v>
      </c>
      <c r="I79" s="955">
        <v>240.24999999999997</v>
      </c>
      <c r="J79" s="955">
        <v>240.24999999999997</v>
      </c>
      <c r="K79" s="955">
        <v>229.58</v>
      </c>
      <c r="L79" s="955">
        <v>137.48000000000002</v>
      </c>
      <c r="M79" s="955">
        <v>137.48000000000002</v>
      </c>
      <c r="N79" s="955">
        <v>156.47999999999999</v>
      </c>
      <c r="O79" s="955">
        <v>97.68</v>
      </c>
      <c r="P79" s="955">
        <v>97.68</v>
      </c>
      <c r="Q79" s="955">
        <v>134.53</v>
      </c>
      <c r="R79" s="955">
        <v>101.92</v>
      </c>
      <c r="S79" s="955">
        <v>101.92</v>
      </c>
      <c r="T79" s="955">
        <v>260.98</v>
      </c>
      <c r="U79" s="955">
        <v>207.27</v>
      </c>
      <c r="V79" s="955">
        <v>207.27</v>
      </c>
      <c r="W79" s="955">
        <v>51.010000000000005</v>
      </c>
      <c r="X79" s="955">
        <v>51.01</v>
      </c>
      <c r="Y79" s="955">
        <v>51.01</v>
      </c>
      <c r="Z79" s="955">
        <v>79.78</v>
      </c>
      <c r="AA79" s="955">
        <v>83.04</v>
      </c>
      <c r="AB79" s="955">
        <v>83.04</v>
      </c>
      <c r="AC79" s="955">
        <v>120.28999999999999</v>
      </c>
      <c r="AD79" s="955">
        <v>104.42</v>
      </c>
      <c r="AE79" s="955">
        <v>104.42</v>
      </c>
      <c r="AF79" s="955">
        <v>279.27</v>
      </c>
      <c r="AG79" s="955">
        <v>172.17000000000002</v>
      </c>
      <c r="AH79" s="955">
        <v>172.17000000000002</v>
      </c>
      <c r="AI79" s="955">
        <v>220.09</v>
      </c>
      <c r="AJ79" s="955">
        <v>140.59</v>
      </c>
      <c r="AK79" s="955">
        <v>140.59</v>
      </c>
      <c r="AL79" s="955">
        <v>0</v>
      </c>
      <c r="AM79" s="955">
        <v>0</v>
      </c>
      <c r="AN79" s="955"/>
      <c r="AO79" s="955">
        <v>30.86</v>
      </c>
      <c r="AP79" s="955">
        <v>30.93</v>
      </c>
      <c r="AQ79" s="955">
        <v>30.93</v>
      </c>
      <c r="AR79" s="955">
        <v>0</v>
      </c>
      <c r="AS79" s="955">
        <v>0</v>
      </c>
      <c r="AT79" s="955">
        <v>0</v>
      </c>
      <c r="AU79" s="955">
        <v>0</v>
      </c>
      <c r="AV79" s="955">
        <v>0</v>
      </c>
      <c r="AW79" s="955">
        <v>0</v>
      </c>
      <c r="AX79" s="955">
        <v>0</v>
      </c>
      <c r="AY79" s="955">
        <v>0</v>
      </c>
      <c r="AZ79" s="955">
        <v>0</v>
      </c>
      <c r="BA79" s="955">
        <v>59.81</v>
      </c>
      <c r="BB79" s="955">
        <v>49.76</v>
      </c>
      <c r="BC79" s="955">
        <v>49.76</v>
      </c>
      <c r="BD79" s="955">
        <v>0.7</v>
      </c>
      <c r="BE79" s="955">
        <v>0.7</v>
      </c>
      <c r="BF79" s="964">
        <v>0.7</v>
      </c>
    </row>
    <row r="80" spans="1:58" ht="17.25" customHeight="1">
      <c r="A80" s="846" t="s">
        <v>243</v>
      </c>
      <c r="B80" s="847" t="s">
        <v>344</v>
      </c>
      <c r="C80" s="848" t="s">
        <v>48</v>
      </c>
      <c r="D80" s="920">
        <v>0</v>
      </c>
      <c r="E80" s="920">
        <f t="shared" si="18"/>
        <v>0</v>
      </c>
      <c r="F80" s="901">
        <f t="shared" si="16"/>
        <v>0</v>
      </c>
      <c r="G80" s="901">
        <f t="shared" si="17"/>
        <v>0</v>
      </c>
      <c r="H80" s="955"/>
      <c r="I80" s="955">
        <v>0</v>
      </c>
      <c r="J80" s="955"/>
      <c r="K80" s="955"/>
      <c r="L80" s="955">
        <v>0</v>
      </c>
      <c r="M80" s="955"/>
      <c r="N80" s="955"/>
      <c r="O80" s="955">
        <v>0</v>
      </c>
      <c r="P80" s="955">
        <v>0</v>
      </c>
      <c r="Q80" s="955"/>
      <c r="R80" s="955">
        <v>0</v>
      </c>
      <c r="S80" s="955">
        <v>0</v>
      </c>
      <c r="T80" s="955"/>
      <c r="U80" s="955">
        <v>0</v>
      </c>
      <c r="V80" s="955"/>
      <c r="W80" s="955"/>
      <c r="X80" s="955">
        <v>0</v>
      </c>
      <c r="Y80" s="955">
        <v>0</v>
      </c>
      <c r="Z80" s="955"/>
      <c r="AA80" s="955">
        <v>0</v>
      </c>
      <c r="AB80" s="955">
        <v>0</v>
      </c>
      <c r="AC80" s="955"/>
      <c r="AD80" s="955">
        <v>0</v>
      </c>
      <c r="AE80" s="955">
        <v>0</v>
      </c>
      <c r="AF80" s="955"/>
      <c r="AG80" s="955">
        <v>0</v>
      </c>
      <c r="AH80" s="955">
        <v>0</v>
      </c>
      <c r="AI80" s="955"/>
      <c r="AJ80" s="955">
        <v>0</v>
      </c>
      <c r="AK80" s="955">
        <v>0</v>
      </c>
      <c r="AL80" s="955"/>
      <c r="AM80" s="955">
        <v>0</v>
      </c>
      <c r="AN80" s="955"/>
      <c r="AO80" s="955"/>
      <c r="AP80" s="955">
        <v>0</v>
      </c>
      <c r="AQ80" s="955">
        <v>0</v>
      </c>
      <c r="AR80" s="955"/>
      <c r="AS80" s="955">
        <v>0</v>
      </c>
      <c r="AT80" s="955">
        <v>0</v>
      </c>
      <c r="AU80" s="955"/>
      <c r="AV80" s="955">
        <v>0</v>
      </c>
      <c r="AW80" s="955">
        <v>0</v>
      </c>
      <c r="AX80" s="955"/>
      <c r="AY80" s="955">
        <v>0</v>
      </c>
      <c r="AZ80" s="955">
        <v>0</v>
      </c>
      <c r="BA80" s="955"/>
      <c r="BB80" s="955">
        <v>0</v>
      </c>
      <c r="BC80" s="955">
        <v>0</v>
      </c>
      <c r="BD80" s="955"/>
      <c r="BE80" s="955">
        <v>0</v>
      </c>
      <c r="BF80" s="907">
        <v>0</v>
      </c>
    </row>
    <row r="81" spans="1:58" ht="17.25" customHeight="1">
      <c r="A81" s="846" t="s">
        <v>243</v>
      </c>
      <c r="B81" s="851" t="s">
        <v>340</v>
      </c>
      <c r="C81" s="848" t="s">
        <v>48</v>
      </c>
      <c r="D81" s="920">
        <v>480.98000000000008</v>
      </c>
      <c r="E81" s="920">
        <f t="shared" si="18"/>
        <v>637.00000000000011</v>
      </c>
      <c r="F81" s="901">
        <f t="shared" si="16"/>
        <v>159.72</v>
      </c>
      <c r="G81" s="901">
        <f t="shared" si="17"/>
        <v>159.72</v>
      </c>
      <c r="H81" s="920">
        <v>104.75</v>
      </c>
      <c r="I81" s="955">
        <v>85.77000000000001</v>
      </c>
      <c r="J81" s="955">
        <v>85.77000000000001</v>
      </c>
      <c r="K81" s="920">
        <v>1.79</v>
      </c>
      <c r="L81" s="920">
        <v>0</v>
      </c>
      <c r="M81" s="920"/>
      <c r="N81" s="920">
        <v>20.48</v>
      </c>
      <c r="O81" s="920">
        <v>0</v>
      </c>
      <c r="P81" s="920">
        <v>0</v>
      </c>
      <c r="Q81" s="920">
        <v>29.7</v>
      </c>
      <c r="R81" s="955">
        <v>0</v>
      </c>
      <c r="S81" s="955">
        <v>0</v>
      </c>
      <c r="T81" s="920">
        <v>129.32000000000002</v>
      </c>
      <c r="U81" s="920">
        <v>0</v>
      </c>
      <c r="V81" s="920"/>
      <c r="W81" s="920">
        <v>3.41</v>
      </c>
      <c r="X81" s="920">
        <v>1.1100000000000001</v>
      </c>
      <c r="Y81" s="920">
        <v>1.1100000000000001</v>
      </c>
      <c r="Z81" s="920">
        <v>79.78</v>
      </c>
      <c r="AA81" s="920">
        <v>3.29</v>
      </c>
      <c r="AB81" s="920">
        <v>3.29</v>
      </c>
      <c r="AC81" s="920">
        <v>1.45</v>
      </c>
      <c r="AD81" s="920">
        <v>1.45</v>
      </c>
      <c r="AE81" s="920">
        <v>1.45</v>
      </c>
      <c r="AF81" s="920">
        <v>99.41</v>
      </c>
      <c r="AG81" s="920">
        <v>18.05</v>
      </c>
      <c r="AH81" s="920">
        <v>18.05</v>
      </c>
      <c r="AI81" s="920">
        <v>76.84</v>
      </c>
      <c r="AJ81" s="920">
        <v>23.12</v>
      </c>
      <c r="AK81" s="920">
        <v>23.12</v>
      </c>
      <c r="AL81" s="920"/>
      <c r="AM81" s="920">
        <v>0</v>
      </c>
      <c r="AN81" s="920"/>
      <c r="AO81" s="920">
        <v>29.75</v>
      </c>
      <c r="AP81" s="920">
        <v>15.63</v>
      </c>
      <c r="AQ81" s="920">
        <v>15.63</v>
      </c>
      <c r="AR81" s="920"/>
      <c r="AS81" s="920">
        <v>0</v>
      </c>
      <c r="AT81" s="920">
        <v>0</v>
      </c>
      <c r="AU81" s="920"/>
      <c r="AV81" s="920">
        <v>0</v>
      </c>
      <c r="AW81" s="920">
        <v>0</v>
      </c>
      <c r="AX81" s="920"/>
      <c r="AY81" s="920">
        <v>0</v>
      </c>
      <c r="AZ81" s="920">
        <v>0</v>
      </c>
      <c r="BA81" s="920">
        <v>59.620000000000005</v>
      </c>
      <c r="BB81" s="920">
        <v>10.6</v>
      </c>
      <c r="BC81" s="920">
        <v>10.6</v>
      </c>
      <c r="BD81" s="920">
        <v>0.7</v>
      </c>
      <c r="BE81" s="920">
        <v>0.7</v>
      </c>
      <c r="BF81" s="907">
        <v>0.7</v>
      </c>
    </row>
    <row r="82" spans="1:58" ht="17.25" customHeight="1">
      <c r="A82" s="846" t="s">
        <v>243</v>
      </c>
      <c r="B82" s="851" t="s">
        <v>345</v>
      </c>
      <c r="C82" s="848" t="s">
        <v>48</v>
      </c>
      <c r="D82" s="920">
        <v>1147.82</v>
      </c>
      <c r="E82" s="920">
        <f t="shared" si="18"/>
        <v>1231.6299999999999</v>
      </c>
      <c r="F82" s="901">
        <f t="shared" si="16"/>
        <v>1257.5000000000002</v>
      </c>
      <c r="G82" s="901">
        <f t="shared" si="17"/>
        <v>1257.5000000000002</v>
      </c>
      <c r="H82" s="920">
        <v>140.5</v>
      </c>
      <c r="I82" s="955">
        <v>154.47999999999999</v>
      </c>
      <c r="J82" s="955">
        <v>154.47999999999999</v>
      </c>
      <c r="K82" s="920">
        <v>227.79000000000002</v>
      </c>
      <c r="L82" s="920">
        <v>137.48000000000002</v>
      </c>
      <c r="M82" s="920">
        <v>137.48000000000002</v>
      </c>
      <c r="N82" s="920">
        <v>136</v>
      </c>
      <c r="O82" s="920">
        <v>97.68</v>
      </c>
      <c r="P82" s="920">
        <v>97.68</v>
      </c>
      <c r="Q82" s="920">
        <v>104.83000000000001</v>
      </c>
      <c r="R82" s="955">
        <v>101.92</v>
      </c>
      <c r="S82" s="955">
        <v>101.92</v>
      </c>
      <c r="T82" s="920">
        <v>131.66</v>
      </c>
      <c r="U82" s="920">
        <v>207.27</v>
      </c>
      <c r="V82" s="920">
        <v>207.27</v>
      </c>
      <c r="W82" s="920">
        <v>47.6</v>
      </c>
      <c r="X82" s="920">
        <v>49.9</v>
      </c>
      <c r="Y82" s="920">
        <v>49.9</v>
      </c>
      <c r="Z82" s="920"/>
      <c r="AA82" s="920">
        <v>79.75</v>
      </c>
      <c r="AB82" s="920">
        <v>79.75</v>
      </c>
      <c r="AC82" s="920">
        <v>118.83999999999999</v>
      </c>
      <c r="AD82" s="920">
        <v>102.97</v>
      </c>
      <c r="AE82" s="920">
        <v>102.97</v>
      </c>
      <c r="AF82" s="920">
        <v>179.85999999999999</v>
      </c>
      <c r="AG82" s="920">
        <v>154.12</v>
      </c>
      <c r="AH82" s="920">
        <v>154.12</v>
      </c>
      <c r="AI82" s="920">
        <v>143.25</v>
      </c>
      <c r="AJ82" s="920">
        <v>117.47000000000001</v>
      </c>
      <c r="AK82" s="920">
        <v>117.47000000000001</v>
      </c>
      <c r="AL82" s="920"/>
      <c r="AM82" s="920">
        <v>0</v>
      </c>
      <c r="AN82" s="920"/>
      <c r="AO82" s="920">
        <v>1.1099999999999999</v>
      </c>
      <c r="AP82" s="920">
        <v>15.3</v>
      </c>
      <c r="AQ82" s="920">
        <v>15.3</v>
      </c>
      <c r="AR82" s="920"/>
      <c r="AS82" s="920">
        <v>0</v>
      </c>
      <c r="AT82" s="920">
        <v>0</v>
      </c>
      <c r="AU82" s="920"/>
      <c r="AV82" s="920">
        <v>0</v>
      </c>
      <c r="AW82" s="920">
        <v>0</v>
      </c>
      <c r="AX82" s="920"/>
      <c r="AY82" s="920">
        <v>0</v>
      </c>
      <c r="AZ82" s="920">
        <v>0</v>
      </c>
      <c r="BA82" s="920">
        <v>0.19</v>
      </c>
      <c r="BB82" s="920">
        <v>39.159999999999997</v>
      </c>
      <c r="BC82" s="920">
        <v>39.159999999999997</v>
      </c>
      <c r="BD82" s="920"/>
      <c r="BE82" s="920">
        <v>0</v>
      </c>
      <c r="BF82" s="907">
        <v>0</v>
      </c>
    </row>
    <row r="83" spans="1:58" s="124" customFormat="1" ht="17.25" customHeight="1">
      <c r="A83" s="819">
        <v>3</v>
      </c>
      <c r="B83" s="852" t="s">
        <v>206</v>
      </c>
      <c r="C83" s="841" t="s">
        <v>210</v>
      </c>
      <c r="D83" s="931">
        <v>44897.569999999992</v>
      </c>
      <c r="E83" s="931">
        <f t="shared" si="18"/>
        <v>44988.569999999992</v>
      </c>
      <c r="F83" s="903">
        <f t="shared" si="16"/>
        <v>44988.569999999992</v>
      </c>
      <c r="G83" s="903">
        <f t="shared" si="17"/>
        <v>44988.569999999992</v>
      </c>
      <c r="H83" s="908">
        <v>2258.67</v>
      </c>
      <c r="I83" s="908">
        <v>2258.67</v>
      </c>
      <c r="J83" s="908">
        <v>2258.67</v>
      </c>
      <c r="K83" s="908">
        <v>1476.97</v>
      </c>
      <c r="L83" s="908">
        <v>1476.97</v>
      </c>
      <c r="M83" s="908">
        <v>1476.97</v>
      </c>
      <c r="N83" s="908">
        <v>203.27</v>
      </c>
      <c r="O83" s="908">
        <v>203.27</v>
      </c>
      <c r="P83" s="908">
        <v>203.27</v>
      </c>
      <c r="Q83" s="908">
        <v>1278.44</v>
      </c>
      <c r="R83" s="908">
        <v>1278.44</v>
      </c>
      <c r="S83" s="908">
        <v>1278.44</v>
      </c>
      <c r="T83" s="908">
        <v>5084.45</v>
      </c>
      <c r="U83" s="908">
        <v>5084.45</v>
      </c>
      <c r="V83" s="908">
        <v>5084.45</v>
      </c>
      <c r="W83" s="908">
        <v>3624.78</v>
      </c>
      <c r="X83" s="908">
        <v>3624.78</v>
      </c>
      <c r="Y83" s="908">
        <v>3624.78</v>
      </c>
      <c r="Z83" s="908">
        <v>7132.85</v>
      </c>
      <c r="AA83" s="908">
        <v>7132.85</v>
      </c>
      <c r="AB83" s="908">
        <v>7132.85</v>
      </c>
      <c r="AC83" s="908">
        <v>1356.09</v>
      </c>
      <c r="AD83" s="908">
        <v>1356.09</v>
      </c>
      <c r="AE83" s="908">
        <v>1356.09</v>
      </c>
      <c r="AF83" s="908">
        <v>2745.08</v>
      </c>
      <c r="AG83" s="908">
        <v>2745.08</v>
      </c>
      <c r="AH83" s="908">
        <v>2745.08</v>
      </c>
      <c r="AI83" s="908">
        <v>5355.49</v>
      </c>
      <c r="AJ83" s="908">
        <v>5355.49</v>
      </c>
      <c r="AK83" s="908">
        <v>5355.49</v>
      </c>
      <c r="AL83" s="908">
        <v>879.96</v>
      </c>
      <c r="AM83" s="908">
        <v>879.96</v>
      </c>
      <c r="AN83" s="908">
        <v>879.96</v>
      </c>
      <c r="AO83" s="908">
        <v>2714.16</v>
      </c>
      <c r="AP83" s="908">
        <v>2714.16</v>
      </c>
      <c r="AQ83" s="908">
        <v>2714.16</v>
      </c>
      <c r="AR83" s="908">
        <v>2491.96</v>
      </c>
      <c r="AS83" s="908">
        <v>2491.96</v>
      </c>
      <c r="AT83" s="908">
        <v>2491.96</v>
      </c>
      <c r="AU83" s="908">
        <v>2939.44</v>
      </c>
      <c r="AV83" s="908">
        <v>2939.44</v>
      </c>
      <c r="AW83" s="908">
        <v>2939.44</v>
      </c>
      <c r="AX83" s="908">
        <v>1472.81</v>
      </c>
      <c r="AY83" s="908">
        <v>1472.81</v>
      </c>
      <c r="AZ83" s="908">
        <v>1472.81</v>
      </c>
      <c r="BA83" s="908">
        <v>559.57000000000005</v>
      </c>
      <c r="BB83" s="908">
        <v>559.57000000000005</v>
      </c>
      <c r="BC83" s="908">
        <v>559.57000000000005</v>
      </c>
      <c r="BD83" s="908">
        <v>3414.58</v>
      </c>
      <c r="BE83" s="908">
        <v>3414.58</v>
      </c>
      <c r="BF83" s="908">
        <v>3414.58</v>
      </c>
    </row>
    <row r="84" spans="1:58" ht="17.25" customHeight="1">
      <c r="A84" s="809" t="s">
        <v>42</v>
      </c>
      <c r="B84" s="810" t="s">
        <v>605</v>
      </c>
      <c r="C84" s="630"/>
      <c r="D84" s="920"/>
      <c r="E84" s="901"/>
      <c r="F84" s="903"/>
      <c r="G84" s="903"/>
      <c r="H84" s="902"/>
      <c r="I84" s="902"/>
      <c r="J84" s="902"/>
      <c r="K84" s="902"/>
      <c r="L84" s="902"/>
      <c r="M84" s="902"/>
      <c r="N84" s="902"/>
      <c r="O84" s="902"/>
      <c r="P84" s="902"/>
      <c r="Q84" s="902"/>
      <c r="R84" s="902"/>
      <c r="S84" s="902"/>
      <c r="T84" s="902"/>
      <c r="U84" s="902"/>
      <c r="V84" s="902"/>
      <c r="W84" s="902"/>
      <c r="X84" s="902"/>
      <c r="Y84" s="902"/>
      <c r="Z84" s="902"/>
      <c r="AA84" s="902"/>
      <c r="AB84" s="902"/>
      <c r="AC84" s="902"/>
      <c r="AD84" s="902"/>
      <c r="AE84" s="902"/>
      <c r="AF84" s="902"/>
      <c r="AG84" s="902"/>
      <c r="AH84" s="902"/>
      <c r="AI84" s="902"/>
      <c r="AJ84" s="902"/>
      <c r="AK84" s="902"/>
      <c r="AL84" s="902"/>
      <c r="AM84" s="902"/>
      <c r="AN84" s="902"/>
      <c r="AO84" s="902"/>
      <c r="AP84" s="902"/>
      <c r="AQ84" s="902"/>
      <c r="AR84" s="902"/>
      <c r="AS84" s="902"/>
      <c r="AT84" s="902"/>
      <c r="AU84" s="902"/>
      <c r="AV84" s="902"/>
      <c r="AW84" s="902"/>
      <c r="AX84" s="902"/>
      <c r="AY84" s="902"/>
      <c r="AZ84" s="902"/>
      <c r="BA84" s="902"/>
      <c r="BB84" s="902"/>
      <c r="BC84" s="902"/>
      <c r="BD84" s="902"/>
      <c r="BE84" s="902"/>
      <c r="BF84" s="906"/>
    </row>
    <row r="85" spans="1:58" ht="17.25" customHeight="1">
      <c r="A85" s="809">
        <v>1</v>
      </c>
      <c r="B85" s="810" t="s">
        <v>606</v>
      </c>
      <c r="C85" s="630"/>
      <c r="D85" s="920"/>
      <c r="E85" s="965"/>
      <c r="F85" s="903"/>
      <c r="G85" s="903"/>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66"/>
      <c r="BF85" s="906"/>
    </row>
    <row r="86" spans="1:58" ht="17.25" customHeight="1">
      <c r="A86" s="853" t="s">
        <v>243</v>
      </c>
      <c r="B86" s="854" t="s">
        <v>607</v>
      </c>
      <c r="C86" s="855" t="s">
        <v>54</v>
      </c>
      <c r="D86" s="965">
        <v>84265</v>
      </c>
      <c r="E86" s="965">
        <f>H86+K86+N86+Q86+T86+W86+Z86+AC86+AF86+AI86+AL86+AO86+AR86+AU86+AX86+BA86+BD86</f>
        <v>84680</v>
      </c>
      <c r="F86" s="901">
        <f>I86+L86+O86+R86+U86+X86+AA86+AD86+AG86+AJ86+AM86+AP86+AS86+AV86+AY86+BB86+BE86</f>
        <v>85327</v>
      </c>
      <c r="G86" s="901">
        <f>J86+M86+P86+S86+V86+Y86+AB86+AE86+AH86+AK86+AN86+AQ86+AT86+AW86+AZ86+BC86+BF86</f>
        <v>86531</v>
      </c>
      <c r="H86" s="965">
        <v>5590</v>
      </c>
      <c r="I86" s="965">
        <v>5645</v>
      </c>
      <c r="J86" s="965">
        <v>5720</v>
      </c>
      <c r="K86" s="965">
        <v>6477</v>
      </c>
      <c r="L86" s="965">
        <v>6490</v>
      </c>
      <c r="M86" s="965">
        <v>6545</v>
      </c>
      <c r="N86" s="965">
        <v>4052</v>
      </c>
      <c r="O86" s="965">
        <v>4029</v>
      </c>
      <c r="P86" s="965">
        <v>4069</v>
      </c>
      <c r="Q86" s="965">
        <v>4275</v>
      </c>
      <c r="R86" s="965">
        <v>4299</v>
      </c>
      <c r="S86" s="965">
        <v>4349</v>
      </c>
      <c r="T86" s="965">
        <v>7126</v>
      </c>
      <c r="U86" s="965">
        <v>7180</v>
      </c>
      <c r="V86" s="965">
        <v>7265</v>
      </c>
      <c r="W86" s="965">
        <v>3340</v>
      </c>
      <c r="X86" s="965">
        <v>3405</v>
      </c>
      <c r="Y86" s="965">
        <v>3470</v>
      </c>
      <c r="Z86" s="965">
        <v>5040</v>
      </c>
      <c r="AA86" s="965">
        <v>5133</v>
      </c>
      <c r="AB86" s="965">
        <v>5213</v>
      </c>
      <c r="AC86" s="965">
        <v>2955</v>
      </c>
      <c r="AD86" s="965">
        <v>2979</v>
      </c>
      <c r="AE86" s="965">
        <v>3009</v>
      </c>
      <c r="AF86" s="965">
        <v>7792</v>
      </c>
      <c r="AG86" s="965">
        <v>7837</v>
      </c>
      <c r="AH86" s="965">
        <v>7937</v>
      </c>
      <c r="AI86" s="965">
        <v>8412</v>
      </c>
      <c r="AJ86" s="965">
        <v>8372</v>
      </c>
      <c r="AK86" s="965">
        <v>8452</v>
      </c>
      <c r="AL86" s="965">
        <v>3488</v>
      </c>
      <c r="AM86" s="965">
        <v>3532</v>
      </c>
      <c r="AN86" s="965">
        <v>3607</v>
      </c>
      <c r="AO86" s="965">
        <v>8794</v>
      </c>
      <c r="AP86" s="965">
        <v>8939</v>
      </c>
      <c r="AQ86" s="965">
        <v>9132</v>
      </c>
      <c r="AR86" s="965">
        <v>2507</v>
      </c>
      <c r="AS86" s="965">
        <v>2630</v>
      </c>
      <c r="AT86" s="965">
        <v>2706</v>
      </c>
      <c r="AU86" s="965">
        <v>2200</v>
      </c>
      <c r="AV86" s="965">
        <v>2240</v>
      </c>
      <c r="AW86" s="965">
        <v>2290</v>
      </c>
      <c r="AX86" s="965">
        <v>2570</v>
      </c>
      <c r="AY86" s="965">
        <v>2581</v>
      </c>
      <c r="AZ86" s="965">
        <v>2621</v>
      </c>
      <c r="BA86" s="965">
        <v>3760</v>
      </c>
      <c r="BB86" s="965">
        <v>3754</v>
      </c>
      <c r="BC86" s="965">
        <v>3784</v>
      </c>
      <c r="BD86" s="965">
        <v>6302</v>
      </c>
      <c r="BE86" s="965">
        <v>6282</v>
      </c>
      <c r="BF86" s="904">
        <v>6362</v>
      </c>
    </row>
    <row r="87" spans="1:58" ht="17.25" customHeight="1">
      <c r="A87" s="853"/>
      <c r="B87" s="854" t="s">
        <v>81</v>
      </c>
      <c r="C87" s="855"/>
      <c r="D87" s="965"/>
      <c r="E87" s="965"/>
      <c r="F87" s="901"/>
      <c r="G87" s="901"/>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5"/>
      <c r="BA87" s="965"/>
      <c r="BB87" s="965"/>
      <c r="BC87" s="965"/>
      <c r="BD87" s="965"/>
      <c r="BE87" s="965"/>
      <c r="BF87" s="904"/>
    </row>
    <row r="88" spans="1:58" ht="17.25" customHeight="1">
      <c r="A88" s="853"/>
      <c r="B88" s="854" t="s">
        <v>768</v>
      </c>
      <c r="C88" s="855"/>
      <c r="D88" s="965"/>
      <c r="E88" s="965"/>
      <c r="F88" s="901"/>
      <c r="G88" s="901"/>
      <c r="H88" s="965"/>
      <c r="I88" s="965"/>
      <c r="J88" s="965"/>
      <c r="K88" s="965"/>
      <c r="L88" s="965"/>
      <c r="M88" s="965"/>
      <c r="N88" s="965"/>
      <c r="O88" s="965"/>
      <c r="P88" s="965"/>
      <c r="Q88" s="965"/>
      <c r="R88" s="965"/>
      <c r="S88" s="965"/>
      <c r="T88" s="965"/>
      <c r="U88" s="965"/>
      <c r="V88" s="965"/>
      <c r="W88" s="965"/>
      <c r="X88" s="965"/>
      <c r="Y88" s="965"/>
      <c r="Z88" s="965"/>
      <c r="AA88" s="965"/>
      <c r="AB88" s="965"/>
      <c r="AC88" s="965"/>
      <c r="AD88" s="965"/>
      <c r="AE88" s="965"/>
      <c r="AF88" s="965"/>
      <c r="AG88" s="965"/>
      <c r="AH88" s="965"/>
      <c r="AI88" s="965"/>
      <c r="AJ88" s="965"/>
      <c r="AK88" s="965"/>
      <c r="AL88" s="965"/>
      <c r="AM88" s="965"/>
      <c r="AN88" s="965"/>
      <c r="AO88" s="965"/>
      <c r="AP88" s="965"/>
      <c r="AQ88" s="965"/>
      <c r="AR88" s="965"/>
      <c r="AS88" s="965"/>
      <c r="AT88" s="965"/>
      <c r="AU88" s="965"/>
      <c r="AV88" s="965"/>
      <c r="AW88" s="965"/>
      <c r="AX88" s="965"/>
      <c r="AY88" s="965"/>
      <c r="AZ88" s="965"/>
      <c r="BA88" s="965"/>
      <c r="BB88" s="965"/>
      <c r="BC88" s="965"/>
      <c r="BD88" s="965"/>
      <c r="BE88" s="965"/>
      <c r="BF88" s="904"/>
    </row>
    <row r="89" spans="1:58" ht="17.25" customHeight="1">
      <c r="A89" s="853"/>
      <c r="B89" s="854" t="s">
        <v>769</v>
      </c>
      <c r="C89" s="855"/>
      <c r="D89" s="965"/>
      <c r="E89" s="965"/>
      <c r="F89" s="901"/>
      <c r="G89" s="901"/>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c r="AL89" s="965"/>
      <c r="AM89" s="965"/>
      <c r="AN89" s="965"/>
      <c r="AO89" s="965"/>
      <c r="AP89" s="965"/>
      <c r="AQ89" s="965"/>
      <c r="AR89" s="965"/>
      <c r="AS89" s="965"/>
      <c r="AT89" s="965"/>
      <c r="AU89" s="965"/>
      <c r="AV89" s="965"/>
      <c r="AW89" s="965"/>
      <c r="AX89" s="965"/>
      <c r="AY89" s="965"/>
      <c r="AZ89" s="965"/>
      <c r="BA89" s="965"/>
      <c r="BB89" s="965"/>
      <c r="BC89" s="965"/>
      <c r="BD89" s="965"/>
      <c r="BE89" s="965"/>
      <c r="BF89" s="904"/>
    </row>
    <row r="90" spans="1:58" ht="17.25" customHeight="1">
      <c r="A90" s="853"/>
      <c r="B90" s="854" t="s">
        <v>770</v>
      </c>
      <c r="C90" s="855"/>
      <c r="D90" s="965"/>
      <c r="E90" s="965"/>
      <c r="F90" s="901"/>
      <c r="G90" s="901"/>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c r="AS90" s="965"/>
      <c r="AT90" s="965"/>
      <c r="AU90" s="965"/>
      <c r="AV90" s="965"/>
      <c r="AW90" s="965"/>
      <c r="AX90" s="965"/>
      <c r="AY90" s="965"/>
      <c r="AZ90" s="965"/>
      <c r="BA90" s="965"/>
      <c r="BB90" s="965"/>
      <c r="BC90" s="965"/>
      <c r="BD90" s="965"/>
      <c r="BE90" s="965"/>
      <c r="BF90" s="904"/>
    </row>
    <row r="91" spans="1:58" ht="17.25" customHeight="1">
      <c r="A91" s="853" t="s">
        <v>243</v>
      </c>
      <c r="B91" s="854" t="s">
        <v>608</v>
      </c>
      <c r="C91" s="855" t="s">
        <v>609</v>
      </c>
      <c r="D91" s="966">
        <v>1.1000000000000001</v>
      </c>
      <c r="E91" s="966">
        <f>+'7.DS-GD&amp;TE'!E13</f>
        <v>1.1299999999999999</v>
      </c>
      <c r="F91" s="901">
        <f>+F86/D86*100-100</f>
        <v>1.2603097371387975</v>
      </c>
      <c r="G91" s="901">
        <f>+G86/F86*100-100</f>
        <v>1.4110422257901973</v>
      </c>
      <c r="H91" s="965">
        <v>0.32304379038047382</v>
      </c>
      <c r="I91" s="965">
        <v>1.31</v>
      </c>
      <c r="J91" s="965">
        <v>1.25</v>
      </c>
      <c r="K91" s="965">
        <v>0.77796794772055389</v>
      </c>
      <c r="L91" s="965">
        <v>1</v>
      </c>
      <c r="M91" s="965">
        <v>0.85</v>
      </c>
      <c r="N91" s="965">
        <v>0.54590570719602982</v>
      </c>
      <c r="O91" s="965">
        <v>1</v>
      </c>
      <c r="P91" s="965">
        <v>1</v>
      </c>
      <c r="Q91" s="965">
        <v>0.70671378091872794</v>
      </c>
      <c r="R91" s="965">
        <v>1.27</v>
      </c>
      <c r="S91" s="965">
        <v>1.1599999999999999</v>
      </c>
      <c r="T91" s="965">
        <v>0.4935834155972359</v>
      </c>
      <c r="U91" s="965">
        <v>1.26</v>
      </c>
      <c r="V91" s="965">
        <v>1.18</v>
      </c>
      <c r="W91" s="965">
        <v>0.3003003003003003</v>
      </c>
      <c r="X91" s="965">
        <v>2.25</v>
      </c>
      <c r="Y91" s="965">
        <v>1.9</v>
      </c>
      <c r="Z91" s="965">
        <v>0.13908205841446453</v>
      </c>
      <c r="AA91" s="965">
        <v>2</v>
      </c>
      <c r="AB91" s="965">
        <v>1.56</v>
      </c>
      <c r="AC91" s="965">
        <v>0.27146250424160162</v>
      </c>
      <c r="AD91" s="965">
        <v>1.0900000000000001</v>
      </c>
      <c r="AE91" s="965">
        <v>1.01</v>
      </c>
      <c r="AF91" s="965">
        <v>0.19287643050019287</v>
      </c>
      <c r="AG91" s="965">
        <v>0.8</v>
      </c>
      <c r="AH91" s="965">
        <v>1.28</v>
      </c>
      <c r="AI91" s="965">
        <v>0.41781067207830963</v>
      </c>
      <c r="AJ91" s="965">
        <v>1</v>
      </c>
      <c r="AK91" s="965">
        <v>1</v>
      </c>
      <c r="AL91" s="965">
        <v>1.0721529991306866</v>
      </c>
      <c r="AM91" s="965">
        <v>2.35</v>
      </c>
      <c r="AN91" s="965">
        <v>2.12</v>
      </c>
      <c r="AO91" s="965">
        <v>0.36521342159324355</v>
      </c>
      <c r="AP91" s="965">
        <v>2.02</v>
      </c>
      <c r="AQ91" s="965">
        <v>2</v>
      </c>
      <c r="AR91" s="965">
        <v>-1.1435331230283912</v>
      </c>
      <c r="AS91" s="965">
        <v>3.55</v>
      </c>
      <c r="AT91" s="965">
        <v>2.8</v>
      </c>
      <c r="AU91" s="965">
        <v>0.7787448465414567</v>
      </c>
      <c r="AV91" s="965">
        <v>2.61</v>
      </c>
      <c r="AW91" s="965">
        <v>2.2000000000000002</v>
      </c>
      <c r="AX91" s="965">
        <v>0.74480595844766762</v>
      </c>
      <c r="AY91" s="965">
        <v>1.18</v>
      </c>
      <c r="AZ91" s="965">
        <v>1.55</v>
      </c>
      <c r="BA91" s="965">
        <v>0.96670247046186897</v>
      </c>
      <c r="BB91" s="965">
        <v>0.81</v>
      </c>
      <c r="BC91" s="965">
        <v>1</v>
      </c>
      <c r="BD91" s="965">
        <v>1.1719377107079787</v>
      </c>
      <c r="BE91" s="965">
        <v>0.85</v>
      </c>
      <c r="BF91" s="904">
        <v>1.27</v>
      </c>
    </row>
    <row r="92" spans="1:58" ht="17.25" customHeight="1">
      <c r="A92" s="853" t="s">
        <v>243</v>
      </c>
      <c r="B92" s="854" t="s">
        <v>610</v>
      </c>
      <c r="C92" s="855" t="s">
        <v>609</v>
      </c>
      <c r="D92" s="966">
        <v>2.86</v>
      </c>
      <c r="E92" s="965">
        <v>0.5</v>
      </c>
      <c r="F92" s="1017">
        <f t="shared" ref="F92:G96" si="19">(I92+L92+O92+R92+U92+X92+AA92+AD92+AG92+AJ92+AM92+AP92+AS92+AV92+AY92+BB92+BE92)/17</f>
        <v>2.144705882352941</v>
      </c>
      <c r="G92" s="901">
        <f t="shared" si="19"/>
        <v>0.5</v>
      </c>
      <c r="H92" s="965">
        <v>0.5</v>
      </c>
      <c r="I92" s="965">
        <v>0.97</v>
      </c>
      <c r="J92" s="965">
        <v>0.5</v>
      </c>
      <c r="K92" s="965">
        <v>0.5</v>
      </c>
      <c r="L92" s="965">
        <v>0.4</v>
      </c>
      <c r="M92" s="965">
        <v>0.5</v>
      </c>
      <c r="N92" s="965">
        <v>0.5</v>
      </c>
      <c r="O92" s="965">
        <v>2.2400000000000002</v>
      </c>
      <c r="P92" s="965">
        <v>0.5</v>
      </c>
      <c r="Q92" s="965">
        <v>0.5</v>
      </c>
      <c r="R92" s="965">
        <v>0.85</v>
      </c>
      <c r="S92" s="965">
        <v>0.5</v>
      </c>
      <c r="T92" s="965">
        <v>0.5</v>
      </c>
      <c r="U92" s="965">
        <v>0.82</v>
      </c>
      <c r="V92" s="965">
        <v>0.5</v>
      </c>
      <c r="W92" s="965">
        <v>0.5</v>
      </c>
      <c r="X92" s="965">
        <v>0.55000000000000004</v>
      </c>
      <c r="Y92" s="965">
        <v>0.5</v>
      </c>
      <c r="Z92" s="965">
        <v>0.5</v>
      </c>
      <c r="AA92" s="965">
        <v>1.28</v>
      </c>
      <c r="AB92" s="965">
        <v>0.5</v>
      </c>
      <c r="AC92" s="965">
        <v>0.5</v>
      </c>
      <c r="AD92" s="965">
        <v>0.28999999999999998</v>
      </c>
      <c r="AE92" s="965">
        <v>0.5</v>
      </c>
      <c r="AF92" s="965">
        <v>0.5</v>
      </c>
      <c r="AG92" s="965">
        <v>0.85</v>
      </c>
      <c r="AH92" s="965">
        <v>0.5</v>
      </c>
      <c r="AI92" s="965">
        <v>0.5</v>
      </c>
      <c r="AJ92" s="965">
        <v>1.19</v>
      </c>
      <c r="AK92" s="965">
        <v>0.5</v>
      </c>
      <c r="AL92" s="965">
        <v>0.5</v>
      </c>
      <c r="AM92" s="965">
        <v>5.05</v>
      </c>
      <c r="AN92" s="965">
        <v>0.5</v>
      </c>
      <c r="AO92" s="965">
        <v>0.5</v>
      </c>
      <c r="AP92" s="965">
        <v>1.2</v>
      </c>
      <c r="AQ92" s="965">
        <v>0.5</v>
      </c>
      <c r="AR92" s="965">
        <v>0.5</v>
      </c>
      <c r="AS92" s="965">
        <v>8.26</v>
      </c>
      <c r="AT92" s="965">
        <v>0.5</v>
      </c>
      <c r="AU92" s="965">
        <v>0.5</v>
      </c>
      <c r="AV92" s="965">
        <v>3.72</v>
      </c>
      <c r="AW92" s="965">
        <v>0.5</v>
      </c>
      <c r="AX92" s="965">
        <v>0.5</v>
      </c>
      <c r="AY92" s="965">
        <v>4.47</v>
      </c>
      <c r="AZ92" s="965">
        <v>0.5</v>
      </c>
      <c r="BA92" s="965">
        <v>0.5</v>
      </c>
      <c r="BB92" s="965">
        <v>0.06</v>
      </c>
      <c r="BC92" s="965">
        <v>0.5</v>
      </c>
      <c r="BD92" s="965">
        <v>0.5</v>
      </c>
      <c r="BE92" s="965">
        <v>4.26</v>
      </c>
      <c r="BF92" s="904">
        <v>0.5</v>
      </c>
    </row>
    <row r="93" spans="1:58" ht="17.25" customHeight="1">
      <c r="A93" s="554" t="s">
        <v>243</v>
      </c>
      <c r="B93" s="254" t="s">
        <v>611</v>
      </c>
      <c r="C93" s="630" t="s">
        <v>609</v>
      </c>
      <c r="D93" s="905">
        <v>11.01</v>
      </c>
      <c r="E93" s="905">
        <v>15.5</v>
      </c>
      <c r="F93" s="901">
        <f t="shared" si="19"/>
        <v>11.917058823529413</v>
      </c>
      <c r="G93" s="901">
        <f t="shared" si="19"/>
        <v>11.00823529411765</v>
      </c>
      <c r="H93" s="901">
        <v>7.11</v>
      </c>
      <c r="I93" s="901">
        <v>5.14</v>
      </c>
      <c r="J93" s="901">
        <v>8.74</v>
      </c>
      <c r="K93" s="901">
        <v>6.29</v>
      </c>
      <c r="L93" s="901">
        <v>4.62</v>
      </c>
      <c r="M93" s="901">
        <v>4.28</v>
      </c>
      <c r="N93" s="901">
        <v>6.09</v>
      </c>
      <c r="O93" s="901">
        <v>5.96</v>
      </c>
      <c r="P93" s="901">
        <v>4.92</v>
      </c>
      <c r="Q93" s="901">
        <v>5.82</v>
      </c>
      <c r="R93" s="901">
        <v>7.91</v>
      </c>
      <c r="S93" s="901">
        <v>6.9</v>
      </c>
      <c r="T93" s="901">
        <v>6.96</v>
      </c>
      <c r="U93" s="901">
        <v>6.27</v>
      </c>
      <c r="V93" s="901">
        <v>6.3</v>
      </c>
      <c r="W93" s="901">
        <v>11.8</v>
      </c>
      <c r="X93" s="901">
        <v>15.57</v>
      </c>
      <c r="Y93" s="901">
        <v>15</v>
      </c>
      <c r="Z93" s="901">
        <v>9.7799999999999994</v>
      </c>
      <c r="AA93" s="901">
        <v>15.78</v>
      </c>
      <c r="AB93" s="901">
        <v>12.5</v>
      </c>
      <c r="AC93" s="901">
        <v>10.5</v>
      </c>
      <c r="AD93" s="901">
        <v>3.69</v>
      </c>
      <c r="AE93" s="901">
        <v>5.32</v>
      </c>
      <c r="AF93" s="901">
        <v>5.47</v>
      </c>
      <c r="AG93" s="901">
        <v>9.9499999999999993</v>
      </c>
      <c r="AH93" s="901">
        <v>9.4499999999999993</v>
      </c>
      <c r="AI93" s="901">
        <v>4.13</v>
      </c>
      <c r="AJ93" s="901">
        <v>6.3</v>
      </c>
      <c r="AK93" s="901">
        <v>5.9</v>
      </c>
      <c r="AL93" s="901">
        <v>16.41</v>
      </c>
      <c r="AM93" s="901">
        <v>19.25</v>
      </c>
      <c r="AN93" s="901">
        <v>18</v>
      </c>
      <c r="AO93" s="901">
        <v>9</v>
      </c>
      <c r="AP93" s="901">
        <v>21.48</v>
      </c>
      <c r="AQ93" s="901">
        <v>18</v>
      </c>
      <c r="AR93" s="901">
        <v>15.43</v>
      </c>
      <c r="AS93" s="901">
        <v>32.700000000000003</v>
      </c>
      <c r="AT93" s="901">
        <v>26.24</v>
      </c>
      <c r="AU93" s="901">
        <v>12.13</v>
      </c>
      <c r="AV93" s="901">
        <v>19.64</v>
      </c>
      <c r="AW93" s="901">
        <v>17.899999999999999</v>
      </c>
      <c r="AX93" s="901">
        <v>11.2</v>
      </c>
      <c r="AY93" s="901">
        <v>12.01</v>
      </c>
      <c r="AZ93" s="901">
        <v>11.83</v>
      </c>
      <c r="BA93" s="901">
        <v>9.5500000000000007</v>
      </c>
      <c r="BB93" s="901">
        <v>8.52</v>
      </c>
      <c r="BC93" s="901">
        <v>8</v>
      </c>
      <c r="BD93" s="901">
        <v>7.6</v>
      </c>
      <c r="BE93" s="901">
        <v>7.8</v>
      </c>
      <c r="BF93" s="906">
        <v>7.86</v>
      </c>
    </row>
    <row r="94" spans="1:58" ht="17.25" customHeight="1">
      <c r="A94" s="1014">
        <v>2</v>
      </c>
      <c r="B94" s="1015" t="s">
        <v>771</v>
      </c>
      <c r="C94" s="630"/>
      <c r="D94" s="905"/>
      <c r="E94" s="905"/>
      <c r="F94" s="901"/>
      <c r="G94" s="901"/>
      <c r="H94" s="901"/>
      <c r="I94" s="901"/>
      <c r="J94" s="901"/>
      <c r="K94" s="901"/>
      <c r="L94" s="901"/>
      <c r="M94" s="901"/>
      <c r="N94" s="901"/>
      <c r="O94" s="901"/>
      <c r="P94" s="901"/>
      <c r="Q94" s="901"/>
      <c r="R94" s="901"/>
      <c r="S94" s="901"/>
      <c r="T94" s="901"/>
      <c r="U94" s="901"/>
      <c r="V94" s="901"/>
      <c r="W94" s="901"/>
      <c r="X94" s="901"/>
      <c r="Y94" s="901"/>
      <c r="Z94" s="901"/>
      <c r="AA94" s="901"/>
      <c r="AB94" s="901"/>
      <c r="AC94" s="901"/>
      <c r="AD94" s="901"/>
      <c r="AE94" s="901"/>
      <c r="AF94" s="901"/>
      <c r="AG94" s="901"/>
      <c r="AH94" s="901"/>
      <c r="AI94" s="901"/>
      <c r="AJ94" s="901"/>
      <c r="AK94" s="901"/>
      <c r="AL94" s="901"/>
      <c r="AM94" s="901"/>
      <c r="AN94" s="901"/>
      <c r="AO94" s="901"/>
      <c r="AP94" s="901"/>
      <c r="AQ94" s="901"/>
      <c r="AR94" s="901"/>
      <c r="AS94" s="901"/>
      <c r="AT94" s="901"/>
      <c r="AU94" s="901"/>
      <c r="AV94" s="901"/>
      <c r="AW94" s="901"/>
      <c r="AX94" s="901"/>
      <c r="AY94" s="901"/>
      <c r="AZ94" s="901"/>
      <c r="BA94" s="901"/>
      <c r="BB94" s="901"/>
      <c r="BC94" s="901"/>
      <c r="BD94" s="901"/>
      <c r="BE94" s="901"/>
      <c r="BF94" s="906"/>
    </row>
    <row r="95" spans="1:58" ht="39" customHeight="1">
      <c r="A95" s="1014"/>
      <c r="B95" s="254" t="s">
        <v>772</v>
      </c>
      <c r="C95" s="630"/>
      <c r="D95" s="905"/>
      <c r="E95" s="905"/>
      <c r="F95" s="901"/>
      <c r="G95" s="901"/>
      <c r="H95" s="901"/>
      <c r="I95" s="901"/>
      <c r="J95" s="901"/>
      <c r="K95" s="901"/>
      <c r="L95" s="901"/>
      <c r="M95" s="901"/>
      <c r="N95" s="901"/>
      <c r="O95" s="901"/>
      <c r="P95" s="901"/>
      <c r="Q95" s="901"/>
      <c r="R95" s="901"/>
      <c r="S95" s="901"/>
      <c r="T95" s="901"/>
      <c r="U95" s="901"/>
      <c r="V95" s="901"/>
      <c r="W95" s="901"/>
      <c r="X95" s="901"/>
      <c r="Y95" s="901"/>
      <c r="Z95" s="901"/>
      <c r="AA95" s="901"/>
      <c r="AB95" s="901"/>
      <c r="AC95" s="901"/>
      <c r="AD95" s="901"/>
      <c r="AE95" s="901"/>
      <c r="AF95" s="901"/>
      <c r="AG95" s="901"/>
      <c r="AH95" s="901"/>
      <c r="AI95" s="901"/>
      <c r="AJ95" s="901"/>
      <c r="AK95" s="901"/>
      <c r="AL95" s="901"/>
      <c r="AM95" s="901"/>
      <c r="AN95" s="901"/>
      <c r="AO95" s="901"/>
      <c r="AP95" s="901"/>
      <c r="AQ95" s="901"/>
      <c r="AR95" s="901"/>
      <c r="AS95" s="901"/>
      <c r="AT95" s="901"/>
      <c r="AU95" s="901"/>
      <c r="AV95" s="901"/>
      <c r="AW95" s="901"/>
      <c r="AX95" s="901"/>
      <c r="AY95" s="901"/>
      <c r="AZ95" s="901"/>
      <c r="BA95" s="901"/>
      <c r="BB95" s="901"/>
      <c r="BC95" s="901"/>
      <c r="BD95" s="901"/>
      <c r="BE95" s="901"/>
      <c r="BF95" s="906"/>
    </row>
    <row r="96" spans="1:58" ht="36" customHeight="1">
      <c r="A96" s="630" t="s">
        <v>286</v>
      </c>
      <c r="B96" s="254" t="s">
        <v>612</v>
      </c>
      <c r="C96" s="630" t="s">
        <v>43</v>
      </c>
      <c r="D96" s="966">
        <v>21.8</v>
      </c>
      <c r="E96" s="965">
        <v>16</v>
      </c>
      <c r="F96" s="901">
        <f t="shared" si="19"/>
        <v>20.402941176470591</v>
      </c>
      <c r="G96" s="901">
        <f t="shared" si="19"/>
        <v>15.811764705882354</v>
      </c>
      <c r="H96" s="965">
        <v>7.5</v>
      </c>
      <c r="I96" s="965">
        <v>23.81</v>
      </c>
      <c r="J96" s="965">
        <v>13.3</v>
      </c>
      <c r="K96" s="965">
        <v>15</v>
      </c>
      <c r="L96" s="965">
        <v>24.39</v>
      </c>
      <c r="M96" s="965">
        <v>20</v>
      </c>
      <c r="N96" s="965">
        <v>8.5</v>
      </c>
      <c r="O96" s="965">
        <v>6.25</v>
      </c>
      <c r="P96" s="965">
        <v>5</v>
      </c>
      <c r="Q96" s="965">
        <v>13.5</v>
      </c>
      <c r="R96" s="965">
        <v>11.67</v>
      </c>
      <c r="S96" s="965">
        <v>8</v>
      </c>
      <c r="T96" s="965">
        <v>12</v>
      </c>
      <c r="U96" s="965">
        <v>15.87</v>
      </c>
      <c r="V96" s="965">
        <v>11.5</v>
      </c>
      <c r="W96" s="965">
        <v>10.5</v>
      </c>
      <c r="X96" s="965">
        <v>12.86</v>
      </c>
      <c r="Y96" s="965">
        <v>10</v>
      </c>
      <c r="Z96" s="965">
        <v>13.5</v>
      </c>
      <c r="AA96" s="965">
        <v>13.13</v>
      </c>
      <c r="AB96" s="965">
        <v>11</v>
      </c>
      <c r="AC96" s="965">
        <v>10</v>
      </c>
      <c r="AD96" s="965">
        <v>6.67</v>
      </c>
      <c r="AE96" s="965">
        <v>5</v>
      </c>
      <c r="AF96" s="965">
        <v>10</v>
      </c>
      <c r="AG96" s="965">
        <v>12</v>
      </c>
      <c r="AH96" s="965">
        <v>10</v>
      </c>
      <c r="AI96" s="965">
        <v>16</v>
      </c>
      <c r="AJ96" s="965">
        <v>18.28</v>
      </c>
      <c r="AK96" s="965">
        <v>15</v>
      </c>
      <c r="AL96" s="965">
        <v>23</v>
      </c>
      <c r="AM96" s="965">
        <v>37</v>
      </c>
      <c r="AN96" s="965">
        <v>30</v>
      </c>
      <c r="AO96" s="965">
        <v>15</v>
      </c>
      <c r="AP96" s="965">
        <v>34.65</v>
      </c>
      <c r="AQ96" s="965">
        <v>25</v>
      </c>
      <c r="AR96" s="965">
        <v>35</v>
      </c>
      <c r="AS96" s="965">
        <v>50</v>
      </c>
      <c r="AT96" s="965">
        <v>40</v>
      </c>
      <c r="AU96" s="965">
        <v>25</v>
      </c>
      <c r="AV96" s="965">
        <v>29.31</v>
      </c>
      <c r="AW96" s="965">
        <v>25</v>
      </c>
      <c r="AX96" s="965">
        <v>25</v>
      </c>
      <c r="AY96" s="965">
        <v>33.33</v>
      </c>
      <c r="AZ96" s="965">
        <v>25</v>
      </c>
      <c r="BA96" s="965">
        <v>20</v>
      </c>
      <c r="BB96" s="965">
        <v>8.33</v>
      </c>
      <c r="BC96" s="965">
        <v>6</v>
      </c>
      <c r="BD96" s="965">
        <v>20</v>
      </c>
      <c r="BE96" s="965">
        <v>9.3000000000000007</v>
      </c>
      <c r="BF96" s="927">
        <v>9</v>
      </c>
    </row>
    <row r="97" spans="1:58">
      <c r="A97" s="809" t="s">
        <v>47</v>
      </c>
      <c r="B97" s="810" t="s">
        <v>613</v>
      </c>
      <c r="C97" s="235"/>
      <c r="D97" s="920"/>
      <c r="E97" s="965"/>
      <c r="F97" s="901"/>
      <c r="G97" s="901"/>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966"/>
      <c r="AM97" s="966"/>
      <c r="AN97" s="966"/>
      <c r="AO97" s="966"/>
      <c r="AP97" s="966"/>
      <c r="AQ97" s="966"/>
      <c r="AR97" s="966"/>
      <c r="AS97" s="966"/>
      <c r="AT97" s="966"/>
      <c r="AU97" s="966"/>
      <c r="AV97" s="966"/>
      <c r="AW97" s="966"/>
      <c r="AX97" s="966"/>
      <c r="AY97" s="966"/>
      <c r="AZ97" s="966"/>
      <c r="BA97" s="966"/>
      <c r="BB97" s="966"/>
      <c r="BC97" s="966"/>
      <c r="BD97" s="966"/>
      <c r="BE97" s="966"/>
      <c r="BF97" s="906"/>
    </row>
    <row r="98" spans="1:58" ht="36.75" customHeight="1">
      <c r="A98" s="853" t="s">
        <v>243</v>
      </c>
      <c r="B98" s="856" t="s">
        <v>614</v>
      </c>
      <c r="C98" s="853" t="s">
        <v>43</v>
      </c>
      <c r="D98" s="968">
        <v>18.61</v>
      </c>
      <c r="E98" s="968">
        <v>17.36</v>
      </c>
      <c r="F98" s="901">
        <f t="shared" ref="F98:G100" si="20">(I98+L98+O98+R98+U98+X98+AA98+AD98+AG98+AJ98+AM98+AP98+AS98+AV98+AY98+BB98+BE98)/17</f>
        <v>16.548205882352942</v>
      </c>
      <c r="G98" s="901">
        <f t="shared" si="20"/>
        <v>15.615882352941174</v>
      </c>
      <c r="H98" s="967">
        <v>9.66</v>
      </c>
      <c r="I98" s="967">
        <v>8.9499999999999996E-2</v>
      </c>
      <c r="J98" s="967">
        <v>0.08</v>
      </c>
      <c r="K98" s="967">
        <v>10.557</v>
      </c>
      <c r="L98" s="967">
        <v>9.42</v>
      </c>
      <c r="M98" s="967">
        <v>8.31</v>
      </c>
      <c r="N98" s="969">
        <v>17.55</v>
      </c>
      <c r="O98" s="969">
        <v>16.899999999999999</v>
      </c>
      <c r="P98" s="969">
        <v>15.79</v>
      </c>
      <c r="Q98" s="969">
        <v>17.95</v>
      </c>
      <c r="R98" s="969">
        <v>18.13</v>
      </c>
      <c r="S98" s="969">
        <v>17</v>
      </c>
      <c r="T98" s="969">
        <v>17.239999999999998</v>
      </c>
      <c r="U98" s="969">
        <v>16.760000000000002</v>
      </c>
      <c r="V98" s="969">
        <v>15.65</v>
      </c>
      <c r="W98" s="969">
        <v>17.38</v>
      </c>
      <c r="X98" s="969">
        <v>17.59</v>
      </c>
      <c r="Y98" s="969">
        <v>16.45</v>
      </c>
      <c r="Z98" s="967">
        <v>18.420000000000002</v>
      </c>
      <c r="AA98" s="967">
        <v>18.579999999999998</v>
      </c>
      <c r="AB98" s="967">
        <v>17.47</v>
      </c>
      <c r="AC98" s="969">
        <v>16.350000000000001</v>
      </c>
      <c r="AD98" s="969">
        <v>16.239999999999998</v>
      </c>
      <c r="AE98" s="969">
        <v>15</v>
      </c>
      <c r="AF98" s="967">
        <v>18.61</v>
      </c>
      <c r="AG98" s="967">
        <v>18.649999999999999</v>
      </c>
      <c r="AH98" s="967">
        <v>17.23</v>
      </c>
      <c r="AI98" s="969">
        <v>18.7</v>
      </c>
      <c r="AJ98" s="969">
        <v>17.72</v>
      </c>
      <c r="AK98" s="969">
        <v>16.72</v>
      </c>
      <c r="AL98" s="969">
        <v>19.489999999999998</v>
      </c>
      <c r="AM98" s="969">
        <v>19.16</v>
      </c>
      <c r="AN98" s="969">
        <v>18.16</v>
      </c>
      <c r="AO98" s="969">
        <v>19.059999999999999</v>
      </c>
      <c r="AP98" s="969">
        <v>19.100000000000001</v>
      </c>
      <c r="AQ98" s="969">
        <v>19.09</v>
      </c>
      <c r="AR98" s="969">
        <v>19.260000000000002</v>
      </c>
      <c r="AS98" s="969">
        <v>18.84</v>
      </c>
      <c r="AT98" s="969">
        <v>18</v>
      </c>
      <c r="AU98" s="969">
        <v>19.010000000000002</v>
      </c>
      <c r="AV98" s="969">
        <v>18.25</v>
      </c>
      <c r="AW98" s="969">
        <v>17.54</v>
      </c>
      <c r="AX98" s="967">
        <v>20.260000000000002</v>
      </c>
      <c r="AY98" s="967">
        <v>17.920000000000002</v>
      </c>
      <c r="AZ98" s="967">
        <v>17</v>
      </c>
      <c r="BA98" s="969">
        <v>20.03</v>
      </c>
      <c r="BB98" s="969">
        <v>20.03</v>
      </c>
      <c r="BC98" s="969">
        <v>18.78</v>
      </c>
      <c r="BD98" s="969">
        <v>18.03</v>
      </c>
      <c r="BE98" s="969">
        <v>17.940000000000001</v>
      </c>
      <c r="BF98" s="969">
        <v>17.2</v>
      </c>
    </row>
    <row r="99" spans="1:58" ht="36.75" customHeight="1">
      <c r="A99" s="554" t="s">
        <v>243</v>
      </c>
      <c r="B99" s="857" t="s">
        <v>615</v>
      </c>
      <c r="C99" s="554" t="s">
        <v>43</v>
      </c>
      <c r="D99" s="970">
        <v>24.77</v>
      </c>
      <c r="E99" s="968">
        <v>23.1</v>
      </c>
      <c r="F99" s="901">
        <f t="shared" si="20"/>
        <v>21.878235294117648</v>
      </c>
      <c r="G99" s="901">
        <f t="shared" si="20"/>
        <v>21.49117647058824</v>
      </c>
      <c r="H99" s="969">
        <v>9.4600000000000004E-2</v>
      </c>
      <c r="I99" s="969">
        <v>8.9499999999999993</v>
      </c>
      <c r="J99" s="969">
        <v>8</v>
      </c>
      <c r="K99" s="967">
        <v>14.45</v>
      </c>
      <c r="L99" s="967">
        <v>13.23</v>
      </c>
      <c r="M99" s="967">
        <v>12.23</v>
      </c>
      <c r="N99" s="969">
        <v>29.29</v>
      </c>
      <c r="O99" s="969">
        <v>18.28</v>
      </c>
      <c r="P99" s="969">
        <v>27</v>
      </c>
      <c r="Q99" s="969">
        <v>28.67</v>
      </c>
      <c r="R99" s="969">
        <v>27.98</v>
      </c>
      <c r="S99" s="969">
        <v>26.98</v>
      </c>
      <c r="T99" s="969">
        <v>14.23</v>
      </c>
      <c r="U99" s="969">
        <v>14.05</v>
      </c>
      <c r="V99" s="969">
        <v>14.03</v>
      </c>
      <c r="W99" s="969">
        <v>21.61</v>
      </c>
      <c r="X99" s="969">
        <v>20</v>
      </c>
      <c r="Y99" s="969">
        <v>19.600000000000001</v>
      </c>
      <c r="Z99" s="967">
        <v>21.05</v>
      </c>
      <c r="AA99" s="967">
        <v>20</v>
      </c>
      <c r="AB99" s="967">
        <v>19.5</v>
      </c>
      <c r="AC99" s="969">
        <v>0.18149999999999999</v>
      </c>
      <c r="AD99" s="969">
        <v>17.77</v>
      </c>
      <c r="AE99" s="969">
        <v>16.77</v>
      </c>
      <c r="AF99" s="967">
        <v>32.020000000000003</v>
      </c>
      <c r="AG99" s="967">
        <v>31.43</v>
      </c>
      <c r="AH99" s="967">
        <v>30</v>
      </c>
      <c r="AI99" s="969">
        <v>19.57</v>
      </c>
      <c r="AJ99" s="969">
        <v>18.440000000000001</v>
      </c>
      <c r="AK99" s="969">
        <v>16.739999999999998</v>
      </c>
      <c r="AL99" s="969">
        <v>32.630000000000003</v>
      </c>
      <c r="AM99" s="969">
        <v>31.31</v>
      </c>
      <c r="AN99" s="969">
        <v>30</v>
      </c>
      <c r="AO99" s="969">
        <v>36.770000000000003</v>
      </c>
      <c r="AP99" s="969">
        <v>36.770000000000003</v>
      </c>
      <c r="AQ99" s="969">
        <v>34.21</v>
      </c>
      <c r="AR99" s="969">
        <v>30.12</v>
      </c>
      <c r="AS99" s="969">
        <v>28.81</v>
      </c>
      <c r="AT99" s="969">
        <v>27.8</v>
      </c>
      <c r="AU99" s="969">
        <v>20.149999999999999</v>
      </c>
      <c r="AV99" s="969">
        <v>20.91</v>
      </c>
      <c r="AW99" s="969">
        <v>19.91</v>
      </c>
      <c r="AX99" s="965">
        <v>25.88</v>
      </c>
      <c r="AY99" s="965">
        <v>24.37</v>
      </c>
      <c r="AZ99" s="965">
        <v>23.37</v>
      </c>
      <c r="BA99" s="969">
        <v>20.03</v>
      </c>
      <c r="BB99" s="969">
        <v>20.63</v>
      </c>
      <c r="BC99" s="969">
        <v>20.41</v>
      </c>
      <c r="BD99" s="969">
        <v>18.47</v>
      </c>
      <c r="BE99" s="969">
        <v>19</v>
      </c>
      <c r="BF99" s="906">
        <v>18.8</v>
      </c>
    </row>
    <row r="100" spans="1:58" ht="36.75" customHeight="1">
      <c r="A100" s="554" t="s">
        <v>243</v>
      </c>
      <c r="B100" s="254" t="s">
        <v>616</v>
      </c>
      <c r="C100" s="554" t="s">
        <v>43</v>
      </c>
      <c r="D100" s="965">
        <v>94.08</v>
      </c>
      <c r="E100" s="965">
        <v>94.19</v>
      </c>
      <c r="F100" s="901">
        <f t="shared" si="20"/>
        <v>52.305882352941182</v>
      </c>
      <c r="G100" s="901">
        <f t="shared" si="20"/>
        <v>94.872941176470576</v>
      </c>
      <c r="H100" s="966">
        <v>95.3</v>
      </c>
      <c r="I100" s="966">
        <v>58.06</v>
      </c>
      <c r="J100" s="966">
        <v>96.46</v>
      </c>
      <c r="K100" s="966">
        <v>96.3</v>
      </c>
      <c r="L100" s="966">
        <v>58.06</v>
      </c>
      <c r="M100" s="966">
        <v>96.72</v>
      </c>
      <c r="N100" s="966">
        <v>96.6</v>
      </c>
      <c r="O100" s="966">
        <v>54.72</v>
      </c>
      <c r="P100" s="966">
        <v>97.06</v>
      </c>
      <c r="Q100" s="970">
        <v>96.6</v>
      </c>
      <c r="R100" s="970">
        <v>40</v>
      </c>
      <c r="S100" s="970">
        <v>97.12</v>
      </c>
      <c r="T100" s="966">
        <v>93.9</v>
      </c>
      <c r="U100" s="966">
        <v>51.46</v>
      </c>
      <c r="V100" s="966">
        <v>92.91</v>
      </c>
      <c r="W100" s="966">
        <v>97.9</v>
      </c>
      <c r="X100" s="966">
        <v>67.739999999999995</v>
      </c>
      <c r="Y100" s="966">
        <v>97.56</v>
      </c>
      <c r="Z100" s="966">
        <v>94</v>
      </c>
      <c r="AA100" s="966">
        <v>50.89</v>
      </c>
      <c r="AB100" s="966">
        <v>95.77</v>
      </c>
      <c r="AC100" s="966">
        <v>96.7</v>
      </c>
      <c r="AD100" s="966">
        <v>66.67</v>
      </c>
      <c r="AE100" s="966">
        <v>95.83</v>
      </c>
      <c r="AF100" s="966">
        <v>93.1</v>
      </c>
      <c r="AG100" s="966">
        <v>42.86</v>
      </c>
      <c r="AH100" s="966">
        <v>93.04</v>
      </c>
      <c r="AI100" s="966">
        <v>94.5</v>
      </c>
      <c r="AJ100" s="966">
        <v>66.97</v>
      </c>
      <c r="AK100" s="966">
        <v>94.07</v>
      </c>
      <c r="AL100" s="966">
        <v>94.8</v>
      </c>
      <c r="AM100" s="966">
        <v>60.87</v>
      </c>
      <c r="AN100" s="966">
        <v>94.85</v>
      </c>
      <c r="AO100" s="966">
        <v>91</v>
      </c>
      <c r="AP100" s="966">
        <v>23.38</v>
      </c>
      <c r="AQ100" s="966">
        <v>90.41</v>
      </c>
      <c r="AR100" s="966">
        <v>94.8</v>
      </c>
      <c r="AS100" s="966">
        <v>40.450000000000003</v>
      </c>
      <c r="AT100" s="966">
        <v>94.59</v>
      </c>
      <c r="AU100" s="966">
        <v>94.3</v>
      </c>
      <c r="AV100" s="966">
        <v>68.489999999999995</v>
      </c>
      <c r="AW100" s="966">
        <v>95.31</v>
      </c>
      <c r="AX100" s="966">
        <v>93</v>
      </c>
      <c r="AY100" s="966">
        <v>45.45</v>
      </c>
      <c r="AZ100" s="966">
        <v>94.12</v>
      </c>
      <c r="BA100" s="966">
        <v>94.7</v>
      </c>
      <c r="BB100" s="966">
        <v>52.54</v>
      </c>
      <c r="BC100" s="966">
        <v>94.12</v>
      </c>
      <c r="BD100" s="966">
        <v>93.1</v>
      </c>
      <c r="BE100" s="966">
        <v>40.590000000000003</v>
      </c>
      <c r="BF100" s="906">
        <v>92.9</v>
      </c>
    </row>
    <row r="101" spans="1:58" ht="36.75" customHeight="1">
      <c r="A101" s="853" t="s">
        <v>243</v>
      </c>
      <c r="B101" s="259" t="s">
        <v>322</v>
      </c>
      <c r="C101" s="853" t="s">
        <v>43</v>
      </c>
      <c r="D101" s="965">
        <v>55</v>
      </c>
      <c r="E101" s="965">
        <v>60.2</v>
      </c>
      <c r="F101" s="901">
        <f t="shared" ref="F101" si="21">(I101+L101+O101+R101+U101+X101+AA101+AD101+AG101+AJ101+AM101+AP101+AS101+AV101+AY101+BB101+BE101)/17</f>
        <v>48.094117647058809</v>
      </c>
      <c r="G101" s="901">
        <f t="shared" ref="G101" si="22">(J101+M101+P101+S101+V101+Y101+AB101+AE101+AH101+AK101+AN101+AQ101+AT101+AW101+AZ101+BC101+BF101)/17</f>
        <v>52.011764705882356</v>
      </c>
      <c r="H101" s="967">
        <v>94</v>
      </c>
      <c r="I101" s="967">
        <v>77.900000000000006</v>
      </c>
      <c r="J101" s="967">
        <v>80</v>
      </c>
      <c r="K101" s="967">
        <v>60</v>
      </c>
      <c r="L101" s="967">
        <v>62</v>
      </c>
      <c r="M101" s="967">
        <v>65</v>
      </c>
      <c r="N101" s="967">
        <v>58</v>
      </c>
      <c r="O101" s="967">
        <v>56</v>
      </c>
      <c r="P101" s="967">
        <v>58</v>
      </c>
      <c r="Q101" s="967">
        <v>70</v>
      </c>
      <c r="R101" s="967">
        <v>74.3</v>
      </c>
      <c r="S101" s="967">
        <v>75</v>
      </c>
      <c r="T101" s="967">
        <v>75</v>
      </c>
      <c r="U101" s="967">
        <v>77</v>
      </c>
      <c r="V101" s="967">
        <v>78</v>
      </c>
      <c r="W101" s="967">
        <v>65</v>
      </c>
      <c r="X101" s="967">
        <v>50.1</v>
      </c>
      <c r="Y101" s="967">
        <v>55</v>
      </c>
      <c r="Z101" s="967">
        <v>65</v>
      </c>
      <c r="AA101" s="967">
        <v>65</v>
      </c>
      <c r="AB101" s="967">
        <v>70</v>
      </c>
      <c r="AC101" s="967">
        <v>60</v>
      </c>
      <c r="AD101" s="967">
        <v>60</v>
      </c>
      <c r="AE101" s="967">
        <v>65</v>
      </c>
      <c r="AF101" s="967">
        <v>40</v>
      </c>
      <c r="AG101" s="967">
        <v>18.3</v>
      </c>
      <c r="AH101" s="967">
        <v>27.2</v>
      </c>
      <c r="AI101" s="967">
        <v>62</v>
      </c>
      <c r="AJ101" s="967">
        <v>51</v>
      </c>
      <c r="AK101" s="967">
        <v>55</v>
      </c>
      <c r="AL101" s="967">
        <v>55</v>
      </c>
      <c r="AM101" s="967">
        <v>45.9</v>
      </c>
      <c r="AN101" s="967">
        <v>50</v>
      </c>
      <c r="AO101" s="967">
        <v>40</v>
      </c>
      <c r="AP101" s="967">
        <v>25.8</v>
      </c>
      <c r="AQ101" s="967">
        <v>26</v>
      </c>
      <c r="AR101" s="967">
        <v>35</v>
      </c>
      <c r="AS101" s="967">
        <v>17.2</v>
      </c>
      <c r="AT101" s="967">
        <v>25</v>
      </c>
      <c r="AU101" s="967">
        <v>35</v>
      </c>
      <c r="AV101" s="967">
        <v>31</v>
      </c>
      <c r="AW101" s="967">
        <v>35</v>
      </c>
      <c r="AX101" s="967">
        <v>59</v>
      </c>
      <c r="AY101" s="967">
        <v>40.799999999999997</v>
      </c>
      <c r="AZ101" s="967">
        <v>45</v>
      </c>
      <c r="BA101" s="967">
        <v>40</v>
      </c>
      <c r="BB101" s="967">
        <v>50.3</v>
      </c>
      <c r="BC101" s="967">
        <v>55</v>
      </c>
      <c r="BD101" s="967">
        <v>35</v>
      </c>
      <c r="BE101" s="967">
        <v>15</v>
      </c>
      <c r="BF101" s="904">
        <v>20</v>
      </c>
    </row>
    <row r="102" spans="1:58" ht="42" customHeight="1">
      <c r="A102" s="853"/>
      <c r="B102" s="259" t="s">
        <v>323</v>
      </c>
      <c r="C102" s="853"/>
      <c r="D102" s="965"/>
      <c r="E102" s="965"/>
      <c r="F102" s="901"/>
      <c r="G102" s="901"/>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c r="AL102" s="967"/>
      <c r="AM102" s="967"/>
      <c r="AN102" s="967"/>
      <c r="AO102" s="967"/>
      <c r="AP102" s="967"/>
      <c r="AQ102" s="967"/>
      <c r="AR102" s="967"/>
      <c r="AS102" s="967"/>
      <c r="AT102" s="967"/>
      <c r="AU102" s="967"/>
      <c r="AV102" s="967"/>
      <c r="AW102" s="967"/>
      <c r="AX102" s="967"/>
      <c r="AY102" s="967"/>
      <c r="AZ102" s="967"/>
      <c r="BA102" s="967"/>
      <c r="BB102" s="967"/>
      <c r="BC102" s="967"/>
      <c r="BD102" s="967"/>
      <c r="BE102" s="967"/>
      <c r="BF102" s="904"/>
    </row>
    <row r="103" spans="1:58" ht="26.25" customHeight="1">
      <c r="A103" s="554" t="s">
        <v>243</v>
      </c>
      <c r="B103" s="254" t="s">
        <v>82</v>
      </c>
      <c r="C103" s="630"/>
      <c r="D103" s="970"/>
      <c r="E103" s="965"/>
      <c r="F103" s="903"/>
      <c r="G103" s="903"/>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66"/>
      <c r="AO103" s="966"/>
      <c r="AP103" s="966"/>
      <c r="AQ103" s="966"/>
      <c r="AR103" s="966"/>
      <c r="AS103" s="966"/>
      <c r="AT103" s="966"/>
      <c r="AU103" s="966"/>
      <c r="AV103" s="966"/>
      <c r="AW103" s="966"/>
      <c r="AX103" s="966"/>
      <c r="AY103" s="966"/>
      <c r="AZ103" s="966"/>
      <c r="BA103" s="966"/>
      <c r="BB103" s="966"/>
      <c r="BC103" s="966"/>
      <c r="BD103" s="966"/>
      <c r="BE103" s="966"/>
      <c r="BF103" s="906"/>
    </row>
    <row r="104" spans="1:58">
      <c r="A104" s="858" t="s">
        <v>243</v>
      </c>
      <c r="B104" s="859" t="s">
        <v>617</v>
      </c>
      <c r="C104" s="853" t="s">
        <v>609</v>
      </c>
      <c r="D104" s="971"/>
      <c r="E104" s="971"/>
      <c r="F104" s="903"/>
      <c r="G104" s="903"/>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c r="AU104" s="972"/>
      <c r="AV104" s="972"/>
      <c r="AW104" s="972"/>
      <c r="AX104" s="972"/>
      <c r="AY104" s="972"/>
      <c r="AZ104" s="972"/>
      <c r="BA104" s="972"/>
      <c r="BB104" s="972"/>
      <c r="BC104" s="972"/>
      <c r="BD104" s="972"/>
      <c r="BE104" s="972"/>
      <c r="BF104" s="973"/>
    </row>
    <row r="105" spans="1:58" ht="22.5">
      <c r="A105" s="858"/>
      <c r="B105" s="859" t="s">
        <v>618</v>
      </c>
      <c r="C105" s="858" t="s">
        <v>55</v>
      </c>
      <c r="D105" s="971">
        <v>19.899999999999999</v>
      </c>
      <c r="E105" s="971">
        <v>17.7</v>
      </c>
      <c r="F105" s="903">
        <f>(I105+L105+O105+R105+U105+X105+AA105+AD105+AG105+AJ105+AM105+AP105+AS105+AV105+AY105+BB105+BE105)/17</f>
        <v>29.922137399944361</v>
      </c>
      <c r="G105" s="903">
        <f>(J105+M105+P105+S105+V105+Y105+AB105+AE105+AH105+AK105+AN105+AQ105+AT105+AW105+AZ105+BC105+BF105)/17</f>
        <v>22.091680830600382</v>
      </c>
      <c r="H105" s="970"/>
      <c r="I105" s="970">
        <v>17.714791851195749</v>
      </c>
      <c r="J105" s="970">
        <v>17.482517482517483</v>
      </c>
      <c r="K105" s="970">
        <v>15.43924656476764</v>
      </c>
      <c r="L105" s="970">
        <v>30.816640986132512</v>
      </c>
      <c r="M105" s="970">
        <v>15.278838808250573</v>
      </c>
      <c r="N105" s="970">
        <v>0</v>
      </c>
      <c r="O105" s="970">
        <v>24.820054604120131</v>
      </c>
      <c r="P105" s="970">
        <v>24.57606291472106</v>
      </c>
      <c r="Q105" s="970"/>
      <c r="R105" s="970">
        <v>23.261223540358223</v>
      </c>
      <c r="S105" s="970">
        <v>22.993791676247415</v>
      </c>
      <c r="T105" s="970">
        <v>14.033118158854899</v>
      </c>
      <c r="U105" s="970">
        <v>83.565459610027858</v>
      </c>
      <c r="V105" s="970">
        <v>27.529249827942191</v>
      </c>
      <c r="W105" s="970"/>
      <c r="X105" s="970">
        <v>0</v>
      </c>
      <c r="Y105" s="970">
        <v>0</v>
      </c>
      <c r="Z105" s="970"/>
      <c r="AA105" s="970">
        <v>19.481784531463081</v>
      </c>
      <c r="AB105" s="970">
        <v>19.182812200268561</v>
      </c>
      <c r="AC105" s="970">
        <v>0</v>
      </c>
      <c r="AD105" s="970">
        <v>0</v>
      </c>
      <c r="AE105" s="970">
        <v>33.233632436025253</v>
      </c>
      <c r="AF105" s="970">
        <v>12.833675564681725</v>
      </c>
      <c r="AG105" s="970">
        <v>38.279954064055126</v>
      </c>
      <c r="AH105" s="970">
        <v>25.198437696862793</v>
      </c>
      <c r="AI105" s="970">
        <v>11.887779362815026</v>
      </c>
      <c r="AJ105" s="970">
        <v>11.944577161968466</v>
      </c>
      <c r="AK105" s="970">
        <v>11.83151916706105</v>
      </c>
      <c r="AL105" s="970">
        <v>57.339449541284409</v>
      </c>
      <c r="AM105" s="970">
        <v>56.625141562853912</v>
      </c>
      <c r="AN105" s="970">
        <v>27.72387025228722</v>
      </c>
      <c r="AO105" s="970">
        <v>22.74277916761428</v>
      </c>
      <c r="AP105" s="970">
        <v>78.308535630383716</v>
      </c>
      <c r="AQ105" s="970">
        <v>43.802014892685065</v>
      </c>
      <c r="AR105" s="970">
        <v>39.888312724371758</v>
      </c>
      <c r="AS105" s="970">
        <v>0</v>
      </c>
      <c r="AT105" s="970">
        <v>0</v>
      </c>
      <c r="AU105" s="970"/>
      <c r="AV105" s="970">
        <v>0</v>
      </c>
      <c r="AW105" s="970">
        <v>0</v>
      </c>
      <c r="AX105" s="970"/>
      <c r="AY105" s="970">
        <v>38.74467260751647</v>
      </c>
      <c r="AZ105" s="970">
        <v>38.153376573826783</v>
      </c>
      <c r="BA105" s="970">
        <v>53.191489361702132</v>
      </c>
      <c r="BB105" s="970">
        <v>53.276505061267976</v>
      </c>
      <c r="BC105" s="970">
        <v>52.854122621564485</v>
      </c>
      <c r="BD105" s="970">
        <v>15.867978419549349</v>
      </c>
      <c r="BE105" s="970">
        <v>31.836994587710922</v>
      </c>
      <c r="BF105" s="973">
        <v>15.718327569946556</v>
      </c>
    </row>
    <row r="106" spans="1:58">
      <c r="A106" s="858"/>
      <c r="B106" s="859" t="s">
        <v>619</v>
      </c>
      <c r="C106" s="858" t="s">
        <v>43</v>
      </c>
      <c r="D106" s="971">
        <v>0.22</v>
      </c>
      <c r="E106" s="971">
        <v>0.22</v>
      </c>
      <c r="F106" s="903">
        <f>(I106+L106+O106+R106+U106+X106+AA106+AD106+AG106+AJ106+AM106+AP106+AS106+AV106+AY106+BB106+BE106)/17</f>
        <v>0.21647058823529411</v>
      </c>
      <c r="G106" s="903">
        <f>(J106+M106+P106+S106+V106+Y106+AB106+AE106+AH106+AK106+AN106+AQ106+AT106+AW106+AZ106+BC106+BF106)/17</f>
        <v>0.21999999999999997</v>
      </c>
      <c r="H106" s="974">
        <v>0.37</v>
      </c>
      <c r="I106" s="974">
        <v>0.35</v>
      </c>
      <c r="J106" s="974">
        <v>0.37</v>
      </c>
      <c r="K106" s="974">
        <v>0.27</v>
      </c>
      <c r="L106" s="974">
        <v>0.39</v>
      </c>
      <c r="M106" s="974">
        <v>0.38</v>
      </c>
      <c r="N106" s="974">
        <v>0.43</v>
      </c>
      <c r="O106" s="974">
        <v>0.45</v>
      </c>
      <c r="P106" s="974">
        <v>0.44</v>
      </c>
      <c r="Q106" s="974">
        <v>0.11</v>
      </c>
      <c r="R106" s="974">
        <v>0.12</v>
      </c>
      <c r="S106" s="974">
        <v>0.11</v>
      </c>
      <c r="T106" s="974">
        <v>0.05</v>
      </c>
      <c r="U106" s="974">
        <v>0.06</v>
      </c>
      <c r="V106" s="974">
        <v>0.06</v>
      </c>
      <c r="W106" s="974">
        <v>0.35</v>
      </c>
      <c r="X106" s="974">
        <v>0.32</v>
      </c>
      <c r="Y106" s="974">
        <v>0.32</v>
      </c>
      <c r="Z106" s="974">
        <v>0.05</v>
      </c>
      <c r="AA106" s="974">
        <v>0.08</v>
      </c>
      <c r="AB106" s="974">
        <v>0.08</v>
      </c>
      <c r="AC106" s="974">
        <v>0.1</v>
      </c>
      <c r="AD106" s="974">
        <v>0.13</v>
      </c>
      <c r="AE106" s="974">
        <v>0.13</v>
      </c>
      <c r="AF106" s="974">
        <v>7.0000000000000007E-2</v>
      </c>
      <c r="AG106" s="974">
        <v>0.1</v>
      </c>
      <c r="AH106" s="974">
        <v>0.1</v>
      </c>
      <c r="AI106" s="974">
        <v>0.22</v>
      </c>
      <c r="AJ106" s="974">
        <v>0.24</v>
      </c>
      <c r="AK106" s="974">
        <v>0.25</v>
      </c>
      <c r="AL106" s="974">
        <v>0.05</v>
      </c>
      <c r="AM106" s="974">
        <v>0.11</v>
      </c>
      <c r="AN106" s="974">
        <v>0.11</v>
      </c>
      <c r="AO106" s="974">
        <v>0.22</v>
      </c>
      <c r="AP106" s="974">
        <v>0.21</v>
      </c>
      <c r="AQ106" s="974">
        <v>0.21</v>
      </c>
      <c r="AR106" s="974">
        <v>0.03</v>
      </c>
      <c r="AS106" s="974">
        <v>0.11</v>
      </c>
      <c r="AT106" s="974">
        <v>0.11</v>
      </c>
      <c r="AU106" s="974">
        <v>0</v>
      </c>
      <c r="AV106" s="974">
        <v>0.04</v>
      </c>
      <c r="AW106" s="974">
        <v>0.04</v>
      </c>
      <c r="AX106" s="974">
        <v>0</v>
      </c>
      <c r="AY106" s="974">
        <v>0</v>
      </c>
      <c r="AZ106" s="974">
        <v>0</v>
      </c>
      <c r="BA106" s="974">
        <v>0.28999999999999998</v>
      </c>
      <c r="BB106" s="974">
        <v>0.32</v>
      </c>
      <c r="BC106" s="974">
        <v>0.32</v>
      </c>
      <c r="BD106" s="974">
        <v>0.01</v>
      </c>
      <c r="BE106" s="974">
        <v>0.65</v>
      </c>
      <c r="BF106" s="973">
        <v>0.71</v>
      </c>
    </row>
    <row r="107" spans="1:58">
      <c r="A107" s="809" t="s">
        <v>52</v>
      </c>
      <c r="B107" s="810" t="s">
        <v>620</v>
      </c>
      <c r="C107" s="860"/>
      <c r="D107" s="920"/>
      <c r="E107" s="901"/>
      <c r="F107" s="903"/>
      <c r="G107" s="903"/>
      <c r="H107" s="905"/>
      <c r="I107" s="905"/>
      <c r="J107" s="905"/>
      <c r="K107" s="905"/>
      <c r="L107" s="905"/>
      <c r="M107" s="905"/>
      <c r="N107" s="905"/>
      <c r="O107" s="905"/>
      <c r="P107" s="905"/>
      <c r="Q107" s="905"/>
      <c r="R107" s="905"/>
      <c r="S107" s="905"/>
      <c r="T107" s="905"/>
      <c r="U107" s="905"/>
      <c r="V107" s="905"/>
      <c r="W107" s="905"/>
      <c r="X107" s="905"/>
      <c r="Y107" s="905"/>
      <c r="Z107" s="905"/>
      <c r="AA107" s="905"/>
      <c r="AB107" s="905"/>
      <c r="AC107" s="905"/>
      <c r="AD107" s="905"/>
      <c r="AE107" s="905"/>
      <c r="AF107" s="905"/>
      <c r="AG107" s="905"/>
      <c r="AH107" s="905"/>
      <c r="AI107" s="905"/>
      <c r="AJ107" s="905"/>
      <c r="AK107" s="905"/>
      <c r="AL107" s="905"/>
      <c r="AM107" s="905"/>
      <c r="AN107" s="905"/>
      <c r="AO107" s="905"/>
      <c r="AP107" s="905"/>
      <c r="AQ107" s="905"/>
      <c r="AR107" s="905"/>
      <c r="AS107" s="905"/>
      <c r="AT107" s="905"/>
      <c r="AU107" s="905"/>
      <c r="AV107" s="905"/>
      <c r="AW107" s="905"/>
      <c r="AX107" s="905"/>
      <c r="AY107" s="905"/>
      <c r="AZ107" s="905"/>
      <c r="BA107" s="905"/>
      <c r="BB107" s="905"/>
      <c r="BC107" s="905"/>
      <c r="BD107" s="905"/>
      <c r="BE107" s="905"/>
      <c r="BF107" s="927"/>
    </row>
    <row r="108" spans="1:58" ht="26.25" customHeight="1">
      <c r="A108" s="809" t="s">
        <v>46</v>
      </c>
      <c r="B108" s="810" t="s">
        <v>666</v>
      </c>
      <c r="C108" s="809" t="s">
        <v>6</v>
      </c>
      <c r="D108" s="975">
        <v>25272</v>
      </c>
      <c r="E108" s="975">
        <f>+E109+E112+E118</f>
        <v>25547</v>
      </c>
      <c r="F108" s="901">
        <v>25430</v>
      </c>
      <c r="G108" s="901">
        <v>25412</v>
      </c>
      <c r="H108" s="975">
        <v>3239</v>
      </c>
      <c r="I108" s="975">
        <v>2917</v>
      </c>
      <c r="J108" s="975">
        <v>2902</v>
      </c>
      <c r="K108" s="975">
        <v>1654</v>
      </c>
      <c r="L108" s="975">
        <v>1596</v>
      </c>
      <c r="M108" s="975">
        <v>1605</v>
      </c>
      <c r="N108" s="975">
        <v>1005</v>
      </c>
      <c r="O108" s="975">
        <v>907</v>
      </c>
      <c r="P108" s="975">
        <v>934</v>
      </c>
      <c r="Q108" s="975">
        <v>1116</v>
      </c>
      <c r="R108" s="975">
        <v>1125</v>
      </c>
      <c r="S108" s="975">
        <v>1144</v>
      </c>
      <c r="T108" s="975">
        <v>2058</v>
      </c>
      <c r="U108" s="975">
        <v>2018</v>
      </c>
      <c r="V108" s="975">
        <v>1991</v>
      </c>
      <c r="W108" s="975">
        <v>979</v>
      </c>
      <c r="X108" s="975">
        <v>957</v>
      </c>
      <c r="Y108" s="975">
        <v>954</v>
      </c>
      <c r="Z108" s="975">
        <v>1547</v>
      </c>
      <c r="AA108" s="975">
        <v>1563</v>
      </c>
      <c r="AB108" s="975">
        <v>1561</v>
      </c>
      <c r="AC108" s="975">
        <v>1012</v>
      </c>
      <c r="AD108" s="975">
        <v>956</v>
      </c>
      <c r="AE108" s="975">
        <v>963</v>
      </c>
      <c r="AF108" s="975">
        <v>2089</v>
      </c>
      <c r="AG108" s="975">
        <v>2048</v>
      </c>
      <c r="AH108" s="975">
        <v>2014</v>
      </c>
      <c r="AI108" s="975">
        <v>2341</v>
      </c>
      <c r="AJ108" s="975">
        <v>2305</v>
      </c>
      <c r="AK108" s="975">
        <v>2079</v>
      </c>
      <c r="AL108" s="975">
        <v>1053</v>
      </c>
      <c r="AM108" s="975">
        <v>1075</v>
      </c>
      <c r="AN108" s="975">
        <v>1107</v>
      </c>
      <c r="AO108" s="975">
        <v>2436</v>
      </c>
      <c r="AP108" s="975">
        <v>2744</v>
      </c>
      <c r="AQ108" s="975">
        <v>2787</v>
      </c>
      <c r="AR108" s="975">
        <v>821</v>
      </c>
      <c r="AS108" s="975">
        <v>889</v>
      </c>
      <c r="AT108" s="975">
        <v>939</v>
      </c>
      <c r="AU108" s="975">
        <v>682</v>
      </c>
      <c r="AV108" s="975">
        <v>703</v>
      </c>
      <c r="AW108" s="975">
        <v>732</v>
      </c>
      <c r="AX108" s="975">
        <v>724</v>
      </c>
      <c r="AY108" s="975">
        <v>723</v>
      </c>
      <c r="AZ108" s="975">
        <v>707</v>
      </c>
      <c r="BA108" s="975">
        <v>1020</v>
      </c>
      <c r="BB108" s="975">
        <v>1078</v>
      </c>
      <c r="BC108" s="975">
        <v>1098</v>
      </c>
      <c r="BD108" s="975">
        <v>1621</v>
      </c>
      <c r="BE108" s="975">
        <v>1628</v>
      </c>
      <c r="BF108" s="976">
        <v>1649</v>
      </c>
    </row>
    <row r="109" spans="1:58">
      <c r="A109" s="554">
        <v>1</v>
      </c>
      <c r="B109" s="254" t="s">
        <v>7</v>
      </c>
      <c r="C109" s="554" t="s">
        <v>6</v>
      </c>
      <c r="D109" s="952">
        <v>6418</v>
      </c>
      <c r="E109" s="952">
        <f>E110+E111</f>
        <v>6435</v>
      </c>
      <c r="F109" s="901">
        <v>6290</v>
      </c>
      <c r="G109" s="901">
        <v>6185</v>
      </c>
      <c r="H109" s="952">
        <v>433</v>
      </c>
      <c r="I109" s="952">
        <v>413</v>
      </c>
      <c r="J109" s="952">
        <v>396</v>
      </c>
      <c r="K109" s="952">
        <v>465</v>
      </c>
      <c r="L109" s="952">
        <v>409</v>
      </c>
      <c r="M109" s="952">
        <v>387</v>
      </c>
      <c r="N109" s="952">
        <v>330</v>
      </c>
      <c r="O109" s="952">
        <v>253</v>
      </c>
      <c r="P109" s="952">
        <v>256</v>
      </c>
      <c r="Q109" s="952">
        <v>327</v>
      </c>
      <c r="R109" s="952">
        <v>330</v>
      </c>
      <c r="S109" s="952">
        <v>341</v>
      </c>
      <c r="T109" s="952">
        <v>503</v>
      </c>
      <c r="U109" s="952">
        <v>472</v>
      </c>
      <c r="V109" s="952">
        <v>472</v>
      </c>
      <c r="W109" s="952">
        <v>255</v>
      </c>
      <c r="X109" s="952">
        <v>248</v>
      </c>
      <c r="Y109" s="952">
        <v>248</v>
      </c>
      <c r="Z109" s="952">
        <v>426</v>
      </c>
      <c r="AA109" s="952">
        <v>441</v>
      </c>
      <c r="AB109" s="952">
        <v>435</v>
      </c>
      <c r="AC109" s="952">
        <v>259</v>
      </c>
      <c r="AD109" s="952">
        <v>191</v>
      </c>
      <c r="AE109" s="952">
        <v>202</v>
      </c>
      <c r="AF109" s="952">
        <v>574</v>
      </c>
      <c r="AG109" s="952">
        <v>515</v>
      </c>
      <c r="AH109" s="952">
        <v>514</v>
      </c>
      <c r="AI109" s="952">
        <v>542</v>
      </c>
      <c r="AJ109" s="952">
        <v>519</v>
      </c>
      <c r="AK109" s="952">
        <v>440</v>
      </c>
      <c r="AL109" s="952">
        <v>318</v>
      </c>
      <c r="AM109" s="952">
        <v>311</v>
      </c>
      <c r="AN109" s="952">
        <v>315</v>
      </c>
      <c r="AO109" s="952">
        <v>630</v>
      </c>
      <c r="AP109" s="952">
        <v>708</v>
      </c>
      <c r="AQ109" s="952">
        <v>650</v>
      </c>
      <c r="AR109" s="952">
        <v>235</v>
      </c>
      <c r="AS109" s="952">
        <v>252</v>
      </c>
      <c r="AT109" s="952">
        <v>289</v>
      </c>
      <c r="AU109" s="952">
        <v>201</v>
      </c>
      <c r="AV109" s="952">
        <v>232</v>
      </c>
      <c r="AW109" s="952">
        <v>246</v>
      </c>
      <c r="AX109" s="952">
        <v>210</v>
      </c>
      <c r="AY109" s="952">
        <v>207</v>
      </c>
      <c r="AZ109" s="952">
        <v>205</v>
      </c>
      <c r="BA109" s="952">
        <v>276</v>
      </c>
      <c r="BB109" s="952">
        <v>309</v>
      </c>
      <c r="BC109" s="952">
        <v>309</v>
      </c>
      <c r="BD109" s="952">
        <v>451</v>
      </c>
      <c r="BE109" s="952">
        <v>480</v>
      </c>
      <c r="BF109" s="976">
        <v>480</v>
      </c>
    </row>
    <row r="110" spans="1:58" ht="17.25" customHeight="1">
      <c r="A110" s="554"/>
      <c r="B110" s="254" t="s">
        <v>667</v>
      </c>
      <c r="C110" s="554" t="s">
        <v>668</v>
      </c>
      <c r="D110" s="952">
        <v>854</v>
      </c>
      <c r="E110" s="952">
        <f>H110+K110+N110+Q110+AC110+AF110+W110+Z110+T110+AI110+AL110+AO110+AR110+AU110+AX110+BA110+BD110</f>
        <v>864</v>
      </c>
      <c r="F110" s="901">
        <v>963</v>
      </c>
      <c r="G110" s="901">
        <v>987</v>
      </c>
      <c r="H110" s="927">
        <v>90</v>
      </c>
      <c r="I110" s="927">
        <v>78</v>
      </c>
      <c r="J110" s="927">
        <v>74</v>
      </c>
      <c r="K110" s="952">
        <v>80</v>
      </c>
      <c r="L110" s="952">
        <v>60</v>
      </c>
      <c r="M110" s="952">
        <v>60</v>
      </c>
      <c r="N110" s="952">
        <v>44</v>
      </c>
      <c r="O110" s="952">
        <v>47</v>
      </c>
      <c r="P110" s="952">
        <v>50</v>
      </c>
      <c r="Q110" s="927">
        <v>50</v>
      </c>
      <c r="R110" s="927">
        <v>66</v>
      </c>
      <c r="S110" s="927">
        <v>66</v>
      </c>
      <c r="T110" s="927">
        <v>90</v>
      </c>
      <c r="U110" s="927">
        <v>90</v>
      </c>
      <c r="V110" s="927">
        <v>90</v>
      </c>
      <c r="W110" s="927">
        <v>57</v>
      </c>
      <c r="X110" s="927">
        <v>58</v>
      </c>
      <c r="Y110" s="927">
        <v>58</v>
      </c>
      <c r="Z110" s="927">
        <v>41</v>
      </c>
      <c r="AA110" s="927">
        <v>59</v>
      </c>
      <c r="AB110" s="927">
        <v>59</v>
      </c>
      <c r="AC110" s="927">
        <v>43</v>
      </c>
      <c r="AD110" s="927">
        <v>50</v>
      </c>
      <c r="AE110" s="927">
        <v>61</v>
      </c>
      <c r="AF110" s="927">
        <v>35</v>
      </c>
      <c r="AG110" s="927">
        <v>74</v>
      </c>
      <c r="AH110" s="927">
        <v>83</v>
      </c>
      <c r="AI110" s="927">
        <v>83</v>
      </c>
      <c r="AJ110" s="927">
        <v>66</v>
      </c>
      <c r="AK110" s="927">
        <v>50</v>
      </c>
      <c r="AL110" s="927">
        <v>32</v>
      </c>
      <c r="AM110" s="927">
        <v>56</v>
      </c>
      <c r="AN110" s="927">
        <v>53</v>
      </c>
      <c r="AO110" s="952">
        <v>50</v>
      </c>
      <c r="AP110" s="952">
        <v>84</v>
      </c>
      <c r="AQ110" s="952">
        <v>90</v>
      </c>
      <c r="AR110" s="927">
        <v>24</v>
      </c>
      <c r="AS110" s="927">
        <v>42</v>
      </c>
      <c r="AT110" s="927">
        <v>60</v>
      </c>
      <c r="AU110" s="927">
        <v>30</v>
      </c>
      <c r="AV110" s="927">
        <v>30</v>
      </c>
      <c r="AW110" s="927">
        <v>30</v>
      </c>
      <c r="AX110" s="927">
        <v>40</v>
      </c>
      <c r="AY110" s="927">
        <v>26</v>
      </c>
      <c r="AZ110" s="927">
        <v>26</v>
      </c>
      <c r="BA110" s="927">
        <v>35</v>
      </c>
      <c r="BB110" s="927">
        <v>32</v>
      </c>
      <c r="BC110" s="927">
        <v>32</v>
      </c>
      <c r="BD110" s="927">
        <v>40</v>
      </c>
      <c r="BE110" s="927">
        <v>45</v>
      </c>
      <c r="BF110" s="976">
        <v>45</v>
      </c>
    </row>
    <row r="111" spans="1:58" ht="16.5" customHeight="1">
      <c r="A111" s="554"/>
      <c r="B111" s="254" t="s">
        <v>669</v>
      </c>
      <c r="C111" s="554" t="s">
        <v>622</v>
      </c>
      <c r="D111" s="952">
        <v>5564</v>
      </c>
      <c r="E111" s="952">
        <f>H111+K111+N111+Q111+AC111+AF111+W111+Z111+T111+AI111+AL111+AO111+AR111+AU111+AX111+BA111+BD111</f>
        <v>5571</v>
      </c>
      <c r="F111" s="901">
        <v>5327</v>
      </c>
      <c r="G111" s="901">
        <v>5198</v>
      </c>
      <c r="H111" s="977">
        <v>343</v>
      </c>
      <c r="I111" s="977">
        <v>335</v>
      </c>
      <c r="J111" s="977">
        <v>322</v>
      </c>
      <c r="K111" s="952">
        <v>385</v>
      </c>
      <c r="L111" s="952">
        <v>349</v>
      </c>
      <c r="M111" s="952">
        <v>327</v>
      </c>
      <c r="N111" s="952">
        <v>286</v>
      </c>
      <c r="O111" s="952">
        <v>206</v>
      </c>
      <c r="P111" s="952">
        <v>206</v>
      </c>
      <c r="Q111" s="977">
        <v>277</v>
      </c>
      <c r="R111" s="977">
        <v>264</v>
      </c>
      <c r="S111" s="977">
        <v>275</v>
      </c>
      <c r="T111" s="977">
        <v>413</v>
      </c>
      <c r="U111" s="977">
        <v>382</v>
      </c>
      <c r="V111" s="977">
        <v>382</v>
      </c>
      <c r="W111" s="977">
        <v>198</v>
      </c>
      <c r="X111" s="977">
        <v>190</v>
      </c>
      <c r="Y111" s="977">
        <v>190</v>
      </c>
      <c r="Z111" s="977">
        <v>385</v>
      </c>
      <c r="AA111" s="977">
        <v>382</v>
      </c>
      <c r="AB111" s="977">
        <v>376</v>
      </c>
      <c r="AC111" s="977">
        <v>216</v>
      </c>
      <c r="AD111" s="977">
        <v>141</v>
      </c>
      <c r="AE111" s="977">
        <v>141</v>
      </c>
      <c r="AF111" s="977">
        <v>539</v>
      </c>
      <c r="AG111" s="977">
        <v>441</v>
      </c>
      <c r="AH111" s="977">
        <v>431</v>
      </c>
      <c r="AI111" s="977">
        <v>459</v>
      </c>
      <c r="AJ111" s="977">
        <v>453</v>
      </c>
      <c r="AK111" s="977">
        <v>390</v>
      </c>
      <c r="AL111" s="977">
        <v>286</v>
      </c>
      <c r="AM111" s="977">
        <v>255</v>
      </c>
      <c r="AN111" s="977">
        <v>262</v>
      </c>
      <c r="AO111" s="952">
        <v>580</v>
      </c>
      <c r="AP111" s="952">
        <v>624</v>
      </c>
      <c r="AQ111" s="952">
        <v>560</v>
      </c>
      <c r="AR111" s="978">
        <v>211</v>
      </c>
      <c r="AS111" s="978">
        <v>210</v>
      </c>
      <c r="AT111" s="978">
        <v>229</v>
      </c>
      <c r="AU111" s="977">
        <v>171</v>
      </c>
      <c r="AV111" s="977">
        <v>202</v>
      </c>
      <c r="AW111" s="977">
        <v>216</v>
      </c>
      <c r="AX111" s="977">
        <v>170</v>
      </c>
      <c r="AY111" s="977">
        <v>181</v>
      </c>
      <c r="AZ111" s="977">
        <v>179</v>
      </c>
      <c r="BA111" s="977">
        <v>241</v>
      </c>
      <c r="BB111" s="977">
        <v>277</v>
      </c>
      <c r="BC111" s="977">
        <v>277</v>
      </c>
      <c r="BD111" s="977">
        <v>411</v>
      </c>
      <c r="BE111" s="977">
        <v>435</v>
      </c>
      <c r="BF111" s="976">
        <v>435</v>
      </c>
    </row>
    <row r="112" spans="1:58" ht="16.5" customHeight="1">
      <c r="A112" s="554">
        <v>2</v>
      </c>
      <c r="B112" s="254" t="s">
        <v>8</v>
      </c>
      <c r="C112" s="554" t="s">
        <v>622</v>
      </c>
      <c r="D112" s="952">
        <v>18704</v>
      </c>
      <c r="E112" s="952">
        <f>E115+E116+E117</f>
        <v>18962</v>
      </c>
      <c r="F112" s="901">
        <v>18942</v>
      </c>
      <c r="G112" s="901">
        <v>18981</v>
      </c>
      <c r="H112" s="952">
        <v>2806</v>
      </c>
      <c r="I112" s="952">
        <v>2504</v>
      </c>
      <c r="J112" s="952">
        <v>2506</v>
      </c>
      <c r="K112" s="952">
        <v>1189</v>
      </c>
      <c r="L112" s="952">
        <v>1187</v>
      </c>
      <c r="M112" s="952">
        <v>1218</v>
      </c>
      <c r="N112" s="952">
        <v>675</v>
      </c>
      <c r="O112" s="952">
        <v>654</v>
      </c>
      <c r="P112" s="952">
        <v>678</v>
      </c>
      <c r="Q112" s="952">
        <v>789</v>
      </c>
      <c r="R112" s="952">
        <v>795</v>
      </c>
      <c r="S112" s="952">
        <v>803</v>
      </c>
      <c r="T112" s="952">
        <v>1555</v>
      </c>
      <c r="U112" s="952">
        <v>1546</v>
      </c>
      <c r="V112" s="952">
        <v>1519</v>
      </c>
      <c r="W112" s="952">
        <v>724</v>
      </c>
      <c r="X112" s="952">
        <v>709</v>
      </c>
      <c r="Y112" s="952">
        <v>706</v>
      </c>
      <c r="Z112" s="952">
        <v>1121</v>
      </c>
      <c r="AA112" s="952">
        <v>1122</v>
      </c>
      <c r="AB112" s="952">
        <v>1126</v>
      </c>
      <c r="AC112" s="952">
        <v>753</v>
      </c>
      <c r="AD112" s="952">
        <v>765</v>
      </c>
      <c r="AE112" s="952">
        <v>761</v>
      </c>
      <c r="AF112" s="952">
        <v>1515</v>
      </c>
      <c r="AG112" s="952">
        <v>1533</v>
      </c>
      <c r="AH112" s="952">
        <v>1500</v>
      </c>
      <c r="AI112" s="952">
        <v>1799</v>
      </c>
      <c r="AJ112" s="952">
        <v>1786</v>
      </c>
      <c r="AK112" s="952">
        <v>1639</v>
      </c>
      <c r="AL112" s="952">
        <v>735</v>
      </c>
      <c r="AM112" s="952">
        <v>764</v>
      </c>
      <c r="AN112" s="952">
        <v>792</v>
      </c>
      <c r="AO112" s="952">
        <v>1806</v>
      </c>
      <c r="AP112" s="952">
        <v>2036</v>
      </c>
      <c r="AQ112" s="952">
        <v>2137</v>
      </c>
      <c r="AR112" s="952">
        <v>586</v>
      </c>
      <c r="AS112" s="952">
        <v>637</v>
      </c>
      <c r="AT112" s="952">
        <v>650</v>
      </c>
      <c r="AU112" s="952">
        <v>481</v>
      </c>
      <c r="AV112" s="952">
        <v>471</v>
      </c>
      <c r="AW112" s="952">
        <v>486</v>
      </c>
      <c r="AX112" s="952">
        <v>514</v>
      </c>
      <c r="AY112" s="952">
        <v>516</v>
      </c>
      <c r="AZ112" s="952">
        <v>502</v>
      </c>
      <c r="BA112" s="952">
        <v>744</v>
      </c>
      <c r="BB112" s="952">
        <v>769</v>
      </c>
      <c r="BC112" s="952">
        <v>789</v>
      </c>
      <c r="BD112" s="952">
        <v>1170</v>
      </c>
      <c r="BE112" s="952">
        <v>1148</v>
      </c>
      <c r="BF112" s="976">
        <v>1169</v>
      </c>
    </row>
    <row r="113" spans="1:58" ht="34.5" customHeight="1">
      <c r="A113" s="809"/>
      <c r="B113" s="259" t="s">
        <v>246</v>
      </c>
      <c r="C113" s="561" t="s">
        <v>32</v>
      </c>
      <c r="D113" s="975">
        <v>250</v>
      </c>
      <c r="E113" s="975">
        <v>250</v>
      </c>
      <c r="F113" s="901">
        <v>294</v>
      </c>
      <c r="G113" s="901">
        <v>282</v>
      </c>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31"/>
      <c r="AG113" s="931"/>
      <c r="AH113" s="931"/>
      <c r="AI113" s="975"/>
      <c r="AJ113" s="975"/>
      <c r="AK113" s="975"/>
      <c r="AL113" s="975"/>
      <c r="AM113" s="975"/>
      <c r="AN113" s="975"/>
      <c r="AO113" s="975"/>
      <c r="AP113" s="975"/>
      <c r="AQ113" s="975"/>
      <c r="AR113" s="975"/>
      <c r="AS113" s="975"/>
      <c r="AT113" s="975"/>
      <c r="AU113" s="975"/>
      <c r="AV113" s="975"/>
      <c r="AW113" s="975"/>
      <c r="AX113" s="975"/>
      <c r="AY113" s="975"/>
      <c r="AZ113" s="975"/>
      <c r="BA113" s="975"/>
      <c r="BB113" s="975"/>
      <c r="BC113" s="975"/>
      <c r="BD113" s="975"/>
      <c r="BE113" s="975"/>
      <c r="BF113" s="976"/>
    </row>
    <row r="114" spans="1:58" ht="18" customHeight="1">
      <c r="A114" s="554"/>
      <c r="B114" s="257" t="s">
        <v>153</v>
      </c>
      <c r="C114" s="554"/>
      <c r="D114" s="952"/>
      <c r="E114" s="952"/>
      <c r="F114" s="901"/>
      <c r="G114" s="901"/>
      <c r="H114" s="979"/>
      <c r="I114" s="979"/>
      <c r="J114" s="979"/>
      <c r="K114" s="979"/>
      <c r="L114" s="979"/>
      <c r="M114" s="979"/>
      <c r="N114" s="979"/>
      <c r="O114" s="979"/>
      <c r="P114" s="979"/>
      <c r="Q114" s="979"/>
      <c r="R114" s="979"/>
      <c r="S114" s="979"/>
      <c r="T114" s="979"/>
      <c r="U114" s="979"/>
      <c r="V114" s="979"/>
      <c r="W114" s="979"/>
      <c r="X114" s="979"/>
      <c r="Y114" s="979"/>
      <c r="Z114" s="979"/>
      <c r="AA114" s="979"/>
      <c r="AB114" s="979"/>
      <c r="AC114" s="979"/>
      <c r="AD114" s="979"/>
      <c r="AE114" s="979"/>
      <c r="AF114" s="979"/>
      <c r="AG114" s="979"/>
      <c r="AH114" s="979"/>
      <c r="AI114" s="979"/>
      <c r="AJ114" s="979"/>
      <c r="AK114" s="979"/>
      <c r="AL114" s="979"/>
      <c r="AM114" s="979"/>
      <c r="AN114" s="979"/>
      <c r="AO114" s="979"/>
      <c r="AP114" s="979"/>
      <c r="AQ114" s="979"/>
      <c r="AR114" s="979"/>
      <c r="AS114" s="979"/>
      <c r="AT114" s="979"/>
      <c r="AU114" s="979"/>
      <c r="AV114" s="979"/>
      <c r="AW114" s="979"/>
      <c r="AX114" s="979"/>
      <c r="AY114" s="979"/>
      <c r="AZ114" s="979"/>
      <c r="BA114" s="979"/>
      <c r="BB114" s="979"/>
      <c r="BC114" s="979"/>
      <c r="BD114" s="979"/>
      <c r="BE114" s="979"/>
      <c r="BF114" s="976"/>
    </row>
    <row r="115" spans="1:58" ht="18" customHeight="1">
      <c r="A115" s="554" t="s">
        <v>243</v>
      </c>
      <c r="B115" s="259" t="s">
        <v>380</v>
      </c>
      <c r="C115" s="554" t="s">
        <v>622</v>
      </c>
      <c r="D115" s="952">
        <v>10171</v>
      </c>
      <c r="E115" s="952">
        <f>H115+K115+N115+Q115+AC115+AF115+W115+Z115+T115+AI115+AL115+AO115+AR115+AU115+AX115+BA115+BD115</f>
        <v>10221</v>
      </c>
      <c r="F115" s="901">
        <v>9962</v>
      </c>
      <c r="G115" s="901">
        <v>9752</v>
      </c>
      <c r="H115" s="980">
        <v>684</v>
      </c>
      <c r="I115" s="980">
        <v>705</v>
      </c>
      <c r="J115" s="980">
        <v>670</v>
      </c>
      <c r="K115" s="980">
        <v>700</v>
      </c>
      <c r="L115" s="980">
        <v>683</v>
      </c>
      <c r="M115" s="980">
        <v>683</v>
      </c>
      <c r="N115" s="980">
        <v>377</v>
      </c>
      <c r="O115" s="980">
        <v>362</v>
      </c>
      <c r="P115" s="980">
        <v>373</v>
      </c>
      <c r="Q115" s="980">
        <v>491</v>
      </c>
      <c r="R115" s="980">
        <v>468</v>
      </c>
      <c r="S115" s="980">
        <v>468</v>
      </c>
      <c r="T115" s="980">
        <v>923</v>
      </c>
      <c r="U115" s="980">
        <v>857</v>
      </c>
      <c r="V115" s="980">
        <v>816</v>
      </c>
      <c r="W115" s="980">
        <v>400</v>
      </c>
      <c r="X115" s="980">
        <v>354</v>
      </c>
      <c r="Y115" s="980">
        <v>351</v>
      </c>
      <c r="Z115" s="980">
        <v>642</v>
      </c>
      <c r="AA115" s="980">
        <v>633</v>
      </c>
      <c r="AB115" s="980">
        <v>625</v>
      </c>
      <c r="AC115" s="980">
        <v>472</v>
      </c>
      <c r="AD115" s="980">
        <v>446</v>
      </c>
      <c r="AE115" s="980">
        <v>457</v>
      </c>
      <c r="AF115" s="980">
        <v>889</v>
      </c>
      <c r="AG115" s="980">
        <v>896</v>
      </c>
      <c r="AH115" s="980">
        <v>850</v>
      </c>
      <c r="AI115" s="980">
        <v>1006</v>
      </c>
      <c r="AJ115" s="980">
        <v>974</v>
      </c>
      <c r="AK115" s="980">
        <v>797</v>
      </c>
      <c r="AL115" s="980">
        <v>454</v>
      </c>
      <c r="AM115" s="980">
        <v>488</v>
      </c>
      <c r="AN115" s="980">
        <v>507</v>
      </c>
      <c r="AO115" s="980">
        <v>1081</v>
      </c>
      <c r="AP115" s="980">
        <v>1059</v>
      </c>
      <c r="AQ115" s="980">
        <v>1116</v>
      </c>
      <c r="AR115" s="980">
        <v>381</v>
      </c>
      <c r="AS115" s="980">
        <v>381</v>
      </c>
      <c r="AT115" s="980">
        <v>360</v>
      </c>
      <c r="AU115" s="980">
        <v>266</v>
      </c>
      <c r="AV115" s="980">
        <v>259</v>
      </c>
      <c r="AW115" s="980">
        <v>268</v>
      </c>
      <c r="AX115" s="980">
        <v>307</v>
      </c>
      <c r="AY115" s="980">
        <v>294</v>
      </c>
      <c r="AZ115" s="980">
        <v>292</v>
      </c>
      <c r="BA115" s="980">
        <v>446</v>
      </c>
      <c r="BB115" s="980">
        <v>444</v>
      </c>
      <c r="BC115" s="980">
        <v>444</v>
      </c>
      <c r="BD115" s="980">
        <v>702</v>
      </c>
      <c r="BE115" s="980">
        <v>659</v>
      </c>
      <c r="BF115" s="976">
        <v>675</v>
      </c>
    </row>
    <row r="116" spans="1:58" ht="18" customHeight="1">
      <c r="A116" s="554" t="s">
        <v>243</v>
      </c>
      <c r="B116" s="259" t="s">
        <v>381</v>
      </c>
      <c r="C116" s="554" t="s">
        <v>622</v>
      </c>
      <c r="D116" s="952">
        <v>6968</v>
      </c>
      <c r="E116" s="952">
        <f>H116+K116+N116+Q116+AC116+AF116+W116+Z116+T116+AI116+AL116+AO116+AR116+AU116+AX116+BA116+BD116</f>
        <v>7092</v>
      </c>
      <c r="F116" s="901">
        <v>7388</v>
      </c>
      <c r="G116" s="901">
        <v>7587</v>
      </c>
      <c r="H116" s="980">
        <v>473</v>
      </c>
      <c r="I116" s="980">
        <v>484</v>
      </c>
      <c r="J116" s="980">
        <v>506</v>
      </c>
      <c r="K116" s="980">
        <v>489</v>
      </c>
      <c r="L116" s="980">
        <v>504</v>
      </c>
      <c r="M116" s="980">
        <v>535</v>
      </c>
      <c r="N116" s="980">
        <v>298</v>
      </c>
      <c r="O116" s="980">
        <v>292</v>
      </c>
      <c r="P116" s="980">
        <v>305</v>
      </c>
      <c r="Q116" s="980">
        <v>298</v>
      </c>
      <c r="R116" s="980">
        <v>327</v>
      </c>
      <c r="S116" s="980">
        <v>335</v>
      </c>
      <c r="T116" s="980">
        <v>632</v>
      </c>
      <c r="U116" s="980">
        <v>689</v>
      </c>
      <c r="V116" s="980">
        <v>703</v>
      </c>
      <c r="W116" s="980">
        <v>324</v>
      </c>
      <c r="X116" s="980">
        <v>355</v>
      </c>
      <c r="Y116" s="980">
        <v>355</v>
      </c>
      <c r="Z116" s="980">
        <v>479</v>
      </c>
      <c r="AA116" s="980">
        <v>489</v>
      </c>
      <c r="AB116" s="980">
        <v>501</v>
      </c>
      <c r="AC116" s="980">
        <v>281</v>
      </c>
      <c r="AD116" s="980">
        <v>319</v>
      </c>
      <c r="AE116" s="980">
        <v>304</v>
      </c>
      <c r="AF116" s="980">
        <v>626</v>
      </c>
      <c r="AG116" s="980">
        <v>637</v>
      </c>
      <c r="AH116" s="980">
        <v>650</v>
      </c>
      <c r="AI116" s="980">
        <v>793</v>
      </c>
      <c r="AJ116" s="980">
        <v>812</v>
      </c>
      <c r="AK116" s="980">
        <v>842</v>
      </c>
      <c r="AL116" s="980">
        <v>281</v>
      </c>
      <c r="AM116" s="980">
        <v>276</v>
      </c>
      <c r="AN116" s="980">
        <v>285</v>
      </c>
      <c r="AO116" s="980">
        <v>725</v>
      </c>
      <c r="AP116" s="980">
        <v>700</v>
      </c>
      <c r="AQ116" s="980">
        <v>709</v>
      </c>
      <c r="AR116" s="980">
        <v>205</v>
      </c>
      <c r="AS116" s="980">
        <v>256</v>
      </c>
      <c r="AT116" s="980">
        <v>290</v>
      </c>
      <c r="AU116" s="980">
        <v>215</v>
      </c>
      <c r="AV116" s="980">
        <v>212</v>
      </c>
      <c r="AW116" s="980">
        <v>218</v>
      </c>
      <c r="AX116" s="980">
        <v>207</v>
      </c>
      <c r="AY116" s="980">
        <v>222</v>
      </c>
      <c r="AZ116" s="980">
        <v>210</v>
      </c>
      <c r="BA116" s="980">
        <v>298</v>
      </c>
      <c r="BB116" s="980">
        <v>325</v>
      </c>
      <c r="BC116" s="980">
        <v>345</v>
      </c>
      <c r="BD116" s="980">
        <v>468</v>
      </c>
      <c r="BE116" s="980">
        <v>489</v>
      </c>
      <c r="BF116" s="976">
        <v>494</v>
      </c>
    </row>
    <row r="117" spans="1:58" ht="18" customHeight="1">
      <c r="A117" s="554" t="s">
        <v>243</v>
      </c>
      <c r="B117" s="259" t="s">
        <v>382</v>
      </c>
      <c r="C117" s="554" t="s">
        <v>622</v>
      </c>
      <c r="D117" s="952">
        <v>1565</v>
      </c>
      <c r="E117" s="952">
        <v>1649</v>
      </c>
      <c r="F117" s="901">
        <v>1592</v>
      </c>
      <c r="G117" s="901">
        <v>1642</v>
      </c>
      <c r="H117" s="952">
        <v>1649</v>
      </c>
      <c r="I117" s="952">
        <v>1315</v>
      </c>
      <c r="J117" s="952">
        <v>1330</v>
      </c>
      <c r="K117" s="952"/>
      <c r="L117" s="952"/>
      <c r="M117" s="952"/>
      <c r="N117" s="952"/>
      <c r="O117" s="952"/>
      <c r="P117" s="952"/>
      <c r="Q117" s="952"/>
      <c r="R117" s="952"/>
      <c r="S117" s="952"/>
      <c r="T117" s="952"/>
      <c r="U117" s="952"/>
      <c r="V117" s="952"/>
      <c r="W117" s="952"/>
      <c r="X117" s="952"/>
      <c r="Y117" s="952"/>
      <c r="Z117" s="952"/>
      <c r="AA117" s="952"/>
      <c r="AB117" s="952"/>
      <c r="AC117" s="952"/>
      <c r="AD117" s="952"/>
      <c r="AE117" s="952"/>
      <c r="AF117" s="952"/>
      <c r="AG117" s="952"/>
      <c r="AH117" s="952"/>
      <c r="AI117" s="952"/>
      <c r="AJ117" s="952"/>
      <c r="AK117" s="952"/>
      <c r="AL117" s="952"/>
      <c r="AM117" s="952"/>
      <c r="AN117" s="952"/>
      <c r="AO117" s="952"/>
      <c r="AP117" s="952">
        <v>277</v>
      </c>
      <c r="AQ117" s="952">
        <v>312</v>
      </c>
      <c r="AR117" s="952"/>
      <c r="AS117" s="952"/>
      <c r="AT117" s="952"/>
      <c r="AU117" s="952"/>
      <c r="AV117" s="952"/>
      <c r="AW117" s="952"/>
      <c r="AX117" s="952"/>
      <c r="AY117" s="952"/>
      <c r="AZ117" s="952"/>
      <c r="BA117" s="952"/>
      <c r="BB117" s="952"/>
      <c r="BC117" s="952"/>
      <c r="BD117" s="952"/>
      <c r="BE117" s="952"/>
      <c r="BF117" s="976"/>
    </row>
    <row r="118" spans="1:58" ht="21.75" customHeight="1">
      <c r="A118" s="554">
        <v>3</v>
      </c>
      <c r="B118" s="254" t="s">
        <v>75</v>
      </c>
      <c r="C118" s="554" t="s">
        <v>622</v>
      </c>
      <c r="D118" s="952">
        <v>150</v>
      </c>
      <c r="E118" s="952">
        <v>150</v>
      </c>
      <c r="F118" s="901">
        <v>198</v>
      </c>
      <c r="G118" s="901">
        <v>246</v>
      </c>
      <c r="H118" s="975"/>
      <c r="I118" s="975"/>
      <c r="J118" s="975"/>
      <c r="K118" s="975"/>
      <c r="L118" s="975"/>
      <c r="M118" s="975"/>
      <c r="N118" s="975"/>
      <c r="O118" s="975"/>
      <c r="P118" s="975"/>
      <c r="Q118" s="975"/>
      <c r="R118" s="975"/>
      <c r="S118" s="975"/>
      <c r="T118" s="975"/>
      <c r="U118" s="975"/>
      <c r="V118" s="975"/>
      <c r="W118" s="975"/>
      <c r="X118" s="975"/>
      <c r="Y118" s="975"/>
      <c r="Z118" s="975"/>
      <c r="AA118" s="975"/>
      <c r="AB118" s="975"/>
      <c r="AC118" s="975"/>
      <c r="AD118" s="975"/>
      <c r="AE118" s="975"/>
      <c r="AF118" s="975"/>
      <c r="AG118" s="975"/>
      <c r="AH118" s="975"/>
      <c r="AI118" s="975"/>
      <c r="AJ118" s="975"/>
      <c r="AK118" s="975"/>
      <c r="AL118" s="975"/>
      <c r="AM118" s="975"/>
      <c r="AN118" s="975"/>
      <c r="AO118" s="975"/>
      <c r="AP118" s="975"/>
      <c r="AQ118" s="975"/>
      <c r="AR118" s="975"/>
      <c r="AS118" s="975"/>
      <c r="AT118" s="975"/>
      <c r="AU118" s="975"/>
      <c r="AV118" s="975"/>
      <c r="AW118" s="975"/>
      <c r="AX118" s="975"/>
      <c r="AY118" s="975"/>
      <c r="AZ118" s="975"/>
      <c r="BA118" s="975"/>
      <c r="BB118" s="975"/>
      <c r="BC118" s="975"/>
      <c r="BD118" s="975"/>
      <c r="BE118" s="975"/>
      <c r="BF118" s="981"/>
    </row>
    <row r="119" spans="1:58" ht="23.25" customHeight="1">
      <c r="A119" s="809" t="s">
        <v>47</v>
      </c>
      <c r="B119" s="810" t="s">
        <v>9</v>
      </c>
      <c r="C119" s="809" t="s">
        <v>622</v>
      </c>
      <c r="D119" s="931">
        <v>23254</v>
      </c>
      <c r="E119" s="931">
        <f>SUM(E120:E123)</f>
        <v>23203</v>
      </c>
      <c r="F119" s="901">
        <v>23443</v>
      </c>
      <c r="G119" s="901">
        <v>23557.84</v>
      </c>
      <c r="H119" s="931">
        <v>852</v>
      </c>
      <c r="I119" s="931">
        <v>1965</v>
      </c>
      <c r="J119" s="931">
        <v>2208</v>
      </c>
      <c r="K119" s="931">
        <v>1111</v>
      </c>
      <c r="L119" s="931">
        <v>1078</v>
      </c>
      <c r="M119" s="931">
        <v>1150</v>
      </c>
      <c r="N119" s="931">
        <v>908</v>
      </c>
      <c r="O119" s="931">
        <v>878</v>
      </c>
      <c r="P119" s="931">
        <v>901</v>
      </c>
      <c r="Q119" s="931">
        <v>1092</v>
      </c>
      <c r="R119" s="931">
        <v>1119</v>
      </c>
      <c r="S119" s="931">
        <v>1113</v>
      </c>
      <c r="T119" s="931">
        <v>1958</v>
      </c>
      <c r="U119" s="931">
        <v>1998</v>
      </c>
      <c r="V119" s="931">
        <v>1960</v>
      </c>
      <c r="W119" s="931">
        <v>964</v>
      </c>
      <c r="X119" s="931">
        <v>956</v>
      </c>
      <c r="Y119" s="931">
        <v>942</v>
      </c>
      <c r="Z119" s="931">
        <v>1531</v>
      </c>
      <c r="AA119" s="931">
        <v>1553</v>
      </c>
      <c r="AB119" s="931">
        <v>1534</v>
      </c>
      <c r="AC119" s="931">
        <v>921</v>
      </c>
      <c r="AD119" s="931">
        <v>916</v>
      </c>
      <c r="AE119" s="931">
        <v>930</v>
      </c>
      <c r="AF119" s="931">
        <v>1964</v>
      </c>
      <c r="AG119" s="931">
        <v>2019</v>
      </c>
      <c r="AH119" s="931">
        <v>1976</v>
      </c>
      <c r="AI119" s="931">
        <v>2298</v>
      </c>
      <c r="AJ119" s="931">
        <v>2280</v>
      </c>
      <c r="AK119" s="931">
        <v>2021</v>
      </c>
      <c r="AL119" s="931">
        <v>1048</v>
      </c>
      <c r="AM119" s="931">
        <v>1074</v>
      </c>
      <c r="AN119" s="931">
        <v>1076</v>
      </c>
      <c r="AO119" s="931">
        <v>2217</v>
      </c>
      <c r="AP119" s="931">
        <v>2633</v>
      </c>
      <c r="AQ119" s="931">
        <v>2687.5</v>
      </c>
      <c r="AR119" s="931">
        <v>807</v>
      </c>
      <c r="AS119" s="931">
        <v>885</v>
      </c>
      <c r="AT119" s="931">
        <v>928.3</v>
      </c>
      <c r="AU119" s="931">
        <v>685</v>
      </c>
      <c r="AV119" s="931">
        <v>697</v>
      </c>
      <c r="AW119" s="931">
        <v>710.04</v>
      </c>
      <c r="AX119" s="931">
        <v>679</v>
      </c>
      <c r="AY119" s="931">
        <v>718</v>
      </c>
      <c r="AZ119" s="931">
        <v>703</v>
      </c>
      <c r="BA119" s="931">
        <v>1005</v>
      </c>
      <c r="BB119" s="931">
        <v>1057</v>
      </c>
      <c r="BC119" s="931">
        <v>1079</v>
      </c>
      <c r="BD119" s="931">
        <v>1574</v>
      </c>
      <c r="BE119" s="931">
        <v>1617</v>
      </c>
      <c r="BF119" s="976">
        <v>1639</v>
      </c>
    </row>
    <row r="120" spans="1:58">
      <c r="A120" s="554" t="s">
        <v>243</v>
      </c>
      <c r="B120" s="254" t="s">
        <v>670</v>
      </c>
      <c r="C120" s="554" t="s">
        <v>622</v>
      </c>
      <c r="D120" s="952">
        <v>5967</v>
      </c>
      <c r="E120" s="952">
        <f>H120+K120+N120+Q120+AC120+AF120+W120+Z120+T120+AI120+AL120+AO120+AR120+AU120+AX120+BA120+BD120</f>
        <v>5617</v>
      </c>
      <c r="F120" s="901">
        <v>5864</v>
      </c>
      <c r="G120" s="901">
        <v>5958.12</v>
      </c>
      <c r="H120" s="952">
        <v>228</v>
      </c>
      <c r="I120" s="952">
        <v>221</v>
      </c>
      <c r="J120" s="952">
        <v>388</v>
      </c>
      <c r="K120" s="952">
        <v>310</v>
      </c>
      <c r="L120" s="952">
        <v>278</v>
      </c>
      <c r="M120" s="952">
        <v>273</v>
      </c>
      <c r="N120" s="952">
        <v>259</v>
      </c>
      <c r="O120" s="952">
        <v>237</v>
      </c>
      <c r="P120" s="952">
        <v>242</v>
      </c>
      <c r="Q120" s="952">
        <v>322</v>
      </c>
      <c r="R120" s="952">
        <v>325</v>
      </c>
      <c r="S120" s="952">
        <v>333</v>
      </c>
      <c r="T120" s="952">
        <v>480</v>
      </c>
      <c r="U120" s="952">
        <v>470</v>
      </c>
      <c r="V120" s="952">
        <v>472</v>
      </c>
      <c r="W120" s="952">
        <v>247</v>
      </c>
      <c r="X120" s="952">
        <v>247</v>
      </c>
      <c r="Y120" s="952">
        <v>247</v>
      </c>
      <c r="Z120" s="952">
        <v>410</v>
      </c>
      <c r="AA120" s="952">
        <v>435</v>
      </c>
      <c r="AB120" s="952">
        <v>426</v>
      </c>
      <c r="AC120" s="952">
        <v>190</v>
      </c>
      <c r="AD120" s="952">
        <v>179</v>
      </c>
      <c r="AE120" s="952">
        <v>196</v>
      </c>
      <c r="AF120" s="952">
        <v>452</v>
      </c>
      <c r="AG120" s="952">
        <v>507</v>
      </c>
      <c r="AH120" s="952">
        <v>504</v>
      </c>
      <c r="AI120" s="952">
        <v>550</v>
      </c>
      <c r="AJ120" s="952">
        <v>506</v>
      </c>
      <c r="AK120" s="952">
        <v>430</v>
      </c>
      <c r="AL120" s="952">
        <v>315</v>
      </c>
      <c r="AM120" s="952">
        <v>311</v>
      </c>
      <c r="AN120" s="952">
        <v>307</v>
      </c>
      <c r="AO120" s="952">
        <v>524</v>
      </c>
      <c r="AP120" s="952">
        <v>684</v>
      </c>
      <c r="AQ120" s="952">
        <v>630.5</v>
      </c>
      <c r="AR120" s="952">
        <v>242</v>
      </c>
      <c r="AS120" s="952">
        <v>250</v>
      </c>
      <c r="AT120" s="952">
        <v>289</v>
      </c>
      <c r="AU120" s="952">
        <v>217</v>
      </c>
      <c r="AV120" s="952">
        <v>231</v>
      </c>
      <c r="AW120" s="952">
        <v>238.62</v>
      </c>
      <c r="AX120" s="952">
        <v>183</v>
      </c>
      <c r="AY120" s="952">
        <v>205</v>
      </c>
      <c r="AZ120" s="952">
        <v>204</v>
      </c>
      <c r="BA120" s="952">
        <v>261</v>
      </c>
      <c r="BB120" s="952">
        <v>302</v>
      </c>
      <c r="BC120" s="952">
        <v>302</v>
      </c>
      <c r="BD120" s="952">
        <v>427</v>
      </c>
      <c r="BE120" s="952">
        <v>476</v>
      </c>
      <c r="BF120" s="976">
        <v>476</v>
      </c>
    </row>
    <row r="121" spans="1:58">
      <c r="A121" s="554" t="s">
        <v>243</v>
      </c>
      <c r="B121" s="254" t="s">
        <v>621</v>
      </c>
      <c r="C121" s="554" t="s">
        <v>622</v>
      </c>
      <c r="D121" s="952">
        <v>9451</v>
      </c>
      <c r="E121" s="952">
        <f>H121+K121+N121+Q121+AC121+AF121+W121+Z121+T121+AI121+AL121+AO121+AR121+AU121+AX121+BA121+BD121</f>
        <v>9298</v>
      </c>
      <c r="F121" s="901">
        <v>9260</v>
      </c>
      <c r="G121" s="901">
        <v>8963.9599999999991</v>
      </c>
      <c r="H121" s="952">
        <v>354</v>
      </c>
      <c r="I121" s="952">
        <v>358</v>
      </c>
      <c r="J121" s="952">
        <v>290</v>
      </c>
      <c r="K121" s="952">
        <v>459</v>
      </c>
      <c r="L121" s="952">
        <v>460</v>
      </c>
      <c r="M121" s="952">
        <v>451</v>
      </c>
      <c r="N121" s="952">
        <v>360</v>
      </c>
      <c r="O121" s="952">
        <v>353</v>
      </c>
      <c r="P121" s="952">
        <v>363</v>
      </c>
      <c r="Q121" s="959">
        <v>472</v>
      </c>
      <c r="R121" s="959">
        <v>467</v>
      </c>
      <c r="S121" s="959">
        <v>454</v>
      </c>
      <c r="T121" s="952">
        <v>848</v>
      </c>
      <c r="U121" s="952">
        <v>847</v>
      </c>
      <c r="V121" s="952">
        <v>806</v>
      </c>
      <c r="W121" s="952">
        <v>393</v>
      </c>
      <c r="X121" s="952">
        <v>354</v>
      </c>
      <c r="Y121" s="952">
        <v>351</v>
      </c>
      <c r="Z121" s="952">
        <v>642</v>
      </c>
      <c r="AA121" s="952">
        <v>629</v>
      </c>
      <c r="AB121" s="952">
        <v>607</v>
      </c>
      <c r="AC121" s="952">
        <v>450</v>
      </c>
      <c r="AD121" s="952">
        <v>433</v>
      </c>
      <c r="AE121" s="952">
        <v>443</v>
      </c>
      <c r="AF121" s="952">
        <v>886</v>
      </c>
      <c r="AG121" s="952">
        <v>880</v>
      </c>
      <c r="AH121" s="952">
        <v>829</v>
      </c>
      <c r="AI121" s="952">
        <v>968</v>
      </c>
      <c r="AJ121" s="952">
        <v>968</v>
      </c>
      <c r="AK121" s="952">
        <v>774</v>
      </c>
      <c r="AL121" s="952">
        <v>452</v>
      </c>
      <c r="AM121" s="952">
        <v>488</v>
      </c>
      <c r="AN121" s="952">
        <v>492</v>
      </c>
      <c r="AO121" s="952">
        <v>1003</v>
      </c>
      <c r="AP121" s="952">
        <v>1009</v>
      </c>
      <c r="AQ121" s="952">
        <v>1089</v>
      </c>
      <c r="AR121" s="952">
        <v>360</v>
      </c>
      <c r="AS121" s="952">
        <v>379</v>
      </c>
      <c r="AT121" s="952">
        <v>358</v>
      </c>
      <c r="AU121" s="952">
        <v>253</v>
      </c>
      <c r="AV121" s="952">
        <v>255</v>
      </c>
      <c r="AW121" s="952">
        <v>259.95999999999998</v>
      </c>
      <c r="AX121" s="952">
        <v>289</v>
      </c>
      <c r="AY121" s="952">
        <v>291</v>
      </c>
      <c r="AZ121" s="952">
        <v>289</v>
      </c>
      <c r="BA121" s="952">
        <v>446</v>
      </c>
      <c r="BB121" s="952">
        <v>435</v>
      </c>
      <c r="BC121" s="952">
        <v>437</v>
      </c>
      <c r="BD121" s="952">
        <v>663</v>
      </c>
      <c r="BE121" s="952">
        <v>654</v>
      </c>
      <c r="BF121" s="976">
        <v>671</v>
      </c>
    </row>
    <row r="122" spans="1:58" ht="15" customHeight="1">
      <c r="A122" s="554" t="s">
        <v>243</v>
      </c>
      <c r="B122" s="254" t="s">
        <v>671</v>
      </c>
      <c r="C122" s="554" t="s">
        <v>622</v>
      </c>
      <c r="D122" s="952">
        <v>6500</v>
      </c>
      <c r="E122" s="952">
        <f>H122+K122+N122+Q122+AC122+AF122+W122+Z122+T122+AI122+AL122+AO122+AR122+AU122+AX122+BA122+BD122</f>
        <v>6699</v>
      </c>
      <c r="F122" s="901">
        <v>6923</v>
      </c>
      <c r="G122" s="901">
        <v>7200.76</v>
      </c>
      <c r="H122" s="952">
        <v>270</v>
      </c>
      <c r="I122" s="952">
        <v>256</v>
      </c>
      <c r="J122" s="952">
        <v>390</v>
      </c>
      <c r="K122" s="952">
        <v>342</v>
      </c>
      <c r="L122" s="952">
        <v>340</v>
      </c>
      <c r="M122" s="952">
        <v>426</v>
      </c>
      <c r="N122" s="952">
        <v>289</v>
      </c>
      <c r="O122" s="952">
        <v>288</v>
      </c>
      <c r="P122" s="952">
        <v>296</v>
      </c>
      <c r="Q122" s="952">
        <v>298</v>
      </c>
      <c r="R122" s="952">
        <v>327</v>
      </c>
      <c r="S122" s="952">
        <v>326</v>
      </c>
      <c r="T122" s="952">
        <v>630</v>
      </c>
      <c r="U122" s="952">
        <v>681</v>
      </c>
      <c r="V122" s="952">
        <v>682</v>
      </c>
      <c r="W122" s="959">
        <v>324</v>
      </c>
      <c r="X122" s="959">
        <v>355</v>
      </c>
      <c r="Y122" s="959">
        <v>344</v>
      </c>
      <c r="Z122" s="959">
        <v>479</v>
      </c>
      <c r="AA122" s="959">
        <v>489</v>
      </c>
      <c r="AB122" s="959">
        <v>501</v>
      </c>
      <c r="AC122" s="959">
        <v>281</v>
      </c>
      <c r="AD122" s="959">
        <v>304</v>
      </c>
      <c r="AE122" s="959">
        <v>291</v>
      </c>
      <c r="AF122" s="952">
        <v>626</v>
      </c>
      <c r="AG122" s="952">
        <v>632</v>
      </c>
      <c r="AH122" s="952">
        <v>643</v>
      </c>
      <c r="AI122" s="952">
        <v>780</v>
      </c>
      <c r="AJ122" s="952">
        <v>806</v>
      </c>
      <c r="AK122" s="952">
        <v>817</v>
      </c>
      <c r="AL122" s="952">
        <v>281</v>
      </c>
      <c r="AM122" s="952">
        <v>275</v>
      </c>
      <c r="AN122" s="952">
        <v>277</v>
      </c>
      <c r="AO122" s="952">
        <v>690</v>
      </c>
      <c r="AP122" s="952">
        <v>674</v>
      </c>
      <c r="AQ122" s="952">
        <v>673</v>
      </c>
      <c r="AR122" s="952">
        <v>205</v>
      </c>
      <c r="AS122" s="952">
        <v>256</v>
      </c>
      <c r="AT122" s="952">
        <v>281.3</v>
      </c>
      <c r="AU122" s="952">
        <v>215</v>
      </c>
      <c r="AV122" s="952">
        <v>211</v>
      </c>
      <c r="AW122" s="952">
        <v>211.46</v>
      </c>
      <c r="AX122" s="952">
        <v>207</v>
      </c>
      <c r="AY122" s="952">
        <v>222</v>
      </c>
      <c r="AZ122" s="952">
        <v>210</v>
      </c>
      <c r="BA122" s="952">
        <v>298</v>
      </c>
      <c r="BB122" s="952">
        <v>320</v>
      </c>
      <c r="BC122" s="952">
        <v>340</v>
      </c>
      <c r="BD122" s="952">
        <v>484</v>
      </c>
      <c r="BE122" s="952">
        <v>487</v>
      </c>
      <c r="BF122" s="976">
        <v>492</v>
      </c>
    </row>
    <row r="123" spans="1:58" ht="17.25" customHeight="1">
      <c r="A123" s="554" t="s">
        <v>243</v>
      </c>
      <c r="B123" s="254" t="s">
        <v>672</v>
      </c>
      <c r="C123" s="554" t="s">
        <v>622</v>
      </c>
      <c r="D123" s="952">
        <v>1336</v>
      </c>
      <c r="E123" s="952">
        <v>1589</v>
      </c>
      <c r="F123" s="901">
        <v>1396</v>
      </c>
      <c r="G123" s="901">
        <v>1435</v>
      </c>
      <c r="H123" s="952"/>
      <c r="I123" s="952">
        <v>1130</v>
      </c>
      <c r="J123" s="952">
        <v>1140</v>
      </c>
      <c r="K123" s="952"/>
      <c r="L123" s="952"/>
      <c r="M123" s="952"/>
      <c r="N123" s="952"/>
      <c r="O123" s="952"/>
      <c r="P123" s="952"/>
      <c r="Q123" s="952"/>
      <c r="R123" s="952"/>
      <c r="S123" s="952"/>
      <c r="T123" s="952"/>
      <c r="U123" s="952"/>
      <c r="V123" s="952"/>
      <c r="W123" s="952"/>
      <c r="X123" s="952"/>
      <c r="Y123" s="952"/>
      <c r="Z123" s="952"/>
      <c r="AA123" s="952"/>
      <c r="AB123" s="952"/>
      <c r="AC123" s="952"/>
      <c r="AD123" s="952"/>
      <c r="AE123" s="952"/>
      <c r="AF123" s="952"/>
      <c r="AG123" s="952"/>
      <c r="AH123" s="952"/>
      <c r="AI123" s="952"/>
      <c r="AJ123" s="952"/>
      <c r="AK123" s="952"/>
      <c r="AL123" s="952"/>
      <c r="AM123" s="952"/>
      <c r="AN123" s="952"/>
      <c r="AO123" s="952"/>
      <c r="AP123" s="952">
        <v>266</v>
      </c>
      <c r="AQ123" s="952">
        <v>295</v>
      </c>
      <c r="AR123" s="952"/>
      <c r="AS123" s="952"/>
      <c r="AT123" s="952"/>
      <c r="AU123" s="952"/>
      <c r="AV123" s="952"/>
      <c r="AW123" s="952"/>
      <c r="AX123" s="952"/>
      <c r="AY123" s="952"/>
      <c r="AZ123" s="952"/>
      <c r="BA123" s="952"/>
      <c r="BB123" s="952"/>
      <c r="BC123" s="952"/>
      <c r="BD123" s="952"/>
      <c r="BE123" s="952"/>
      <c r="BF123" s="976"/>
    </row>
    <row r="124" spans="1:58" ht="32.25" customHeight="1">
      <c r="A124" s="809" t="s">
        <v>52</v>
      </c>
      <c r="B124" s="810" t="s">
        <v>673</v>
      </c>
      <c r="C124" s="809" t="s">
        <v>622</v>
      </c>
      <c r="D124" s="952">
        <v>465</v>
      </c>
      <c r="E124" s="952">
        <v>450</v>
      </c>
      <c r="F124" s="901">
        <v>465</v>
      </c>
      <c r="G124" s="901">
        <v>450</v>
      </c>
      <c r="H124" s="975"/>
      <c r="I124" s="975"/>
      <c r="J124" s="975"/>
      <c r="K124" s="975"/>
      <c r="L124" s="975"/>
      <c r="M124" s="975"/>
      <c r="N124" s="975"/>
      <c r="O124" s="975"/>
      <c r="P124" s="975"/>
      <c r="Q124" s="975"/>
      <c r="R124" s="975"/>
      <c r="S124" s="975"/>
      <c r="T124" s="975"/>
      <c r="U124" s="975"/>
      <c r="V124" s="975"/>
      <c r="W124" s="975"/>
      <c r="X124" s="975"/>
      <c r="Y124" s="975"/>
      <c r="Z124" s="975"/>
      <c r="AA124" s="975"/>
      <c r="AB124" s="975"/>
      <c r="AC124" s="975"/>
      <c r="AD124" s="975"/>
      <c r="AE124" s="975"/>
      <c r="AF124" s="975"/>
      <c r="AG124" s="975"/>
      <c r="AH124" s="975"/>
      <c r="AI124" s="952"/>
      <c r="AJ124" s="952"/>
      <c r="AK124" s="952"/>
      <c r="AL124" s="975"/>
      <c r="AM124" s="975"/>
      <c r="AN124" s="975"/>
      <c r="AO124" s="975"/>
      <c r="AP124" s="975"/>
      <c r="AQ124" s="975"/>
      <c r="AR124" s="975"/>
      <c r="AS124" s="975"/>
      <c r="AT124" s="975"/>
      <c r="AU124" s="975"/>
      <c r="AV124" s="975"/>
      <c r="AW124" s="975"/>
      <c r="AX124" s="975"/>
      <c r="AY124" s="975"/>
      <c r="AZ124" s="975"/>
      <c r="BA124" s="975"/>
      <c r="BB124" s="975"/>
      <c r="BC124" s="975"/>
      <c r="BD124" s="975"/>
      <c r="BE124" s="975"/>
      <c r="BF124" s="981"/>
    </row>
    <row r="125" spans="1:58" ht="18" customHeight="1">
      <c r="A125" s="809" t="s">
        <v>57</v>
      </c>
      <c r="B125" s="810" t="s">
        <v>674</v>
      </c>
      <c r="C125" s="554"/>
      <c r="D125" s="905"/>
      <c r="E125" s="905"/>
      <c r="F125" s="901"/>
      <c r="G125" s="901"/>
      <c r="H125" s="905"/>
      <c r="I125" s="905"/>
      <c r="J125" s="905"/>
      <c r="K125" s="905"/>
      <c r="L125" s="905"/>
      <c r="M125" s="905"/>
      <c r="N125" s="905"/>
      <c r="O125" s="905"/>
      <c r="P125" s="905"/>
      <c r="Q125" s="905"/>
      <c r="R125" s="905"/>
      <c r="S125" s="905"/>
      <c r="T125" s="905"/>
      <c r="U125" s="905"/>
      <c r="V125" s="905"/>
      <c r="W125" s="905"/>
      <c r="X125" s="905"/>
      <c r="Y125" s="905"/>
      <c r="Z125" s="905"/>
      <c r="AA125" s="905"/>
      <c r="AB125" s="905"/>
      <c r="AC125" s="905"/>
      <c r="AD125" s="905"/>
      <c r="AE125" s="905"/>
      <c r="AF125" s="905"/>
      <c r="AG125" s="905"/>
      <c r="AH125" s="905"/>
      <c r="AI125" s="905"/>
      <c r="AJ125" s="905"/>
      <c r="AK125" s="905"/>
      <c r="AL125" s="905"/>
      <c r="AM125" s="905"/>
      <c r="AN125" s="905"/>
      <c r="AO125" s="905"/>
      <c r="AP125" s="905"/>
      <c r="AQ125" s="905"/>
      <c r="AR125" s="905"/>
      <c r="AS125" s="905"/>
      <c r="AT125" s="905"/>
      <c r="AU125" s="905"/>
      <c r="AV125" s="905"/>
      <c r="AW125" s="905"/>
      <c r="AX125" s="905"/>
      <c r="AY125" s="905"/>
      <c r="AZ125" s="905"/>
      <c r="BA125" s="905"/>
      <c r="BB125" s="905"/>
      <c r="BC125" s="905"/>
      <c r="BD125" s="905"/>
      <c r="BE125" s="905"/>
      <c r="BF125" s="976"/>
    </row>
    <row r="126" spans="1:58" ht="45" customHeight="1">
      <c r="A126" s="554">
        <v>1</v>
      </c>
      <c r="B126" s="265" t="s">
        <v>390</v>
      </c>
      <c r="C126" s="554" t="s">
        <v>16</v>
      </c>
      <c r="D126" s="952">
        <v>17</v>
      </c>
      <c r="E126" s="952">
        <v>17</v>
      </c>
      <c r="F126" s="901">
        <v>17</v>
      </c>
      <c r="G126" s="901">
        <v>17</v>
      </c>
      <c r="H126" s="901">
        <v>1</v>
      </c>
      <c r="I126" s="901">
        <v>1</v>
      </c>
      <c r="J126" s="901">
        <v>1</v>
      </c>
      <c r="K126" s="901">
        <v>1</v>
      </c>
      <c r="L126" s="901">
        <v>1</v>
      </c>
      <c r="M126" s="901">
        <v>1</v>
      </c>
      <c r="N126" s="901">
        <v>1</v>
      </c>
      <c r="O126" s="901">
        <v>1</v>
      </c>
      <c r="P126" s="901">
        <v>1</v>
      </c>
      <c r="Q126" s="901">
        <v>1</v>
      </c>
      <c r="R126" s="901">
        <v>1</v>
      </c>
      <c r="S126" s="901">
        <v>1</v>
      </c>
      <c r="T126" s="901">
        <v>1</v>
      </c>
      <c r="U126" s="901">
        <v>1</v>
      </c>
      <c r="V126" s="901">
        <v>1</v>
      </c>
      <c r="W126" s="901">
        <v>1</v>
      </c>
      <c r="X126" s="901">
        <v>1</v>
      </c>
      <c r="Y126" s="901">
        <v>1</v>
      </c>
      <c r="Z126" s="901">
        <v>1</v>
      </c>
      <c r="AA126" s="901">
        <v>1</v>
      </c>
      <c r="AB126" s="901">
        <v>1</v>
      </c>
      <c r="AC126" s="901">
        <v>1</v>
      </c>
      <c r="AD126" s="901">
        <v>1</v>
      </c>
      <c r="AE126" s="901">
        <v>1</v>
      </c>
      <c r="AF126" s="901">
        <v>1</v>
      </c>
      <c r="AG126" s="901">
        <v>1</v>
      </c>
      <c r="AH126" s="901">
        <v>1</v>
      </c>
      <c r="AI126" s="901">
        <v>1</v>
      </c>
      <c r="AJ126" s="901">
        <v>1</v>
      </c>
      <c r="AK126" s="901">
        <v>1</v>
      </c>
      <c r="AL126" s="901">
        <v>1</v>
      </c>
      <c r="AM126" s="901">
        <v>1</v>
      </c>
      <c r="AN126" s="901">
        <v>1</v>
      </c>
      <c r="AO126" s="901">
        <v>1</v>
      </c>
      <c r="AP126" s="901">
        <v>1</v>
      </c>
      <c r="AQ126" s="901">
        <v>1</v>
      </c>
      <c r="AR126" s="901">
        <v>1</v>
      </c>
      <c r="AS126" s="935">
        <v>1</v>
      </c>
      <c r="AT126" s="935">
        <v>1</v>
      </c>
      <c r="AU126" s="901">
        <v>1</v>
      </c>
      <c r="AV126" s="901">
        <v>1</v>
      </c>
      <c r="AW126" s="901">
        <v>1</v>
      </c>
      <c r="AX126" s="901">
        <v>1</v>
      </c>
      <c r="AY126" s="901">
        <v>1</v>
      </c>
      <c r="AZ126" s="901">
        <v>1</v>
      </c>
      <c r="BA126" s="901">
        <v>1</v>
      </c>
      <c r="BB126" s="901">
        <v>1</v>
      </c>
      <c r="BC126" s="901">
        <v>1</v>
      </c>
      <c r="BD126" s="901">
        <v>1</v>
      </c>
      <c r="BE126" s="935">
        <v>1</v>
      </c>
      <c r="BF126" s="976">
        <v>1</v>
      </c>
    </row>
    <row r="127" spans="1:58" ht="36.75" customHeight="1">
      <c r="A127" s="559">
        <v>2</v>
      </c>
      <c r="B127" s="268" t="s">
        <v>675</v>
      </c>
      <c r="C127" s="726" t="s">
        <v>43</v>
      </c>
      <c r="D127" s="900">
        <v>100</v>
      </c>
      <c r="E127" s="900">
        <v>100</v>
      </c>
      <c r="F127" s="901">
        <v>100</v>
      </c>
      <c r="G127" s="901">
        <v>100</v>
      </c>
      <c r="H127" s="901">
        <v>1</v>
      </c>
      <c r="I127" s="901">
        <v>1</v>
      </c>
      <c r="J127" s="901">
        <v>1</v>
      </c>
      <c r="K127" s="901">
        <v>1</v>
      </c>
      <c r="L127" s="901">
        <v>1</v>
      </c>
      <c r="M127" s="901">
        <v>1</v>
      </c>
      <c r="N127" s="901">
        <v>1</v>
      </c>
      <c r="O127" s="901">
        <v>1</v>
      </c>
      <c r="P127" s="901">
        <v>1</v>
      </c>
      <c r="Q127" s="901">
        <v>1</v>
      </c>
      <c r="R127" s="901">
        <v>1</v>
      </c>
      <c r="S127" s="901">
        <v>1</v>
      </c>
      <c r="T127" s="901">
        <v>1</v>
      </c>
      <c r="U127" s="901">
        <v>1</v>
      </c>
      <c r="V127" s="901">
        <v>1</v>
      </c>
      <c r="W127" s="901">
        <v>1</v>
      </c>
      <c r="X127" s="901">
        <v>1</v>
      </c>
      <c r="Y127" s="901">
        <v>1</v>
      </c>
      <c r="Z127" s="901">
        <v>1</v>
      </c>
      <c r="AA127" s="901">
        <v>1</v>
      </c>
      <c r="AB127" s="901">
        <v>1</v>
      </c>
      <c r="AC127" s="901">
        <v>1</v>
      </c>
      <c r="AD127" s="901">
        <v>1</v>
      </c>
      <c r="AE127" s="901">
        <v>1</v>
      </c>
      <c r="AF127" s="901">
        <v>1</v>
      </c>
      <c r="AG127" s="901">
        <v>1</v>
      </c>
      <c r="AH127" s="901">
        <v>1</v>
      </c>
      <c r="AI127" s="901">
        <v>1</v>
      </c>
      <c r="AJ127" s="901">
        <v>1</v>
      </c>
      <c r="AK127" s="901">
        <v>1</v>
      </c>
      <c r="AL127" s="901">
        <v>1</v>
      </c>
      <c r="AM127" s="901">
        <v>1</v>
      </c>
      <c r="AN127" s="901">
        <v>1</v>
      </c>
      <c r="AO127" s="901">
        <v>1</v>
      </c>
      <c r="AP127" s="901">
        <v>1</v>
      </c>
      <c r="AQ127" s="901">
        <v>1</v>
      </c>
      <c r="AR127" s="901">
        <v>1</v>
      </c>
      <c r="AS127" s="901">
        <v>1</v>
      </c>
      <c r="AT127" s="901">
        <v>1</v>
      </c>
      <c r="AU127" s="901">
        <v>1</v>
      </c>
      <c r="AV127" s="901">
        <v>1</v>
      </c>
      <c r="AW127" s="901">
        <v>1</v>
      </c>
      <c r="AX127" s="901">
        <v>1</v>
      </c>
      <c r="AY127" s="901">
        <v>1</v>
      </c>
      <c r="AZ127" s="901">
        <v>1</v>
      </c>
      <c r="BA127" s="901">
        <v>1</v>
      </c>
      <c r="BB127" s="901">
        <v>1</v>
      </c>
      <c r="BC127" s="901">
        <v>1</v>
      </c>
      <c r="BD127" s="901">
        <v>1</v>
      </c>
      <c r="BE127" s="901">
        <v>1</v>
      </c>
      <c r="BF127" s="976">
        <v>1</v>
      </c>
    </row>
    <row r="128" spans="1:58" ht="35.25" customHeight="1">
      <c r="A128" s="559">
        <v>3</v>
      </c>
      <c r="B128" s="268" t="s">
        <v>676</v>
      </c>
      <c r="C128" s="726" t="s">
        <v>43</v>
      </c>
      <c r="D128" s="900">
        <v>100</v>
      </c>
      <c r="E128" s="900">
        <f>17/17*100</f>
        <v>100</v>
      </c>
      <c r="F128" s="901">
        <v>100</v>
      </c>
      <c r="G128" s="901">
        <v>100</v>
      </c>
      <c r="H128" s="901">
        <v>1</v>
      </c>
      <c r="I128" s="901">
        <v>1</v>
      </c>
      <c r="J128" s="901">
        <v>1</v>
      </c>
      <c r="K128" s="901">
        <v>1</v>
      </c>
      <c r="L128" s="901">
        <v>1</v>
      </c>
      <c r="M128" s="901">
        <v>1</v>
      </c>
      <c r="N128" s="901">
        <v>1</v>
      </c>
      <c r="O128" s="901">
        <v>1</v>
      </c>
      <c r="P128" s="901">
        <v>1</v>
      </c>
      <c r="Q128" s="901">
        <v>1</v>
      </c>
      <c r="R128" s="901">
        <v>1</v>
      </c>
      <c r="S128" s="901">
        <v>1</v>
      </c>
      <c r="T128" s="901">
        <v>1</v>
      </c>
      <c r="U128" s="901">
        <v>1</v>
      </c>
      <c r="V128" s="901">
        <v>1</v>
      </c>
      <c r="W128" s="901">
        <v>1</v>
      </c>
      <c r="X128" s="901">
        <v>1</v>
      </c>
      <c r="Y128" s="901">
        <v>1</v>
      </c>
      <c r="Z128" s="901">
        <v>1</v>
      </c>
      <c r="AA128" s="901">
        <v>1</v>
      </c>
      <c r="AB128" s="901">
        <v>1</v>
      </c>
      <c r="AC128" s="901">
        <v>1</v>
      </c>
      <c r="AD128" s="901">
        <v>1</v>
      </c>
      <c r="AE128" s="901">
        <v>1</v>
      </c>
      <c r="AF128" s="901">
        <v>1</v>
      </c>
      <c r="AG128" s="901">
        <v>1</v>
      </c>
      <c r="AH128" s="901">
        <v>1</v>
      </c>
      <c r="AI128" s="901">
        <v>1</v>
      </c>
      <c r="AJ128" s="901">
        <v>1</v>
      </c>
      <c r="AK128" s="901">
        <v>1</v>
      </c>
      <c r="AL128" s="901">
        <v>1</v>
      </c>
      <c r="AM128" s="901">
        <v>1</v>
      </c>
      <c r="AN128" s="901">
        <v>1</v>
      </c>
      <c r="AO128" s="901">
        <v>1</v>
      </c>
      <c r="AP128" s="901">
        <v>1</v>
      </c>
      <c r="AQ128" s="901">
        <v>1</v>
      </c>
      <c r="AR128" s="901">
        <v>1</v>
      </c>
      <c r="AS128" s="901">
        <v>1</v>
      </c>
      <c r="AT128" s="901">
        <v>1</v>
      </c>
      <c r="AU128" s="901">
        <v>1</v>
      </c>
      <c r="AV128" s="901">
        <v>1</v>
      </c>
      <c r="AW128" s="901">
        <v>1</v>
      </c>
      <c r="AX128" s="901">
        <v>1</v>
      </c>
      <c r="AY128" s="901">
        <v>1</v>
      </c>
      <c r="AZ128" s="901">
        <v>1</v>
      </c>
      <c r="BA128" s="901">
        <v>1</v>
      </c>
      <c r="BB128" s="901">
        <v>1</v>
      </c>
      <c r="BC128" s="901">
        <v>1</v>
      </c>
      <c r="BD128" s="901">
        <v>1</v>
      </c>
      <c r="BE128" s="901">
        <v>1</v>
      </c>
      <c r="BF128" s="976">
        <v>1</v>
      </c>
    </row>
    <row r="129" spans="1:58" ht="35.25" customHeight="1">
      <c r="A129" s="559">
        <v>4</v>
      </c>
      <c r="B129" s="268" t="s">
        <v>677</v>
      </c>
      <c r="C129" s="726" t="s">
        <v>43</v>
      </c>
      <c r="D129" s="900">
        <v>100</v>
      </c>
      <c r="E129" s="900">
        <v>100</v>
      </c>
      <c r="F129" s="901">
        <v>100</v>
      </c>
      <c r="G129" s="901">
        <v>100</v>
      </c>
      <c r="H129" s="901"/>
      <c r="I129" s="901"/>
      <c r="J129" s="901"/>
      <c r="K129" s="901"/>
      <c r="L129" s="901"/>
      <c r="M129" s="901"/>
      <c r="N129" s="901"/>
      <c r="O129" s="901"/>
      <c r="P129" s="901"/>
      <c r="Q129" s="901"/>
      <c r="R129" s="901"/>
      <c r="S129" s="901"/>
      <c r="T129" s="901"/>
      <c r="U129" s="901"/>
      <c r="V129" s="901"/>
      <c r="W129" s="901"/>
      <c r="X129" s="901"/>
      <c r="Y129" s="901">
        <v>1</v>
      </c>
      <c r="Z129" s="901"/>
      <c r="AA129" s="901"/>
      <c r="AB129" s="901"/>
      <c r="AC129" s="901"/>
      <c r="AD129" s="901"/>
      <c r="AE129" s="901"/>
      <c r="AF129" s="901"/>
      <c r="AG129" s="901"/>
      <c r="AH129" s="901"/>
      <c r="AI129" s="901"/>
      <c r="AJ129" s="901"/>
      <c r="AK129" s="901"/>
      <c r="AL129" s="901"/>
      <c r="AM129" s="901"/>
      <c r="AN129" s="901"/>
      <c r="AO129" s="901"/>
      <c r="AP129" s="901"/>
      <c r="AQ129" s="901">
        <v>1</v>
      </c>
      <c r="AR129" s="901"/>
      <c r="AS129" s="901"/>
      <c r="AT129" s="901"/>
      <c r="AU129" s="901"/>
      <c r="AV129" s="901"/>
      <c r="AW129" s="901"/>
      <c r="AX129" s="901"/>
      <c r="AY129" s="901"/>
      <c r="AZ129" s="901"/>
      <c r="BA129" s="901"/>
      <c r="BB129" s="901"/>
      <c r="BC129" s="901">
        <v>1</v>
      </c>
      <c r="BD129" s="901"/>
      <c r="BE129" s="901"/>
      <c r="BF129" s="976"/>
    </row>
    <row r="130" spans="1:58" ht="39" customHeight="1">
      <c r="A130" s="559">
        <v>5</v>
      </c>
      <c r="B130" s="268" t="s">
        <v>678</v>
      </c>
      <c r="C130" s="726" t="s">
        <v>43</v>
      </c>
      <c r="D130" s="900">
        <v>94.117647058823522</v>
      </c>
      <c r="E130" s="900">
        <f>16/17*100</f>
        <v>94.117647058823522</v>
      </c>
      <c r="F130" s="901">
        <v>94.117647058823522</v>
      </c>
      <c r="G130" s="901">
        <v>88.235294117647058</v>
      </c>
      <c r="H130" s="901">
        <v>1</v>
      </c>
      <c r="I130" s="901">
        <v>1</v>
      </c>
      <c r="J130" s="901">
        <v>1</v>
      </c>
      <c r="K130" s="901">
        <v>1</v>
      </c>
      <c r="L130" s="901">
        <v>1</v>
      </c>
      <c r="M130" s="901">
        <v>1</v>
      </c>
      <c r="N130" s="901">
        <v>1</v>
      </c>
      <c r="O130" s="901">
        <v>1</v>
      </c>
      <c r="P130" s="901">
        <v>1</v>
      </c>
      <c r="Q130" s="935">
        <v>1</v>
      </c>
      <c r="R130" s="935">
        <v>1</v>
      </c>
      <c r="S130" s="935">
        <v>1</v>
      </c>
      <c r="T130" s="901">
        <v>1</v>
      </c>
      <c r="U130" s="901">
        <v>1</v>
      </c>
      <c r="V130" s="901">
        <v>1</v>
      </c>
      <c r="W130" s="901">
        <v>1</v>
      </c>
      <c r="X130" s="901">
        <v>1</v>
      </c>
      <c r="Y130" s="901"/>
      <c r="Z130" s="935">
        <v>1</v>
      </c>
      <c r="AA130" s="935">
        <v>1</v>
      </c>
      <c r="AB130" s="935">
        <v>1</v>
      </c>
      <c r="AC130" s="901">
        <v>1</v>
      </c>
      <c r="AD130" s="901">
        <v>1</v>
      </c>
      <c r="AE130" s="901">
        <v>1</v>
      </c>
      <c r="AF130" s="901">
        <v>1</v>
      </c>
      <c r="AG130" s="901">
        <v>1</v>
      </c>
      <c r="AH130" s="901">
        <v>1</v>
      </c>
      <c r="AI130" s="935">
        <v>1</v>
      </c>
      <c r="AJ130" s="935">
        <v>1</v>
      </c>
      <c r="AK130" s="935">
        <v>1</v>
      </c>
      <c r="AL130" s="935">
        <v>1</v>
      </c>
      <c r="AM130" s="935">
        <v>1</v>
      </c>
      <c r="AN130" s="935">
        <v>1</v>
      </c>
      <c r="AO130" s="901">
        <v>1</v>
      </c>
      <c r="AP130" s="901">
        <v>1</v>
      </c>
      <c r="AQ130" s="901"/>
      <c r="AR130" s="935">
        <v>1</v>
      </c>
      <c r="AS130" s="935">
        <v>1</v>
      </c>
      <c r="AT130" s="935">
        <v>1</v>
      </c>
      <c r="AU130" s="901">
        <v>1</v>
      </c>
      <c r="AV130" s="901">
        <v>1</v>
      </c>
      <c r="AW130" s="901">
        <v>1</v>
      </c>
      <c r="AX130" s="901">
        <v>1</v>
      </c>
      <c r="AY130" s="901">
        <v>1</v>
      </c>
      <c r="AZ130" s="901">
        <v>1</v>
      </c>
      <c r="BA130" s="901">
        <v>1</v>
      </c>
      <c r="BB130" s="901">
        <v>1</v>
      </c>
      <c r="BC130" s="901"/>
      <c r="BD130" s="935">
        <v>1</v>
      </c>
      <c r="BE130" s="935">
        <v>1</v>
      </c>
      <c r="BF130" s="976">
        <v>1</v>
      </c>
    </row>
    <row r="131" spans="1:58" ht="36.75" customHeight="1">
      <c r="A131" s="560" t="s">
        <v>31</v>
      </c>
      <c r="B131" s="861" t="s">
        <v>325</v>
      </c>
      <c r="C131" s="560"/>
      <c r="D131" s="901"/>
      <c r="E131" s="901"/>
      <c r="F131" s="901"/>
      <c r="G131" s="901"/>
      <c r="H131" s="901"/>
      <c r="I131" s="901"/>
      <c r="J131" s="901"/>
      <c r="K131" s="901"/>
      <c r="L131" s="901"/>
      <c r="M131" s="901"/>
      <c r="N131" s="901"/>
      <c r="O131" s="901"/>
      <c r="P131" s="901"/>
      <c r="Q131" s="901"/>
      <c r="R131" s="901"/>
      <c r="S131" s="901"/>
      <c r="T131" s="901"/>
      <c r="U131" s="901"/>
      <c r="V131" s="901"/>
      <c r="W131" s="901"/>
      <c r="X131" s="901"/>
      <c r="Y131" s="901"/>
      <c r="Z131" s="901"/>
      <c r="AA131" s="901"/>
      <c r="AB131" s="901"/>
      <c r="AC131" s="901"/>
      <c r="AD131" s="901"/>
      <c r="AE131" s="901"/>
      <c r="AF131" s="901"/>
      <c r="AG131" s="901"/>
      <c r="AH131" s="901"/>
      <c r="AI131" s="901"/>
      <c r="AJ131" s="901"/>
      <c r="AK131" s="901"/>
      <c r="AL131" s="901"/>
      <c r="AM131" s="901"/>
      <c r="AN131" s="901"/>
      <c r="AO131" s="901"/>
      <c r="AP131" s="901"/>
      <c r="AQ131" s="901"/>
      <c r="AR131" s="901"/>
      <c r="AS131" s="901"/>
      <c r="AT131" s="901"/>
      <c r="AU131" s="901"/>
      <c r="AV131" s="901"/>
      <c r="AW131" s="901"/>
      <c r="AX131" s="901"/>
      <c r="AY131" s="901"/>
      <c r="AZ131" s="901"/>
      <c r="BA131" s="901"/>
      <c r="BB131" s="901"/>
      <c r="BC131" s="901"/>
      <c r="BD131" s="901"/>
      <c r="BE131" s="901"/>
      <c r="BF131" s="976"/>
    </row>
    <row r="132" spans="1:58" ht="34.5" customHeight="1">
      <c r="A132" s="561">
        <v>1</v>
      </c>
      <c r="B132" s="259" t="s">
        <v>263</v>
      </c>
      <c r="C132" s="561" t="s">
        <v>43</v>
      </c>
      <c r="D132" s="927">
        <v>99.6</v>
      </c>
      <c r="E132" s="927">
        <v>98.5</v>
      </c>
      <c r="F132" s="901">
        <v>98.5</v>
      </c>
      <c r="G132" s="901">
        <v>98.5</v>
      </c>
      <c r="H132" s="927">
        <v>100</v>
      </c>
      <c r="I132" s="927">
        <v>100</v>
      </c>
      <c r="J132" s="927">
        <v>100</v>
      </c>
      <c r="K132" s="927">
        <v>100</v>
      </c>
      <c r="L132" s="927">
        <v>100</v>
      </c>
      <c r="M132" s="927">
        <v>100</v>
      </c>
      <c r="N132" s="927">
        <v>100</v>
      </c>
      <c r="O132" s="927">
        <v>100</v>
      </c>
      <c r="P132" s="927">
        <v>100</v>
      </c>
      <c r="Q132" s="982">
        <v>100</v>
      </c>
      <c r="R132" s="982">
        <v>100</v>
      </c>
      <c r="S132" s="982">
        <v>100</v>
      </c>
      <c r="T132" s="927">
        <v>100</v>
      </c>
      <c r="U132" s="927">
        <v>100</v>
      </c>
      <c r="V132" s="927">
        <v>100</v>
      </c>
      <c r="W132" s="927">
        <v>100</v>
      </c>
      <c r="X132" s="927">
        <v>100</v>
      </c>
      <c r="Y132" s="927">
        <v>100</v>
      </c>
      <c r="Z132" s="927">
        <v>99</v>
      </c>
      <c r="AA132" s="927">
        <v>99</v>
      </c>
      <c r="AB132" s="927">
        <v>99</v>
      </c>
      <c r="AC132" s="982">
        <v>100</v>
      </c>
      <c r="AD132" s="982">
        <v>100</v>
      </c>
      <c r="AE132" s="982">
        <v>100</v>
      </c>
      <c r="AF132" s="927">
        <v>100</v>
      </c>
      <c r="AG132" s="927">
        <v>100</v>
      </c>
      <c r="AH132" s="927">
        <v>100</v>
      </c>
      <c r="AI132" s="927">
        <v>100</v>
      </c>
      <c r="AJ132" s="927">
        <v>100</v>
      </c>
      <c r="AK132" s="927">
        <v>100</v>
      </c>
      <c r="AL132" s="927">
        <v>100</v>
      </c>
      <c r="AM132" s="927">
        <v>100</v>
      </c>
      <c r="AN132" s="927">
        <v>100</v>
      </c>
      <c r="AO132" s="927">
        <v>100</v>
      </c>
      <c r="AP132" s="927">
        <v>100</v>
      </c>
      <c r="AQ132" s="927">
        <v>100</v>
      </c>
      <c r="AR132" s="982">
        <v>100</v>
      </c>
      <c r="AS132" s="982">
        <v>100</v>
      </c>
      <c r="AT132" s="982">
        <v>100</v>
      </c>
      <c r="AU132" s="982">
        <v>100</v>
      </c>
      <c r="AV132" s="982">
        <v>100</v>
      </c>
      <c r="AW132" s="982">
        <v>100</v>
      </c>
      <c r="AX132" s="927">
        <v>100</v>
      </c>
      <c r="AY132" s="927">
        <v>100</v>
      </c>
      <c r="AZ132" s="927">
        <v>100</v>
      </c>
      <c r="BA132" s="927">
        <v>99</v>
      </c>
      <c r="BB132" s="927">
        <v>99</v>
      </c>
      <c r="BC132" s="927">
        <v>99</v>
      </c>
      <c r="BD132" s="927">
        <v>100</v>
      </c>
      <c r="BE132" s="927">
        <v>100</v>
      </c>
      <c r="BF132" s="976">
        <v>100</v>
      </c>
    </row>
    <row r="133" spans="1:58" ht="34.5" customHeight="1">
      <c r="A133" s="561">
        <v>2</v>
      </c>
      <c r="B133" s="259" t="s">
        <v>264</v>
      </c>
      <c r="C133" s="561" t="s">
        <v>43</v>
      </c>
      <c r="D133" s="927">
        <v>100</v>
      </c>
      <c r="E133" s="927">
        <v>99.5</v>
      </c>
      <c r="F133" s="901">
        <v>99.5</v>
      </c>
      <c r="G133" s="901">
        <v>99.5</v>
      </c>
      <c r="H133" s="927">
        <v>100</v>
      </c>
      <c r="I133" s="927">
        <v>100</v>
      </c>
      <c r="J133" s="927">
        <v>100</v>
      </c>
      <c r="K133" s="927">
        <v>100</v>
      </c>
      <c r="L133" s="927">
        <v>100</v>
      </c>
      <c r="M133" s="927">
        <v>100</v>
      </c>
      <c r="N133" s="927">
        <v>100</v>
      </c>
      <c r="O133" s="927">
        <v>100</v>
      </c>
      <c r="P133" s="927">
        <v>100</v>
      </c>
      <c r="Q133" s="927">
        <v>100</v>
      </c>
      <c r="R133" s="927">
        <v>100</v>
      </c>
      <c r="S133" s="927">
        <v>100</v>
      </c>
      <c r="T133" s="927">
        <v>100</v>
      </c>
      <c r="U133" s="927">
        <v>100</v>
      </c>
      <c r="V133" s="927">
        <v>100</v>
      </c>
      <c r="W133" s="901">
        <v>100</v>
      </c>
      <c r="X133" s="901">
        <v>100</v>
      </c>
      <c r="Y133" s="901">
        <v>100</v>
      </c>
      <c r="Z133" s="901">
        <v>100</v>
      </c>
      <c r="AA133" s="901">
        <v>100</v>
      </c>
      <c r="AB133" s="901">
        <v>100</v>
      </c>
      <c r="AC133" s="927">
        <v>100</v>
      </c>
      <c r="AD133" s="927">
        <v>100</v>
      </c>
      <c r="AE133" s="927">
        <v>100</v>
      </c>
      <c r="AF133" s="927">
        <v>100</v>
      </c>
      <c r="AG133" s="927">
        <v>100</v>
      </c>
      <c r="AH133" s="927">
        <v>100</v>
      </c>
      <c r="AI133" s="927">
        <v>100</v>
      </c>
      <c r="AJ133" s="927">
        <v>100</v>
      </c>
      <c r="AK133" s="927">
        <v>100</v>
      </c>
      <c r="AL133" s="927">
        <v>100</v>
      </c>
      <c r="AM133" s="927">
        <v>100</v>
      </c>
      <c r="AN133" s="927">
        <v>100</v>
      </c>
      <c r="AO133" s="927">
        <v>100</v>
      </c>
      <c r="AP133" s="927">
        <v>100</v>
      </c>
      <c r="AQ133" s="927">
        <v>100</v>
      </c>
      <c r="AR133" s="982">
        <v>100</v>
      </c>
      <c r="AS133" s="982">
        <v>100</v>
      </c>
      <c r="AT133" s="982">
        <v>100</v>
      </c>
      <c r="AU133" s="927">
        <v>100</v>
      </c>
      <c r="AV133" s="927">
        <v>100</v>
      </c>
      <c r="AW133" s="927">
        <v>100</v>
      </c>
      <c r="AX133" s="927">
        <v>100</v>
      </c>
      <c r="AY133" s="927">
        <v>100</v>
      </c>
      <c r="AZ133" s="927">
        <v>100</v>
      </c>
      <c r="BA133" s="927">
        <v>100</v>
      </c>
      <c r="BB133" s="927">
        <v>100</v>
      </c>
      <c r="BC133" s="927">
        <v>100</v>
      </c>
      <c r="BD133" s="927">
        <v>100</v>
      </c>
      <c r="BE133" s="927">
        <v>100</v>
      </c>
      <c r="BF133" s="976">
        <v>100</v>
      </c>
    </row>
    <row r="134" spans="1:58" ht="34.5" customHeight="1">
      <c r="A134" s="561">
        <v>3</v>
      </c>
      <c r="B134" s="259" t="s">
        <v>265</v>
      </c>
      <c r="C134" s="561" t="s">
        <v>43</v>
      </c>
      <c r="D134" s="952">
        <v>96.5</v>
      </c>
      <c r="E134" s="952">
        <v>96.5</v>
      </c>
      <c r="F134" s="901">
        <v>96.5</v>
      </c>
      <c r="G134" s="901">
        <v>96.5</v>
      </c>
      <c r="H134" s="927">
        <v>100</v>
      </c>
      <c r="I134" s="927">
        <v>100</v>
      </c>
      <c r="J134" s="927">
        <v>100</v>
      </c>
      <c r="K134" s="927">
        <v>99</v>
      </c>
      <c r="L134" s="927">
        <v>99</v>
      </c>
      <c r="M134" s="927">
        <v>99</v>
      </c>
      <c r="N134" s="927">
        <v>99.5</v>
      </c>
      <c r="O134" s="927">
        <v>99.5</v>
      </c>
      <c r="P134" s="927">
        <v>99.5</v>
      </c>
      <c r="Q134" s="927">
        <v>97</v>
      </c>
      <c r="R134" s="927">
        <v>97</v>
      </c>
      <c r="S134" s="927">
        <v>97</v>
      </c>
      <c r="T134" s="927">
        <v>100</v>
      </c>
      <c r="U134" s="927">
        <v>100</v>
      </c>
      <c r="V134" s="927">
        <v>100</v>
      </c>
      <c r="W134" s="927">
        <v>98</v>
      </c>
      <c r="X134" s="927">
        <v>98</v>
      </c>
      <c r="Y134" s="927">
        <v>98</v>
      </c>
      <c r="Z134" s="927">
        <v>98</v>
      </c>
      <c r="AA134" s="927">
        <v>98</v>
      </c>
      <c r="AB134" s="927">
        <v>98</v>
      </c>
      <c r="AC134" s="927">
        <v>99</v>
      </c>
      <c r="AD134" s="927">
        <v>99</v>
      </c>
      <c r="AE134" s="927">
        <v>99</v>
      </c>
      <c r="AF134" s="927">
        <v>96.2</v>
      </c>
      <c r="AG134" s="927">
        <v>96.2</v>
      </c>
      <c r="AH134" s="927">
        <v>96.2</v>
      </c>
      <c r="AI134" s="927">
        <v>97</v>
      </c>
      <c r="AJ134" s="927">
        <v>97</v>
      </c>
      <c r="AK134" s="927">
        <v>97</v>
      </c>
      <c r="AL134" s="927">
        <v>95.5</v>
      </c>
      <c r="AM134" s="927">
        <v>95.5</v>
      </c>
      <c r="AN134" s="927">
        <v>95.5</v>
      </c>
      <c r="AO134" s="927">
        <v>97</v>
      </c>
      <c r="AP134" s="927">
        <v>97</v>
      </c>
      <c r="AQ134" s="927">
        <v>97</v>
      </c>
      <c r="AR134" s="927">
        <v>96.6</v>
      </c>
      <c r="AS134" s="927">
        <v>96.6</v>
      </c>
      <c r="AT134" s="927">
        <v>96.6</v>
      </c>
      <c r="AU134" s="982">
        <v>98</v>
      </c>
      <c r="AV134" s="982">
        <v>98</v>
      </c>
      <c r="AW134" s="982">
        <v>98</v>
      </c>
      <c r="AX134" s="927">
        <v>95.5</v>
      </c>
      <c r="AY134" s="927">
        <v>95.5</v>
      </c>
      <c r="AZ134" s="927">
        <v>95.5</v>
      </c>
      <c r="BA134" s="927">
        <v>96</v>
      </c>
      <c r="BB134" s="927">
        <v>96</v>
      </c>
      <c r="BC134" s="927">
        <v>96</v>
      </c>
      <c r="BD134" s="927">
        <v>98</v>
      </c>
      <c r="BE134" s="927">
        <v>98</v>
      </c>
      <c r="BF134" s="976">
        <v>98</v>
      </c>
    </row>
    <row r="135" spans="1:58" ht="48.75" customHeight="1">
      <c r="A135" s="561">
        <v>4</v>
      </c>
      <c r="B135" s="259" t="s">
        <v>745</v>
      </c>
      <c r="C135" s="561" t="s">
        <v>43</v>
      </c>
      <c r="D135" s="952">
        <v>54</v>
      </c>
      <c r="E135" s="952">
        <v>54.2</v>
      </c>
      <c r="F135" s="901">
        <v>57.3</v>
      </c>
      <c r="G135" s="901">
        <v>57</v>
      </c>
      <c r="H135" s="901"/>
      <c r="I135" s="901"/>
      <c r="J135" s="901"/>
      <c r="K135" s="901"/>
      <c r="L135" s="901"/>
      <c r="M135" s="901"/>
      <c r="N135" s="901"/>
      <c r="O135" s="901"/>
      <c r="P135" s="901"/>
      <c r="Q135" s="901"/>
      <c r="R135" s="901"/>
      <c r="S135" s="901"/>
      <c r="T135" s="901"/>
      <c r="U135" s="901"/>
      <c r="V135" s="901"/>
      <c r="W135" s="901"/>
      <c r="X135" s="901"/>
      <c r="Y135" s="901"/>
      <c r="Z135" s="901"/>
      <c r="AA135" s="901"/>
      <c r="AB135" s="901"/>
      <c r="AC135" s="901"/>
      <c r="AD135" s="901"/>
      <c r="AE135" s="901"/>
      <c r="AF135" s="901"/>
      <c r="AG135" s="901"/>
      <c r="AH135" s="901"/>
      <c r="AI135" s="901"/>
      <c r="AJ135" s="901"/>
      <c r="AK135" s="901"/>
      <c r="AL135" s="901"/>
      <c r="AM135" s="901"/>
      <c r="AN135" s="901"/>
      <c r="AO135" s="901"/>
      <c r="AP135" s="901"/>
      <c r="AQ135" s="901"/>
      <c r="AR135" s="901"/>
      <c r="AS135" s="901"/>
      <c r="AT135" s="901"/>
      <c r="AU135" s="901"/>
      <c r="AV135" s="901"/>
      <c r="AW135" s="901"/>
      <c r="AX135" s="901"/>
      <c r="AY135" s="901"/>
      <c r="AZ135" s="901"/>
      <c r="BA135" s="901"/>
      <c r="BB135" s="901"/>
      <c r="BC135" s="901"/>
      <c r="BD135" s="901"/>
      <c r="BE135" s="901"/>
      <c r="BF135" s="976"/>
    </row>
    <row r="136" spans="1:58">
      <c r="A136" s="809" t="s">
        <v>33</v>
      </c>
      <c r="B136" s="810" t="s">
        <v>443</v>
      </c>
      <c r="C136" s="809" t="s">
        <v>54</v>
      </c>
      <c r="D136" s="931">
        <v>1550</v>
      </c>
      <c r="E136" s="931">
        <f>+E138+E141+E144+E147+E149</f>
        <v>1581</v>
      </c>
      <c r="F136" s="901">
        <v>1486</v>
      </c>
      <c r="G136" s="901">
        <v>1558</v>
      </c>
      <c r="H136" s="931">
        <v>100</v>
      </c>
      <c r="I136" s="931">
        <v>95</v>
      </c>
      <c r="J136" s="931">
        <v>97</v>
      </c>
      <c r="K136" s="931">
        <v>100</v>
      </c>
      <c r="L136" s="931">
        <v>91</v>
      </c>
      <c r="M136" s="931">
        <v>97</v>
      </c>
      <c r="N136" s="931">
        <v>64</v>
      </c>
      <c r="O136" s="931">
        <v>64</v>
      </c>
      <c r="P136" s="931">
        <v>71</v>
      </c>
      <c r="Q136" s="931">
        <v>74</v>
      </c>
      <c r="R136" s="931">
        <v>77</v>
      </c>
      <c r="S136" s="931">
        <v>91</v>
      </c>
      <c r="T136" s="931">
        <v>131</v>
      </c>
      <c r="U136" s="931">
        <v>124</v>
      </c>
      <c r="V136" s="931">
        <v>129</v>
      </c>
      <c r="W136" s="931">
        <v>68</v>
      </c>
      <c r="X136" s="931">
        <v>72</v>
      </c>
      <c r="Y136" s="931">
        <v>70</v>
      </c>
      <c r="Z136" s="931">
        <v>95</v>
      </c>
      <c r="AA136" s="931">
        <v>92</v>
      </c>
      <c r="AB136" s="931">
        <v>83</v>
      </c>
      <c r="AC136" s="931">
        <v>70</v>
      </c>
      <c r="AD136" s="931">
        <v>65</v>
      </c>
      <c r="AE136" s="931">
        <v>64</v>
      </c>
      <c r="AF136" s="931">
        <v>131</v>
      </c>
      <c r="AG136" s="931">
        <v>107</v>
      </c>
      <c r="AH136" s="931">
        <v>121</v>
      </c>
      <c r="AI136" s="931">
        <v>145</v>
      </c>
      <c r="AJ136" s="931">
        <v>141</v>
      </c>
      <c r="AK136" s="931">
        <v>139</v>
      </c>
      <c r="AL136" s="931">
        <v>66</v>
      </c>
      <c r="AM136" s="931">
        <v>63</v>
      </c>
      <c r="AN136" s="931">
        <v>65</v>
      </c>
      <c r="AO136" s="931">
        <v>141</v>
      </c>
      <c r="AP136" s="931">
        <v>132</v>
      </c>
      <c r="AQ136" s="931">
        <v>127</v>
      </c>
      <c r="AR136" s="931">
        <v>53</v>
      </c>
      <c r="AS136" s="931">
        <v>51</v>
      </c>
      <c r="AT136" s="931">
        <v>53</v>
      </c>
      <c r="AU136" s="931">
        <v>43</v>
      </c>
      <c r="AV136" s="931">
        <v>39</v>
      </c>
      <c r="AW136" s="931">
        <v>51</v>
      </c>
      <c r="AX136" s="931">
        <v>47</v>
      </c>
      <c r="AY136" s="931">
        <v>41</v>
      </c>
      <c r="AZ136" s="931">
        <v>48</v>
      </c>
      <c r="BA136" s="931">
        <v>61</v>
      </c>
      <c r="BB136" s="931">
        <v>53</v>
      </c>
      <c r="BC136" s="931">
        <v>61</v>
      </c>
      <c r="BD136" s="931">
        <v>90</v>
      </c>
      <c r="BE136" s="931">
        <v>77</v>
      </c>
      <c r="BF136" s="976">
        <v>86</v>
      </c>
    </row>
    <row r="137" spans="1:58" ht="26.25" customHeight="1">
      <c r="A137" s="566"/>
      <c r="B137" s="257" t="s">
        <v>10</v>
      </c>
      <c r="C137" s="566" t="s">
        <v>43</v>
      </c>
      <c r="D137" s="952">
        <v>1584.7597176813485</v>
      </c>
      <c r="E137" s="952">
        <f t="shared" ref="E137:E146" si="23">H137+K137+N137+Q137+AC137+AF137+W137+Z137+T137+AI137+AL137+AO137+AR137+AU137+AX137+BA137+BD137</f>
        <v>1641.5090949687371</v>
      </c>
      <c r="F137" s="901">
        <v>93</v>
      </c>
      <c r="G137" s="901">
        <v>97.599553888479917</v>
      </c>
      <c r="H137" s="983">
        <v>98.412698412698418</v>
      </c>
      <c r="I137" s="983">
        <v>100</v>
      </c>
      <c r="J137" s="983">
        <v>100</v>
      </c>
      <c r="K137" s="983">
        <v>93.055555555555543</v>
      </c>
      <c r="L137" s="983">
        <v>98.245614035087712</v>
      </c>
      <c r="M137" s="983">
        <v>100</v>
      </c>
      <c r="N137" s="983">
        <v>86.06701940035272</v>
      </c>
      <c r="O137" s="983">
        <v>97.619047619047635</v>
      </c>
      <c r="P137" s="983">
        <v>100</v>
      </c>
      <c r="Q137" s="983">
        <v>100</v>
      </c>
      <c r="R137" s="983">
        <v>100</v>
      </c>
      <c r="S137" s="983">
        <v>100</v>
      </c>
      <c r="T137" s="983">
        <v>98.245614035087712</v>
      </c>
      <c r="U137" s="983">
        <v>95.915435139573063</v>
      </c>
      <c r="V137" s="983">
        <v>98.787878787878796</v>
      </c>
      <c r="W137" s="983">
        <v>100</v>
      </c>
      <c r="X137" s="983">
        <v>98.245614035087712</v>
      </c>
      <c r="Y137" s="983">
        <v>98.412698412698418</v>
      </c>
      <c r="Z137" s="983">
        <v>96.153846153846146</v>
      </c>
      <c r="AA137" s="983">
        <v>95.385571247640215</v>
      </c>
      <c r="AB137" s="983">
        <v>95.478927203065112</v>
      </c>
      <c r="AC137" s="983">
        <v>98.198198198198199</v>
      </c>
      <c r="AD137" s="983">
        <v>98.095238095238088</v>
      </c>
      <c r="AE137" s="983">
        <v>100</v>
      </c>
      <c r="AF137" s="983">
        <v>95.289133473095731</v>
      </c>
      <c r="AG137" s="983">
        <v>97.376543209876559</v>
      </c>
      <c r="AH137" s="983">
        <v>97.141173003241974</v>
      </c>
      <c r="AI137" s="983">
        <v>93.558114035087712</v>
      </c>
      <c r="AJ137" s="983">
        <v>94.531875080655553</v>
      </c>
      <c r="AK137" s="983">
        <v>96.889449348465746</v>
      </c>
      <c r="AL137" s="983">
        <v>100</v>
      </c>
      <c r="AM137" s="983">
        <v>98.550724637681171</v>
      </c>
      <c r="AN137" s="983">
        <v>100</v>
      </c>
      <c r="AO137" s="983">
        <v>96.431032106931241</v>
      </c>
      <c r="AP137" s="983">
        <v>98.092998955067927</v>
      </c>
      <c r="AQ137" s="983">
        <v>100</v>
      </c>
      <c r="AR137" s="983">
        <v>100</v>
      </c>
      <c r="AS137" s="983">
        <v>98.039215686274517</v>
      </c>
      <c r="AT137" s="983">
        <v>97.777777777777771</v>
      </c>
      <c r="AU137" s="983">
        <v>100</v>
      </c>
      <c r="AV137" s="983">
        <v>94.871794871794876</v>
      </c>
      <c r="AW137" s="983">
        <v>97.916666666666671</v>
      </c>
      <c r="AX137" s="983">
        <v>91.851851851851848</v>
      </c>
      <c r="AY137" s="983">
        <v>98.039215686274517</v>
      </c>
      <c r="AZ137" s="983">
        <v>98.245614035087712</v>
      </c>
      <c r="BA137" s="983">
        <v>98.412698412698418</v>
      </c>
      <c r="BB137" s="983">
        <v>98.412698412698418</v>
      </c>
      <c r="BC137" s="983">
        <v>100</v>
      </c>
      <c r="BD137" s="983">
        <v>95.833333333333329</v>
      </c>
      <c r="BE137" s="983">
        <v>96.451914098972921</v>
      </c>
      <c r="BF137" s="984">
        <v>97</v>
      </c>
    </row>
    <row r="138" spans="1:58" ht="18" customHeight="1">
      <c r="A138" s="554">
        <v>1</v>
      </c>
      <c r="B138" s="254" t="s">
        <v>623</v>
      </c>
      <c r="C138" s="554" t="s">
        <v>54</v>
      </c>
      <c r="D138" s="952">
        <v>450</v>
      </c>
      <c r="E138" s="952">
        <f t="shared" si="23"/>
        <v>473</v>
      </c>
      <c r="F138" s="901">
        <v>433</v>
      </c>
      <c r="G138" s="901">
        <v>454</v>
      </c>
      <c r="H138" s="985">
        <v>35</v>
      </c>
      <c r="I138" s="985">
        <v>34</v>
      </c>
      <c r="J138" s="985">
        <v>34</v>
      </c>
      <c r="K138" s="985">
        <v>35</v>
      </c>
      <c r="L138" s="985">
        <v>32</v>
      </c>
      <c r="M138" s="985">
        <v>33</v>
      </c>
      <c r="N138" s="985">
        <v>21</v>
      </c>
      <c r="O138" s="985">
        <v>21</v>
      </c>
      <c r="P138" s="985">
        <v>26</v>
      </c>
      <c r="Q138" s="985">
        <v>26</v>
      </c>
      <c r="R138" s="985">
        <v>26</v>
      </c>
      <c r="S138" s="985">
        <v>27</v>
      </c>
      <c r="T138" s="985">
        <v>39</v>
      </c>
      <c r="U138" s="985">
        <v>39</v>
      </c>
      <c r="V138" s="985">
        <v>36</v>
      </c>
      <c r="W138" s="985">
        <v>20</v>
      </c>
      <c r="X138" s="985">
        <v>23</v>
      </c>
      <c r="Y138" s="985">
        <v>21</v>
      </c>
      <c r="Z138" s="985">
        <v>31</v>
      </c>
      <c r="AA138" s="985">
        <v>29</v>
      </c>
      <c r="AB138" s="985">
        <v>24</v>
      </c>
      <c r="AC138" s="985">
        <v>17</v>
      </c>
      <c r="AD138" s="985">
        <v>17</v>
      </c>
      <c r="AE138" s="985">
        <v>17</v>
      </c>
      <c r="AF138" s="985">
        <v>46</v>
      </c>
      <c r="AG138" s="985">
        <v>30</v>
      </c>
      <c r="AH138" s="985">
        <v>39</v>
      </c>
      <c r="AI138" s="985">
        <v>43</v>
      </c>
      <c r="AJ138" s="985">
        <v>41</v>
      </c>
      <c r="AK138" s="985">
        <v>39</v>
      </c>
      <c r="AL138" s="985">
        <v>22</v>
      </c>
      <c r="AM138" s="985">
        <v>23</v>
      </c>
      <c r="AN138" s="985">
        <v>22</v>
      </c>
      <c r="AO138" s="985">
        <v>41</v>
      </c>
      <c r="AP138" s="985">
        <v>44</v>
      </c>
      <c r="AQ138" s="985">
        <v>46</v>
      </c>
      <c r="AR138" s="985">
        <v>20</v>
      </c>
      <c r="AS138" s="985">
        <v>16</v>
      </c>
      <c r="AT138" s="985">
        <v>15</v>
      </c>
      <c r="AU138" s="985">
        <v>12</v>
      </c>
      <c r="AV138" s="985">
        <v>12</v>
      </c>
      <c r="AW138" s="985">
        <v>18</v>
      </c>
      <c r="AX138" s="985">
        <v>14</v>
      </c>
      <c r="AY138" s="985">
        <v>11</v>
      </c>
      <c r="AZ138" s="985">
        <v>16</v>
      </c>
      <c r="BA138" s="985">
        <v>21</v>
      </c>
      <c r="BB138" s="985">
        <v>14</v>
      </c>
      <c r="BC138" s="985">
        <v>20</v>
      </c>
      <c r="BD138" s="985">
        <v>30</v>
      </c>
      <c r="BE138" s="985">
        <v>21</v>
      </c>
      <c r="BF138" s="976">
        <v>21</v>
      </c>
    </row>
    <row r="139" spans="1:58" s="253" customFormat="1" ht="27.75" customHeight="1">
      <c r="A139" s="554"/>
      <c r="B139" s="254" t="s">
        <v>679</v>
      </c>
      <c r="C139" s="554" t="s">
        <v>54</v>
      </c>
      <c r="D139" s="952">
        <v>437</v>
      </c>
      <c r="E139" s="952">
        <f t="shared" si="23"/>
        <v>474</v>
      </c>
      <c r="F139" s="901">
        <v>425</v>
      </c>
      <c r="G139" s="901">
        <v>448</v>
      </c>
      <c r="H139" s="985">
        <v>35</v>
      </c>
      <c r="I139" s="985">
        <v>34</v>
      </c>
      <c r="J139" s="985">
        <v>34</v>
      </c>
      <c r="K139" s="985">
        <v>35</v>
      </c>
      <c r="L139" s="985">
        <v>32</v>
      </c>
      <c r="M139" s="985">
        <v>33</v>
      </c>
      <c r="N139" s="985">
        <v>21</v>
      </c>
      <c r="O139" s="985">
        <v>21</v>
      </c>
      <c r="P139" s="985">
        <v>26</v>
      </c>
      <c r="Q139" s="985">
        <v>26</v>
      </c>
      <c r="R139" s="985">
        <v>26</v>
      </c>
      <c r="S139" s="985">
        <v>27</v>
      </c>
      <c r="T139" s="985">
        <v>39</v>
      </c>
      <c r="U139" s="985">
        <v>39</v>
      </c>
      <c r="V139" s="985">
        <v>36</v>
      </c>
      <c r="W139" s="985">
        <v>20</v>
      </c>
      <c r="X139" s="985">
        <v>23</v>
      </c>
      <c r="Y139" s="985">
        <v>20</v>
      </c>
      <c r="Z139" s="985">
        <v>31</v>
      </c>
      <c r="AA139" s="985">
        <v>28</v>
      </c>
      <c r="AB139" s="985">
        <v>24</v>
      </c>
      <c r="AC139" s="985">
        <v>17</v>
      </c>
      <c r="AD139" s="985">
        <v>17</v>
      </c>
      <c r="AE139" s="985">
        <v>17</v>
      </c>
      <c r="AF139" s="985">
        <v>46</v>
      </c>
      <c r="AG139" s="985">
        <v>30</v>
      </c>
      <c r="AH139" s="985">
        <v>37</v>
      </c>
      <c r="AI139" s="985">
        <v>43</v>
      </c>
      <c r="AJ139" s="985">
        <v>38</v>
      </c>
      <c r="AK139" s="985">
        <v>36</v>
      </c>
      <c r="AL139" s="985">
        <v>22</v>
      </c>
      <c r="AM139" s="985">
        <v>22</v>
      </c>
      <c r="AN139" s="985">
        <v>22</v>
      </c>
      <c r="AO139" s="985">
        <v>41</v>
      </c>
      <c r="AP139" s="985">
        <v>43</v>
      </c>
      <c r="AQ139" s="985">
        <v>46</v>
      </c>
      <c r="AR139" s="985">
        <v>20</v>
      </c>
      <c r="AS139" s="985">
        <v>16</v>
      </c>
      <c r="AT139" s="985">
        <v>15</v>
      </c>
      <c r="AU139" s="985">
        <v>14</v>
      </c>
      <c r="AV139" s="985">
        <v>12</v>
      </c>
      <c r="AW139" s="985">
        <v>18</v>
      </c>
      <c r="AX139" s="985">
        <v>14</v>
      </c>
      <c r="AY139" s="985">
        <v>11</v>
      </c>
      <c r="AZ139" s="985">
        <v>16</v>
      </c>
      <c r="BA139" s="985">
        <v>20</v>
      </c>
      <c r="BB139" s="985">
        <v>13</v>
      </c>
      <c r="BC139" s="985">
        <v>20</v>
      </c>
      <c r="BD139" s="985">
        <v>30</v>
      </c>
      <c r="BE139" s="985">
        <v>20</v>
      </c>
      <c r="BF139" s="976">
        <v>21</v>
      </c>
    </row>
    <row r="140" spans="1:58" ht="27" customHeight="1">
      <c r="A140" s="566"/>
      <c r="B140" s="257" t="s">
        <v>10</v>
      </c>
      <c r="C140" s="566" t="s">
        <v>43</v>
      </c>
      <c r="D140" s="952">
        <v>1664.6825396825395</v>
      </c>
      <c r="E140" s="952">
        <f t="shared" si="23"/>
        <v>1688.2539682539682</v>
      </c>
      <c r="F140" s="901">
        <v>98.152424942263281</v>
      </c>
      <c r="G140" s="901">
        <v>98.678414096916299</v>
      </c>
      <c r="H140" s="983">
        <v>100</v>
      </c>
      <c r="I140" s="983">
        <v>100</v>
      </c>
      <c r="J140" s="983">
        <v>100</v>
      </c>
      <c r="K140" s="983">
        <v>100</v>
      </c>
      <c r="L140" s="983">
        <v>100</v>
      </c>
      <c r="M140" s="983">
        <v>100</v>
      </c>
      <c r="N140" s="983">
        <v>95.238095238095227</v>
      </c>
      <c r="O140" s="983">
        <v>100</v>
      </c>
      <c r="P140" s="983">
        <v>100</v>
      </c>
      <c r="Q140" s="983">
        <v>100</v>
      </c>
      <c r="R140" s="983">
        <v>100</v>
      </c>
      <c r="S140" s="983">
        <v>100</v>
      </c>
      <c r="T140" s="983">
        <v>100</v>
      </c>
      <c r="U140" s="983">
        <v>100</v>
      </c>
      <c r="V140" s="983">
        <v>100</v>
      </c>
      <c r="W140" s="983">
        <v>100</v>
      </c>
      <c r="X140" s="983">
        <v>100</v>
      </c>
      <c r="Y140" s="983">
        <v>95.238095238095227</v>
      </c>
      <c r="Z140" s="983">
        <v>100</v>
      </c>
      <c r="AA140" s="983">
        <v>96.551724137931032</v>
      </c>
      <c r="AB140" s="983">
        <v>100</v>
      </c>
      <c r="AC140" s="983">
        <v>100</v>
      </c>
      <c r="AD140" s="983">
        <v>100</v>
      </c>
      <c r="AE140" s="983">
        <v>100</v>
      </c>
      <c r="AF140" s="983">
        <v>97.777777777777771</v>
      </c>
      <c r="AG140" s="983">
        <v>100</v>
      </c>
      <c r="AH140" s="983">
        <v>94.871794871794862</v>
      </c>
      <c r="AI140" s="983">
        <v>100</v>
      </c>
      <c r="AJ140" s="983">
        <v>92.682926829268297</v>
      </c>
      <c r="AK140" s="983">
        <v>92.307692307692307</v>
      </c>
      <c r="AL140" s="983">
        <v>100</v>
      </c>
      <c r="AM140" s="983">
        <v>95.652173913043484</v>
      </c>
      <c r="AN140" s="983">
        <v>100</v>
      </c>
      <c r="AO140" s="983">
        <v>100</v>
      </c>
      <c r="AP140" s="983">
        <v>97.727272727272734</v>
      </c>
      <c r="AQ140" s="983">
        <v>100</v>
      </c>
      <c r="AR140" s="983">
        <v>100</v>
      </c>
      <c r="AS140" s="983">
        <v>100</v>
      </c>
      <c r="AT140" s="983">
        <v>100</v>
      </c>
      <c r="AU140" s="983">
        <v>100</v>
      </c>
      <c r="AV140" s="983">
        <v>100</v>
      </c>
      <c r="AW140" s="983">
        <v>100</v>
      </c>
      <c r="AX140" s="983">
        <v>100</v>
      </c>
      <c r="AY140" s="983">
        <v>100</v>
      </c>
      <c r="AZ140" s="983">
        <v>100</v>
      </c>
      <c r="BA140" s="983">
        <v>95.238095238095227</v>
      </c>
      <c r="BB140" s="983">
        <v>95.238095238095227</v>
      </c>
      <c r="BC140" s="983">
        <v>100</v>
      </c>
      <c r="BD140" s="983">
        <v>100</v>
      </c>
      <c r="BE140" s="983">
        <v>95.238095238095227</v>
      </c>
      <c r="BF140" s="984">
        <v>100</v>
      </c>
    </row>
    <row r="141" spans="1:58" ht="18" customHeight="1">
      <c r="A141" s="554">
        <v>2</v>
      </c>
      <c r="B141" s="254" t="s">
        <v>624</v>
      </c>
      <c r="C141" s="554" t="s">
        <v>54</v>
      </c>
      <c r="D141" s="952">
        <v>623</v>
      </c>
      <c r="E141" s="952">
        <f t="shared" si="23"/>
        <v>616</v>
      </c>
      <c r="F141" s="901">
        <v>608</v>
      </c>
      <c r="G141" s="901">
        <v>609</v>
      </c>
      <c r="H141" s="985">
        <v>42</v>
      </c>
      <c r="I141" s="985">
        <v>40</v>
      </c>
      <c r="J141" s="985">
        <v>41</v>
      </c>
      <c r="K141" s="985">
        <v>41</v>
      </c>
      <c r="L141" s="985">
        <v>40</v>
      </c>
      <c r="M141" s="985">
        <v>40</v>
      </c>
      <c r="N141" s="985">
        <v>27</v>
      </c>
      <c r="O141" s="985">
        <v>29</v>
      </c>
      <c r="P141" s="985">
        <v>28</v>
      </c>
      <c r="Q141" s="985">
        <v>31</v>
      </c>
      <c r="R141" s="985">
        <v>31</v>
      </c>
      <c r="S141" s="985">
        <v>44</v>
      </c>
      <c r="T141" s="985">
        <v>57</v>
      </c>
      <c r="U141" s="985">
        <v>56</v>
      </c>
      <c r="V141" s="985">
        <v>55</v>
      </c>
      <c r="W141" s="985">
        <v>30</v>
      </c>
      <c r="X141" s="985">
        <v>30</v>
      </c>
      <c r="Y141" s="985">
        <v>30</v>
      </c>
      <c r="Z141" s="985">
        <v>38</v>
      </c>
      <c r="AA141" s="985">
        <v>37</v>
      </c>
      <c r="AB141" s="985">
        <v>30</v>
      </c>
      <c r="AC141" s="985">
        <v>37</v>
      </c>
      <c r="AD141" s="985">
        <v>31</v>
      </c>
      <c r="AE141" s="985">
        <v>31</v>
      </c>
      <c r="AF141" s="985">
        <v>53</v>
      </c>
      <c r="AG141" s="985">
        <v>53</v>
      </c>
      <c r="AH141" s="985">
        <v>53</v>
      </c>
      <c r="AI141" s="985">
        <v>64</v>
      </c>
      <c r="AJ141" s="985">
        <v>60</v>
      </c>
      <c r="AK141" s="985">
        <v>61</v>
      </c>
      <c r="AL141" s="985">
        <v>24</v>
      </c>
      <c r="AM141" s="985">
        <v>24</v>
      </c>
      <c r="AN141" s="985">
        <v>25</v>
      </c>
      <c r="AO141" s="985">
        <v>59</v>
      </c>
      <c r="AP141" s="985">
        <v>59</v>
      </c>
      <c r="AQ141" s="985">
        <v>48</v>
      </c>
      <c r="AR141" s="985">
        <v>21</v>
      </c>
      <c r="AS141" s="985">
        <v>23</v>
      </c>
      <c r="AT141" s="985">
        <v>23</v>
      </c>
      <c r="AU141" s="985">
        <v>15</v>
      </c>
      <c r="AV141" s="985">
        <v>15</v>
      </c>
      <c r="AW141" s="985">
        <v>16</v>
      </c>
      <c r="AX141" s="985">
        <v>18</v>
      </c>
      <c r="AY141" s="985">
        <v>17</v>
      </c>
      <c r="AZ141" s="985">
        <v>19</v>
      </c>
      <c r="BA141" s="985">
        <v>23</v>
      </c>
      <c r="BB141" s="985">
        <v>24</v>
      </c>
      <c r="BC141" s="985">
        <v>25</v>
      </c>
      <c r="BD141" s="985">
        <v>36</v>
      </c>
      <c r="BE141" s="985">
        <v>39</v>
      </c>
      <c r="BF141" s="976">
        <v>40</v>
      </c>
    </row>
    <row r="142" spans="1:58" ht="25.5" customHeight="1">
      <c r="A142" s="554"/>
      <c r="B142" s="254" t="s">
        <v>679</v>
      </c>
      <c r="C142" s="554"/>
      <c r="D142" s="952">
        <v>538</v>
      </c>
      <c r="E142" s="952">
        <f t="shared" si="23"/>
        <v>580</v>
      </c>
      <c r="F142" s="901">
        <v>579</v>
      </c>
      <c r="G142" s="901">
        <v>581</v>
      </c>
      <c r="H142" s="985">
        <v>40</v>
      </c>
      <c r="I142" s="985">
        <v>40</v>
      </c>
      <c r="J142" s="985">
        <v>41</v>
      </c>
      <c r="K142" s="985">
        <v>41</v>
      </c>
      <c r="L142" s="985">
        <v>40</v>
      </c>
      <c r="M142" s="985">
        <v>40</v>
      </c>
      <c r="N142" s="985">
        <v>17</v>
      </c>
      <c r="O142" s="985">
        <v>17</v>
      </c>
      <c r="P142" s="985">
        <v>28</v>
      </c>
      <c r="Q142" s="985">
        <v>31</v>
      </c>
      <c r="R142" s="985">
        <v>28</v>
      </c>
      <c r="S142" s="985">
        <v>34</v>
      </c>
      <c r="T142" s="985">
        <v>54</v>
      </c>
      <c r="U142" s="985">
        <v>53</v>
      </c>
      <c r="V142" s="985">
        <v>53</v>
      </c>
      <c r="W142" s="985">
        <v>30</v>
      </c>
      <c r="X142" s="985">
        <v>30</v>
      </c>
      <c r="Y142" s="985">
        <v>30</v>
      </c>
      <c r="Z142" s="985">
        <v>38</v>
      </c>
      <c r="AA142" s="985">
        <v>36</v>
      </c>
      <c r="AB142" s="985">
        <v>28</v>
      </c>
      <c r="AC142" s="985">
        <v>35</v>
      </c>
      <c r="AD142" s="985">
        <v>31</v>
      </c>
      <c r="AE142" s="985">
        <v>31</v>
      </c>
      <c r="AF142" s="985">
        <v>50</v>
      </c>
      <c r="AG142" s="985">
        <v>50</v>
      </c>
      <c r="AH142" s="985">
        <v>49</v>
      </c>
      <c r="AI142" s="985">
        <v>55</v>
      </c>
      <c r="AJ142" s="985">
        <v>55</v>
      </c>
      <c r="AK142" s="985">
        <v>56</v>
      </c>
      <c r="AL142" s="985">
        <v>24</v>
      </c>
      <c r="AM142" s="985">
        <v>24</v>
      </c>
      <c r="AN142" s="985">
        <v>25</v>
      </c>
      <c r="AO142" s="985">
        <v>57</v>
      </c>
      <c r="AP142" s="985">
        <v>59</v>
      </c>
      <c r="AQ142" s="985">
        <v>48</v>
      </c>
      <c r="AR142" s="985">
        <v>21</v>
      </c>
      <c r="AS142" s="985">
        <v>23</v>
      </c>
      <c r="AT142" s="985">
        <v>23</v>
      </c>
      <c r="AU142" s="985">
        <v>15</v>
      </c>
      <c r="AV142" s="985">
        <v>15</v>
      </c>
      <c r="AW142" s="985">
        <v>16</v>
      </c>
      <c r="AX142" s="985">
        <v>16</v>
      </c>
      <c r="AY142" s="985">
        <v>15</v>
      </c>
      <c r="AZ142" s="985">
        <v>17</v>
      </c>
      <c r="BA142" s="985">
        <v>23</v>
      </c>
      <c r="BB142" s="985">
        <v>24</v>
      </c>
      <c r="BC142" s="985">
        <v>25</v>
      </c>
      <c r="BD142" s="985">
        <v>33</v>
      </c>
      <c r="BE142" s="985">
        <v>39</v>
      </c>
      <c r="BF142" s="976">
        <v>37</v>
      </c>
    </row>
    <row r="143" spans="1:58" ht="27.75" customHeight="1">
      <c r="A143" s="566"/>
      <c r="B143" s="257" t="s">
        <v>10</v>
      </c>
      <c r="C143" s="566" t="s">
        <v>43</v>
      </c>
      <c r="D143" s="952">
        <v>1476.8979385187779</v>
      </c>
      <c r="E143" s="952">
        <f t="shared" si="23"/>
        <v>1604.9753425895065</v>
      </c>
      <c r="F143" s="901">
        <v>95.23026315789474</v>
      </c>
      <c r="G143" s="901">
        <v>95.402298850574709</v>
      </c>
      <c r="H143" s="983">
        <v>95.238095238095227</v>
      </c>
      <c r="I143" s="983">
        <v>100</v>
      </c>
      <c r="J143" s="983">
        <v>100</v>
      </c>
      <c r="K143" s="983">
        <v>100</v>
      </c>
      <c r="L143" s="983">
        <v>100</v>
      </c>
      <c r="M143" s="983">
        <v>100</v>
      </c>
      <c r="N143" s="983">
        <v>62.962962962962962</v>
      </c>
      <c r="O143" s="983">
        <v>100</v>
      </c>
      <c r="P143" s="983">
        <v>100</v>
      </c>
      <c r="Q143" s="983">
        <v>100</v>
      </c>
      <c r="R143" s="983">
        <v>100</v>
      </c>
      <c r="S143" s="983">
        <v>100</v>
      </c>
      <c r="T143" s="983">
        <v>94.73684210526315</v>
      </c>
      <c r="U143" s="983">
        <v>94.642857142857139</v>
      </c>
      <c r="V143" s="983">
        <v>96.36363636363636</v>
      </c>
      <c r="W143" s="983">
        <v>100</v>
      </c>
      <c r="X143" s="983">
        <v>100</v>
      </c>
      <c r="Y143" s="983">
        <v>100</v>
      </c>
      <c r="Z143" s="983">
        <v>100</v>
      </c>
      <c r="AA143" s="983">
        <v>97.297297297297305</v>
      </c>
      <c r="AB143" s="983">
        <v>93.333333333333329</v>
      </c>
      <c r="AC143" s="983">
        <v>94.594594594594597</v>
      </c>
      <c r="AD143" s="983">
        <v>94.285714285714278</v>
      </c>
      <c r="AE143" s="983">
        <v>100</v>
      </c>
      <c r="AF143" s="983">
        <v>94.339622641509436</v>
      </c>
      <c r="AG143" s="983">
        <v>96.296296296296291</v>
      </c>
      <c r="AH143" s="983">
        <v>100</v>
      </c>
      <c r="AI143" s="983">
        <v>85.9375</v>
      </c>
      <c r="AJ143" s="983">
        <v>98.412698412698404</v>
      </c>
      <c r="AK143" s="983">
        <v>98.360655737704917</v>
      </c>
      <c r="AL143" s="983">
        <v>100</v>
      </c>
      <c r="AM143" s="983">
        <v>100</v>
      </c>
      <c r="AN143" s="983">
        <v>100</v>
      </c>
      <c r="AO143" s="983">
        <v>96.610169491525426</v>
      </c>
      <c r="AP143" s="983">
        <v>100</v>
      </c>
      <c r="AQ143" s="983">
        <v>100</v>
      </c>
      <c r="AR143" s="983">
        <v>100</v>
      </c>
      <c r="AS143" s="983">
        <v>94.117647058823522</v>
      </c>
      <c r="AT143" s="983">
        <v>100</v>
      </c>
      <c r="AU143" s="983">
        <v>100</v>
      </c>
      <c r="AV143" s="983">
        <v>84.615384615384613</v>
      </c>
      <c r="AW143" s="983">
        <v>93.75</v>
      </c>
      <c r="AX143" s="983">
        <v>88.888888888888886</v>
      </c>
      <c r="AY143" s="983">
        <v>94.117647058823522</v>
      </c>
      <c r="AZ143" s="983">
        <v>94.73684210526315</v>
      </c>
      <c r="BA143" s="983">
        <v>100</v>
      </c>
      <c r="BB143" s="983">
        <v>100</v>
      </c>
      <c r="BC143" s="983">
        <v>100</v>
      </c>
      <c r="BD143" s="983">
        <v>91.666666666666657</v>
      </c>
      <c r="BE143" s="983">
        <v>100</v>
      </c>
      <c r="BF143" s="984">
        <v>95</v>
      </c>
    </row>
    <row r="144" spans="1:58">
      <c r="A144" s="554">
        <v>3</v>
      </c>
      <c r="B144" s="254" t="s">
        <v>625</v>
      </c>
      <c r="C144" s="554" t="s">
        <v>54</v>
      </c>
      <c r="D144" s="952">
        <v>389</v>
      </c>
      <c r="E144" s="952">
        <f t="shared" si="23"/>
        <v>390</v>
      </c>
      <c r="F144" s="901">
        <v>343</v>
      </c>
      <c r="G144" s="901">
        <v>390</v>
      </c>
      <c r="H144" s="985">
        <v>23</v>
      </c>
      <c r="I144" s="985">
        <v>21</v>
      </c>
      <c r="J144" s="985">
        <v>22</v>
      </c>
      <c r="K144" s="985">
        <v>24</v>
      </c>
      <c r="L144" s="985">
        <v>19</v>
      </c>
      <c r="M144" s="985">
        <v>24</v>
      </c>
      <c r="N144" s="985">
        <v>16</v>
      </c>
      <c r="O144" s="985">
        <v>14</v>
      </c>
      <c r="P144" s="985">
        <v>17</v>
      </c>
      <c r="Q144" s="985">
        <v>17</v>
      </c>
      <c r="R144" s="985">
        <v>20</v>
      </c>
      <c r="S144" s="985">
        <v>20</v>
      </c>
      <c r="T144" s="985">
        <v>35</v>
      </c>
      <c r="U144" s="985">
        <v>29</v>
      </c>
      <c r="V144" s="985">
        <v>38</v>
      </c>
      <c r="W144" s="985">
        <v>18</v>
      </c>
      <c r="X144" s="985">
        <v>19</v>
      </c>
      <c r="Y144" s="985">
        <v>19</v>
      </c>
      <c r="Z144" s="985">
        <v>26</v>
      </c>
      <c r="AA144" s="985">
        <v>26</v>
      </c>
      <c r="AB144" s="985">
        <v>29</v>
      </c>
      <c r="AC144" s="985">
        <v>16</v>
      </c>
      <c r="AD144" s="985">
        <v>17</v>
      </c>
      <c r="AE144" s="985">
        <v>16</v>
      </c>
      <c r="AF144" s="985">
        <v>32</v>
      </c>
      <c r="AG144" s="985">
        <v>24</v>
      </c>
      <c r="AH144" s="985">
        <v>29</v>
      </c>
      <c r="AI144" s="985">
        <v>38</v>
      </c>
      <c r="AJ144" s="985">
        <v>40</v>
      </c>
      <c r="AK144" s="985">
        <v>39</v>
      </c>
      <c r="AL144" s="985">
        <v>20</v>
      </c>
      <c r="AM144" s="985">
        <v>16</v>
      </c>
      <c r="AN144" s="985">
        <v>18</v>
      </c>
      <c r="AO144" s="985">
        <v>41</v>
      </c>
      <c r="AP144" s="985">
        <v>29</v>
      </c>
      <c r="AQ144" s="985">
        <v>33</v>
      </c>
      <c r="AR144" s="985">
        <v>12</v>
      </c>
      <c r="AS144" s="985">
        <v>12</v>
      </c>
      <c r="AT144" s="985">
        <v>15</v>
      </c>
      <c r="AU144" s="985">
        <v>16</v>
      </c>
      <c r="AV144" s="985">
        <v>12</v>
      </c>
      <c r="AW144" s="985">
        <v>17</v>
      </c>
      <c r="AX144" s="985">
        <v>15</v>
      </c>
      <c r="AY144" s="985">
        <v>13</v>
      </c>
      <c r="AZ144" s="985">
        <v>13</v>
      </c>
      <c r="BA144" s="985">
        <v>17</v>
      </c>
      <c r="BB144" s="985">
        <v>15</v>
      </c>
      <c r="BC144" s="985">
        <v>16</v>
      </c>
      <c r="BD144" s="985">
        <v>24</v>
      </c>
      <c r="BE144" s="985">
        <v>17</v>
      </c>
      <c r="BF144" s="976">
        <v>25</v>
      </c>
    </row>
    <row r="145" spans="1:58" ht="25.5" customHeight="1">
      <c r="A145" s="554"/>
      <c r="B145" s="254" t="s">
        <v>679</v>
      </c>
      <c r="C145" s="554"/>
      <c r="D145" s="952">
        <v>372</v>
      </c>
      <c r="E145" s="952">
        <f t="shared" si="23"/>
        <v>372</v>
      </c>
      <c r="F145" s="901">
        <v>337</v>
      </c>
      <c r="G145" s="901">
        <v>385</v>
      </c>
      <c r="H145" s="985">
        <v>23</v>
      </c>
      <c r="I145" s="985">
        <v>21</v>
      </c>
      <c r="J145" s="985">
        <v>22</v>
      </c>
      <c r="K145" s="985">
        <v>19</v>
      </c>
      <c r="L145" s="985">
        <v>19</v>
      </c>
      <c r="M145" s="985">
        <v>24</v>
      </c>
      <c r="N145" s="985">
        <v>16</v>
      </c>
      <c r="O145" s="985">
        <v>14</v>
      </c>
      <c r="P145" s="985">
        <v>17</v>
      </c>
      <c r="Q145" s="985">
        <v>17</v>
      </c>
      <c r="R145" s="985">
        <v>20</v>
      </c>
      <c r="S145" s="985">
        <v>20</v>
      </c>
      <c r="T145" s="985">
        <v>35</v>
      </c>
      <c r="U145" s="985">
        <v>29</v>
      </c>
      <c r="V145" s="985">
        <v>38</v>
      </c>
      <c r="W145" s="985">
        <v>18</v>
      </c>
      <c r="X145" s="985">
        <v>18</v>
      </c>
      <c r="Y145" s="985">
        <v>19</v>
      </c>
      <c r="Z145" s="985">
        <v>23</v>
      </c>
      <c r="AA145" s="985">
        <v>25</v>
      </c>
      <c r="AB145" s="985">
        <v>27</v>
      </c>
      <c r="AC145" s="985">
        <v>16</v>
      </c>
      <c r="AD145" s="985">
        <v>17</v>
      </c>
      <c r="AE145" s="985">
        <v>16</v>
      </c>
      <c r="AF145" s="985">
        <v>30</v>
      </c>
      <c r="AG145" s="985">
        <v>24</v>
      </c>
      <c r="AH145" s="985">
        <v>28</v>
      </c>
      <c r="AI145" s="985">
        <v>36</v>
      </c>
      <c r="AJ145" s="985">
        <v>38</v>
      </c>
      <c r="AK145" s="985">
        <v>39</v>
      </c>
      <c r="AL145" s="985">
        <v>20</v>
      </c>
      <c r="AM145" s="985">
        <v>16</v>
      </c>
      <c r="AN145" s="985">
        <v>18</v>
      </c>
      <c r="AO145" s="985">
        <v>38</v>
      </c>
      <c r="AP145" s="985">
        <v>28</v>
      </c>
      <c r="AQ145" s="985">
        <v>33</v>
      </c>
      <c r="AR145" s="985">
        <v>12</v>
      </c>
      <c r="AS145" s="985">
        <v>12</v>
      </c>
      <c r="AT145" s="985">
        <v>14</v>
      </c>
      <c r="AU145" s="985">
        <v>16</v>
      </c>
      <c r="AV145" s="985">
        <v>12</v>
      </c>
      <c r="AW145" s="985">
        <v>17</v>
      </c>
      <c r="AX145" s="985">
        <v>13</v>
      </c>
      <c r="AY145" s="985">
        <v>13</v>
      </c>
      <c r="AZ145" s="985">
        <v>13</v>
      </c>
      <c r="BA145" s="985">
        <v>17</v>
      </c>
      <c r="BB145" s="985">
        <v>15</v>
      </c>
      <c r="BC145" s="985">
        <v>16</v>
      </c>
      <c r="BD145" s="985">
        <v>23</v>
      </c>
      <c r="BE145" s="985">
        <v>16</v>
      </c>
      <c r="BF145" s="976">
        <v>24</v>
      </c>
    </row>
    <row r="146" spans="1:58" ht="26.25" customHeight="1">
      <c r="A146" s="566"/>
      <c r="B146" s="257" t="s">
        <v>10</v>
      </c>
      <c r="C146" s="566" t="s">
        <v>43</v>
      </c>
      <c r="D146" s="952">
        <v>1612.6986748427282</v>
      </c>
      <c r="E146" s="952">
        <f t="shared" si="23"/>
        <v>1631.2979740627366</v>
      </c>
      <c r="F146" s="901">
        <v>98.250728862973759</v>
      </c>
      <c r="G146" s="901">
        <v>98.71794871794873</v>
      </c>
      <c r="H146" s="983">
        <v>100</v>
      </c>
      <c r="I146" s="983">
        <v>100</v>
      </c>
      <c r="J146" s="983">
        <v>100</v>
      </c>
      <c r="K146" s="983">
        <v>79.166666666666657</v>
      </c>
      <c r="L146" s="983">
        <v>94.73684210526315</v>
      </c>
      <c r="M146" s="983">
        <v>100</v>
      </c>
      <c r="N146" s="983">
        <v>100</v>
      </c>
      <c r="O146" s="983">
        <v>92.857142857142861</v>
      </c>
      <c r="P146" s="983">
        <v>100</v>
      </c>
      <c r="Q146" s="983">
        <v>100</v>
      </c>
      <c r="R146" s="983">
        <v>100</v>
      </c>
      <c r="S146" s="983">
        <v>100</v>
      </c>
      <c r="T146" s="983">
        <v>100</v>
      </c>
      <c r="U146" s="983">
        <v>93.103448275862064</v>
      </c>
      <c r="V146" s="983">
        <v>100</v>
      </c>
      <c r="W146" s="983">
        <v>100</v>
      </c>
      <c r="X146" s="983">
        <v>94.73684210526315</v>
      </c>
      <c r="Y146" s="983">
        <v>100</v>
      </c>
      <c r="Z146" s="983">
        <v>88.461538461538453</v>
      </c>
      <c r="AA146" s="983">
        <v>92.307692307692307</v>
      </c>
      <c r="AB146" s="983">
        <v>93.103448275862064</v>
      </c>
      <c r="AC146" s="983">
        <v>100</v>
      </c>
      <c r="AD146" s="983">
        <v>100</v>
      </c>
      <c r="AE146" s="983">
        <v>100</v>
      </c>
      <c r="AF146" s="983">
        <v>93.75</v>
      </c>
      <c r="AG146" s="983">
        <v>95.833333333333343</v>
      </c>
      <c r="AH146" s="983">
        <v>96.551724137931032</v>
      </c>
      <c r="AI146" s="983">
        <v>94.73684210526315</v>
      </c>
      <c r="AJ146" s="983">
        <v>92.5</v>
      </c>
      <c r="AK146" s="983">
        <v>100</v>
      </c>
      <c r="AL146" s="983">
        <v>100</v>
      </c>
      <c r="AM146" s="983">
        <v>100</v>
      </c>
      <c r="AN146" s="983">
        <v>100</v>
      </c>
      <c r="AO146" s="983">
        <v>92.682926829268297</v>
      </c>
      <c r="AP146" s="983">
        <v>96.551724137931032</v>
      </c>
      <c r="AQ146" s="983">
        <v>100</v>
      </c>
      <c r="AR146" s="983">
        <v>100</v>
      </c>
      <c r="AS146" s="983">
        <v>100</v>
      </c>
      <c r="AT146" s="983">
        <v>93.333333333333329</v>
      </c>
      <c r="AU146" s="983">
        <v>100</v>
      </c>
      <c r="AV146" s="983">
        <v>100</v>
      </c>
      <c r="AW146" s="983">
        <v>100</v>
      </c>
      <c r="AX146" s="983">
        <v>86.666666666666671</v>
      </c>
      <c r="AY146" s="983">
        <v>100</v>
      </c>
      <c r="AZ146" s="983">
        <v>100</v>
      </c>
      <c r="BA146" s="983">
        <v>100</v>
      </c>
      <c r="BB146" s="983">
        <v>100</v>
      </c>
      <c r="BC146" s="983">
        <v>100</v>
      </c>
      <c r="BD146" s="983">
        <v>95.833333333333343</v>
      </c>
      <c r="BE146" s="983">
        <v>94.117647058823522</v>
      </c>
      <c r="BF146" s="984">
        <v>96</v>
      </c>
    </row>
    <row r="147" spans="1:58">
      <c r="A147" s="554">
        <v>4</v>
      </c>
      <c r="B147" s="254" t="s">
        <v>680</v>
      </c>
      <c r="C147" s="554" t="s">
        <v>54</v>
      </c>
      <c r="D147" s="952">
        <v>78</v>
      </c>
      <c r="E147" s="952">
        <v>92</v>
      </c>
      <c r="F147" s="901">
        <v>92</v>
      </c>
      <c r="G147" s="901">
        <v>94</v>
      </c>
      <c r="H147" s="927"/>
      <c r="I147" s="927"/>
      <c r="J147" s="927"/>
      <c r="K147" s="927"/>
      <c r="L147" s="927"/>
      <c r="M147" s="927"/>
      <c r="N147" s="927"/>
      <c r="O147" s="927"/>
      <c r="P147" s="927"/>
      <c r="Q147" s="927"/>
      <c r="R147" s="927"/>
      <c r="S147" s="927"/>
      <c r="T147" s="927"/>
      <c r="U147" s="927"/>
      <c r="V147" s="927"/>
      <c r="W147" s="927"/>
      <c r="X147" s="927"/>
      <c r="Y147" s="927"/>
      <c r="Z147" s="927"/>
      <c r="AA147" s="927"/>
      <c r="AB147" s="927"/>
      <c r="AC147" s="986"/>
      <c r="AD147" s="986"/>
      <c r="AE147" s="986"/>
      <c r="AF147" s="927"/>
      <c r="AG147" s="927"/>
      <c r="AH147" s="927"/>
      <c r="AI147" s="927"/>
      <c r="AJ147" s="927"/>
      <c r="AK147" s="927"/>
      <c r="AL147" s="983"/>
      <c r="AM147" s="983"/>
      <c r="AN147" s="983"/>
      <c r="AO147" s="927"/>
      <c r="AP147" s="927"/>
      <c r="AQ147" s="927"/>
      <c r="AR147" s="927"/>
      <c r="AS147" s="927"/>
      <c r="AT147" s="927"/>
      <c r="AU147" s="927"/>
      <c r="AV147" s="927"/>
      <c r="AW147" s="927"/>
      <c r="AX147" s="927"/>
      <c r="AY147" s="927"/>
      <c r="AZ147" s="927"/>
      <c r="BA147" s="927"/>
      <c r="BB147" s="927"/>
      <c r="BC147" s="927"/>
      <c r="BD147" s="927"/>
      <c r="BE147" s="927"/>
      <c r="BF147" s="976"/>
    </row>
    <row r="148" spans="1:58" ht="24" customHeight="1">
      <c r="A148" s="566"/>
      <c r="B148" s="257" t="s">
        <v>10</v>
      </c>
      <c r="C148" s="566" t="s">
        <v>43</v>
      </c>
      <c r="D148" s="952">
        <v>100</v>
      </c>
      <c r="E148" s="952">
        <v>100</v>
      </c>
      <c r="F148" s="901">
        <v>100</v>
      </c>
      <c r="G148" s="901">
        <v>100</v>
      </c>
      <c r="H148" s="987"/>
      <c r="I148" s="987"/>
      <c r="J148" s="987"/>
      <c r="K148" s="987"/>
      <c r="L148" s="987"/>
      <c r="M148" s="987"/>
      <c r="N148" s="987"/>
      <c r="O148" s="987"/>
      <c r="P148" s="987"/>
      <c r="Q148" s="987"/>
      <c r="R148" s="987"/>
      <c r="S148" s="987"/>
      <c r="T148" s="987"/>
      <c r="U148" s="987"/>
      <c r="V148" s="987"/>
      <c r="W148" s="987"/>
      <c r="X148" s="987"/>
      <c r="Y148" s="987"/>
      <c r="Z148" s="987"/>
      <c r="AA148" s="987"/>
      <c r="AB148" s="987"/>
      <c r="AC148" s="903"/>
      <c r="AD148" s="903"/>
      <c r="AE148" s="903"/>
      <c r="AF148" s="987"/>
      <c r="AG148" s="987"/>
      <c r="AH148" s="987"/>
      <c r="AI148" s="987"/>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987"/>
      <c r="BF148" s="984"/>
    </row>
    <row r="149" spans="1:58">
      <c r="A149" s="554">
        <v>5</v>
      </c>
      <c r="B149" s="254" t="s">
        <v>681</v>
      </c>
      <c r="C149" s="554" t="s">
        <v>54</v>
      </c>
      <c r="D149" s="988">
        <v>10</v>
      </c>
      <c r="E149" s="988">
        <v>10</v>
      </c>
      <c r="F149" s="901">
        <v>10</v>
      </c>
      <c r="G149" s="901">
        <v>11</v>
      </c>
      <c r="H149" s="988"/>
      <c r="I149" s="988"/>
      <c r="J149" s="988"/>
      <c r="K149" s="988"/>
      <c r="L149" s="988"/>
      <c r="M149" s="988"/>
      <c r="N149" s="988"/>
      <c r="O149" s="988"/>
      <c r="P149" s="988"/>
      <c r="Q149" s="988"/>
      <c r="R149" s="988"/>
      <c r="S149" s="988"/>
      <c r="T149" s="988"/>
      <c r="U149" s="988"/>
      <c r="V149" s="988"/>
      <c r="W149" s="988"/>
      <c r="X149" s="988"/>
      <c r="Y149" s="988"/>
      <c r="Z149" s="988"/>
      <c r="AA149" s="988"/>
      <c r="AB149" s="988"/>
      <c r="AC149" s="978"/>
      <c r="AD149" s="978"/>
      <c r="AE149" s="978"/>
      <c r="AF149" s="988"/>
      <c r="AG149" s="988"/>
      <c r="AH149" s="988"/>
      <c r="AI149" s="988"/>
      <c r="AJ149" s="988"/>
      <c r="AK149" s="988"/>
      <c r="AL149" s="988"/>
      <c r="AM149" s="988"/>
      <c r="AN149" s="988"/>
      <c r="AO149" s="988"/>
      <c r="AP149" s="988"/>
      <c r="AQ149" s="988"/>
      <c r="AR149" s="988"/>
      <c r="AS149" s="988"/>
      <c r="AT149" s="988"/>
      <c r="AU149" s="988"/>
      <c r="AV149" s="988"/>
      <c r="AW149" s="988"/>
      <c r="AX149" s="988"/>
      <c r="AY149" s="988"/>
      <c r="AZ149" s="988"/>
      <c r="BA149" s="988"/>
      <c r="BB149" s="988"/>
      <c r="BC149" s="988"/>
      <c r="BD149" s="988"/>
      <c r="BE149" s="988"/>
      <c r="BF149" s="976"/>
    </row>
    <row r="150" spans="1:58" ht="27" customHeight="1">
      <c r="A150" s="566"/>
      <c r="B150" s="257" t="s">
        <v>10</v>
      </c>
      <c r="C150" s="566" t="s">
        <v>43</v>
      </c>
      <c r="D150" s="986">
        <v>100</v>
      </c>
      <c r="E150" s="986">
        <v>100</v>
      </c>
      <c r="F150" s="901">
        <v>100</v>
      </c>
      <c r="G150" s="901">
        <v>100</v>
      </c>
      <c r="H150" s="986"/>
      <c r="I150" s="986"/>
      <c r="J150" s="986"/>
      <c r="K150" s="986"/>
      <c r="L150" s="986"/>
      <c r="M150" s="986"/>
      <c r="N150" s="986"/>
      <c r="O150" s="986"/>
      <c r="P150" s="986"/>
      <c r="Q150" s="986"/>
      <c r="R150" s="986"/>
      <c r="S150" s="986"/>
      <c r="T150" s="986"/>
      <c r="U150" s="986"/>
      <c r="V150" s="986"/>
      <c r="W150" s="986"/>
      <c r="X150" s="986"/>
      <c r="Y150" s="986"/>
      <c r="Z150" s="986"/>
      <c r="AA150" s="986"/>
      <c r="AB150" s="986"/>
      <c r="AC150" s="978"/>
      <c r="AD150" s="978"/>
      <c r="AE150" s="978"/>
      <c r="AF150" s="986"/>
      <c r="AG150" s="986"/>
      <c r="AH150" s="986"/>
      <c r="AI150" s="986"/>
      <c r="AJ150" s="986"/>
      <c r="AK150" s="986"/>
      <c r="AL150" s="986"/>
      <c r="AM150" s="986"/>
      <c r="AN150" s="986"/>
      <c r="AO150" s="986"/>
      <c r="AP150" s="986"/>
      <c r="AQ150" s="986"/>
      <c r="AR150" s="986"/>
      <c r="AS150" s="986"/>
      <c r="AT150" s="986"/>
      <c r="AU150" s="986"/>
      <c r="AV150" s="986"/>
      <c r="AW150" s="986"/>
      <c r="AX150" s="986"/>
      <c r="AY150" s="986"/>
      <c r="AZ150" s="986"/>
      <c r="BA150" s="986"/>
      <c r="BB150" s="986"/>
      <c r="BC150" s="986"/>
      <c r="BD150" s="986"/>
      <c r="BE150" s="986"/>
      <c r="BF150" s="984"/>
    </row>
    <row r="151" spans="1:58" ht="21">
      <c r="A151" s="809" t="s">
        <v>34</v>
      </c>
      <c r="B151" s="810" t="s">
        <v>682</v>
      </c>
      <c r="C151" s="809" t="s">
        <v>683</v>
      </c>
      <c r="D151" s="903">
        <v>52</v>
      </c>
      <c r="E151" s="903">
        <f>SUM(E153:E158)</f>
        <v>52</v>
      </c>
      <c r="F151" s="901">
        <v>52</v>
      </c>
      <c r="G151" s="901">
        <v>52</v>
      </c>
      <c r="H151" s="903">
        <v>6</v>
      </c>
      <c r="I151" s="903">
        <v>6</v>
      </c>
      <c r="J151" s="903">
        <v>6</v>
      </c>
      <c r="K151" s="903">
        <v>3</v>
      </c>
      <c r="L151" s="903">
        <v>3</v>
      </c>
      <c r="M151" s="903">
        <v>3</v>
      </c>
      <c r="N151" s="903">
        <v>3</v>
      </c>
      <c r="O151" s="903">
        <v>3</v>
      </c>
      <c r="P151" s="903">
        <v>3</v>
      </c>
      <c r="Q151" s="903">
        <v>3</v>
      </c>
      <c r="R151" s="903">
        <v>3</v>
      </c>
      <c r="S151" s="903">
        <v>3</v>
      </c>
      <c r="T151" s="903">
        <v>3</v>
      </c>
      <c r="U151" s="903">
        <v>3</v>
      </c>
      <c r="V151" s="903">
        <v>3</v>
      </c>
      <c r="W151" s="903">
        <v>3</v>
      </c>
      <c r="X151" s="903">
        <v>3</v>
      </c>
      <c r="Y151" s="903">
        <v>3</v>
      </c>
      <c r="Z151" s="903">
        <v>3</v>
      </c>
      <c r="AA151" s="903">
        <v>3</v>
      </c>
      <c r="AB151" s="903">
        <v>3</v>
      </c>
      <c r="AC151" s="903">
        <v>3</v>
      </c>
      <c r="AD151" s="903">
        <v>3</v>
      </c>
      <c r="AE151" s="903">
        <v>3</v>
      </c>
      <c r="AF151" s="903">
        <v>3</v>
      </c>
      <c r="AG151" s="903">
        <v>3</v>
      </c>
      <c r="AH151" s="903">
        <v>3</v>
      </c>
      <c r="AI151" s="903">
        <v>3</v>
      </c>
      <c r="AJ151" s="903">
        <v>3</v>
      </c>
      <c r="AK151" s="903">
        <v>3</v>
      </c>
      <c r="AL151" s="903">
        <v>3</v>
      </c>
      <c r="AM151" s="903">
        <v>3</v>
      </c>
      <c r="AN151" s="903">
        <v>3</v>
      </c>
      <c r="AO151" s="903">
        <v>4</v>
      </c>
      <c r="AP151" s="903">
        <v>4</v>
      </c>
      <c r="AQ151" s="903">
        <v>4</v>
      </c>
      <c r="AR151" s="903">
        <v>2</v>
      </c>
      <c r="AS151" s="903">
        <v>2</v>
      </c>
      <c r="AT151" s="903">
        <v>2</v>
      </c>
      <c r="AU151" s="903">
        <v>2</v>
      </c>
      <c r="AV151" s="903">
        <v>2</v>
      </c>
      <c r="AW151" s="903">
        <v>2</v>
      </c>
      <c r="AX151" s="903">
        <v>2</v>
      </c>
      <c r="AY151" s="903">
        <v>2</v>
      </c>
      <c r="AZ151" s="903">
        <v>2</v>
      </c>
      <c r="BA151" s="903">
        <v>3</v>
      </c>
      <c r="BB151" s="903">
        <v>3</v>
      </c>
      <c r="BC151" s="903">
        <v>3</v>
      </c>
      <c r="BD151" s="903">
        <v>3</v>
      </c>
      <c r="BE151" s="903">
        <v>3</v>
      </c>
      <c r="BF151" s="976">
        <v>3</v>
      </c>
    </row>
    <row r="152" spans="1:58" ht="25.5" customHeight="1">
      <c r="A152" s="554">
        <v>1</v>
      </c>
      <c r="B152" s="254" t="s">
        <v>773</v>
      </c>
      <c r="C152" s="554" t="s">
        <v>683</v>
      </c>
      <c r="D152" s="901">
        <v>1</v>
      </c>
      <c r="E152" s="901">
        <v>1</v>
      </c>
      <c r="F152" s="901">
        <v>1</v>
      </c>
      <c r="G152" s="901">
        <v>1</v>
      </c>
      <c r="H152" s="903"/>
      <c r="I152" s="903"/>
      <c r="J152" s="903"/>
      <c r="K152" s="903"/>
      <c r="L152" s="903"/>
      <c r="M152" s="903"/>
      <c r="N152" s="903"/>
      <c r="O152" s="903"/>
      <c r="P152" s="903"/>
      <c r="Q152" s="903"/>
      <c r="R152" s="903"/>
      <c r="S152" s="903"/>
      <c r="T152" s="903"/>
      <c r="U152" s="903"/>
      <c r="V152" s="903"/>
      <c r="W152" s="903"/>
      <c r="X152" s="903"/>
      <c r="Y152" s="903"/>
      <c r="Z152" s="903"/>
      <c r="AA152" s="903"/>
      <c r="AB152" s="903"/>
      <c r="AC152" s="903"/>
      <c r="AD152" s="903"/>
      <c r="AE152" s="903"/>
      <c r="AF152" s="903"/>
      <c r="AG152" s="903"/>
      <c r="AH152" s="903"/>
      <c r="AI152" s="903"/>
      <c r="AJ152" s="903"/>
      <c r="AK152" s="903"/>
      <c r="AL152" s="903"/>
      <c r="AM152" s="903"/>
      <c r="AN152" s="903"/>
      <c r="AO152" s="903"/>
      <c r="AP152" s="903"/>
      <c r="AQ152" s="903"/>
      <c r="AR152" s="903"/>
      <c r="AS152" s="903"/>
      <c r="AT152" s="903"/>
      <c r="AU152" s="903"/>
      <c r="AV152" s="903"/>
      <c r="AW152" s="903"/>
      <c r="AX152" s="903"/>
      <c r="AY152" s="903"/>
      <c r="AZ152" s="903"/>
      <c r="BA152" s="903"/>
      <c r="BB152" s="903"/>
      <c r="BC152" s="903"/>
      <c r="BD152" s="903"/>
      <c r="BE152" s="903"/>
      <c r="BF152" s="976"/>
    </row>
    <row r="153" spans="1:58" ht="20.25" customHeight="1">
      <c r="A153" s="554">
        <v>2</v>
      </c>
      <c r="B153" s="254" t="s">
        <v>396</v>
      </c>
      <c r="C153" s="554" t="s">
        <v>683</v>
      </c>
      <c r="D153" s="952">
        <v>17</v>
      </c>
      <c r="E153" s="952">
        <f t="shared" ref="E153:E158" si="24">H153+K153+N153+Q153+AC153+AF153+W153+Z153+T153+AI153+AL153+AO153+AR153+AU153+AX153+BA153+BD153</f>
        <v>17</v>
      </c>
      <c r="F153" s="901">
        <v>17</v>
      </c>
      <c r="G153" s="901">
        <v>17</v>
      </c>
      <c r="H153" s="978">
        <v>1</v>
      </c>
      <c r="I153" s="978">
        <v>1</v>
      </c>
      <c r="J153" s="978">
        <v>1</v>
      </c>
      <c r="K153" s="901">
        <v>1</v>
      </c>
      <c r="L153" s="901">
        <v>1</v>
      </c>
      <c r="M153" s="901">
        <v>1</v>
      </c>
      <c r="N153" s="978">
        <v>1</v>
      </c>
      <c r="O153" s="978">
        <v>1</v>
      </c>
      <c r="P153" s="978">
        <v>1</v>
      </c>
      <c r="Q153" s="978">
        <v>1</v>
      </c>
      <c r="R153" s="978">
        <v>1</v>
      </c>
      <c r="S153" s="978">
        <v>1</v>
      </c>
      <c r="T153" s="978">
        <v>1</v>
      </c>
      <c r="U153" s="978">
        <v>1</v>
      </c>
      <c r="V153" s="978">
        <v>1</v>
      </c>
      <c r="W153" s="978">
        <v>1</v>
      </c>
      <c r="X153" s="978">
        <v>1</v>
      </c>
      <c r="Y153" s="978">
        <v>1</v>
      </c>
      <c r="Z153" s="978">
        <v>1</v>
      </c>
      <c r="AA153" s="978">
        <v>1</v>
      </c>
      <c r="AB153" s="978">
        <v>1</v>
      </c>
      <c r="AC153" s="978">
        <v>1</v>
      </c>
      <c r="AD153" s="978">
        <v>1</v>
      </c>
      <c r="AE153" s="978">
        <v>1</v>
      </c>
      <c r="AF153" s="978">
        <v>1</v>
      </c>
      <c r="AG153" s="978">
        <v>1</v>
      </c>
      <c r="AH153" s="978">
        <v>1</v>
      </c>
      <c r="AI153" s="978">
        <v>1</v>
      </c>
      <c r="AJ153" s="978">
        <v>1</v>
      </c>
      <c r="AK153" s="978">
        <v>1</v>
      </c>
      <c r="AL153" s="978">
        <v>1</v>
      </c>
      <c r="AM153" s="978">
        <v>1</v>
      </c>
      <c r="AN153" s="978">
        <v>1</v>
      </c>
      <c r="AO153" s="978">
        <v>1</v>
      </c>
      <c r="AP153" s="978">
        <v>1</v>
      </c>
      <c r="AQ153" s="978">
        <v>1</v>
      </c>
      <c r="AR153" s="978">
        <v>1</v>
      </c>
      <c r="AS153" s="978">
        <v>1</v>
      </c>
      <c r="AT153" s="978">
        <v>1</v>
      </c>
      <c r="AU153" s="978">
        <v>1</v>
      </c>
      <c r="AV153" s="978">
        <v>1</v>
      </c>
      <c r="AW153" s="978">
        <v>1</v>
      </c>
      <c r="AX153" s="978">
        <v>1</v>
      </c>
      <c r="AY153" s="978">
        <v>1</v>
      </c>
      <c r="AZ153" s="978">
        <v>1</v>
      </c>
      <c r="BA153" s="978">
        <v>1</v>
      </c>
      <c r="BB153" s="978">
        <v>1</v>
      </c>
      <c r="BC153" s="978">
        <v>1</v>
      </c>
      <c r="BD153" s="978">
        <v>1</v>
      </c>
      <c r="BE153" s="978">
        <v>1</v>
      </c>
      <c r="BF153" s="976">
        <v>1</v>
      </c>
    </row>
    <row r="154" spans="1:58" ht="25.5" customHeight="1">
      <c r="A154" s="554">
        <v>3</v>
      </c>
      <c r="B154" s="254" t="s">
        <v>684</v>
      </c>
      <c r="C154" s="554" t="s">
        <v>683</v>
      </c>
      <c r="D154" s="952">
        <v>13</v>
      </c>
      <c r="E154" s="952">
        <f t="shared" si="24"/>
        <v>13</v>
      </c>
      <c r="F154" s="901">
        <v>13</v>
      </c>
      <c r="G154" s="901">
        <v>13</v>
      </c>
      <c r="H154" s="978">
        <v>1</v>
      </c>
      <c r="I154" s="978">
        <v>1</v>
      </c>
      <c r="J154" s="978">
        <v>1</v>
      </c>
      <c r="K154" s="901">
        <v>1</v>
      </c>
      <c r="L154" s="901">
        <v>1</v>
      </c>
      <c r="M154" s="901">
        <v>1</v>
      </c>
      <c r="N154" s="978">
        <v>1</v>
      </c>
      <c r="O154" s="978">
        <v>1</v>
      </c>
      <c r="P154" s="978">
        <v>1</v>
      </c>
      <c r="Q154" s="978">
        <v>1</v>
      </c>
      <c r="R154" s="978">
        <v>1</v>
      </c>
      <c r="S154" s="978">
        <v>1</v>
      </c>
      <c r="T154" s="978">
        <v>1</v>
      </c>
      <c r="U154" s="978">
        <v>1</v>
      </c>
      <c r="V154" s="978">
        <v>1</v>
      </c>
      <c r="W154" s="978">
        <v>1</v>
      </c>
      <c r="X154" s="978">
        <v>1</v>
      </c>
      <c r="Y154" s="978">
        <v>1</v>
      </c>
      <c r="Z154" s="978">
        <v>1</v>
      </c>
      <c r="AA154" s="978">
        <v>1</v>
      </c>
      <c r="AB154" s="978">
        <v>1</v>
      </c>
      <c r="AC154" s="978">
        <v>1</v>
      </c>
      <c r="AD154" s="978">
        <v>1</v>
      </c>
      <c r="AE154" s="978">
        <v>1</v>
      </c>
      <c r="AF154" s="978">
        <v>1</v>
      </c>
      <c r="AG154" s="978">
        <v>1</v>
      </c>
      <c r="AH154" s="978">
        <v>1</v>
      </c>
      <c r="AI154" s="978"/>
      <c r="AJ154" s="978"/>
      <c r="AK154" s="978"/>
      <c r="AL154" s="978">
        <v>1</v>
      </c>
      <c r="AM154" s="978">
        <v>1</v>
      </c>
      <c r="AN154" s="978">
        <v>1</v>
      </c>
      <c r="AO154" s="978">
        <v>1</v>
      </c>
      <c r="AP154" s="978">
        <v>1</v>
      </c>
      <c r="AQ154" s="978">
        <v>1</v>
      </c>
      <c r="AR154" s="978"/>
      <c r="AS154" s="978"/>
      <c r="AT154" s="978"/>
      <c r="AU154" s="978"/>
      <c r="AV154" s="978"/>
      <c r="AW154" s="978"/>
      <c r="AX154" s="978"/>
      <c r="AY154" s="978"/>
      <c r="AZ154" s="978"/>
      <c r="BA154" s="978">
        <v>1</v>
      </c>
      <c r="BB154" s="978">
        <v>1</v>
      </c>
      <c r="BC154" s="978">
        <v>1</v>
      </c>
      <c r="BD154" s="978">
        <v>1</v>
      </c>
      <c r="BE154" s="978">
        <v>1</v>
      </c>
      <c r="BF154" s="976">
        <v>1</v>
      </c>
    </row>
    <row r="155" spans="1:58" ht="22.5" customHeight="1">
      <c r="A155" s="554">
        <v>4</v>
      </c>
      <c r="B155" s="254" t="s">
        <v>685</v>
      </c>
      <c r="C155" s="554" t="s">
        <v>683</v>
      </c>
      <c r="D155" s="952">
        <v>5</v>
      </c>
      <c r="E155" s="952">
        <f t="shared" si="24"/>
        <v>5</v>
      </c>
      <c r="F155" s="901">
        <v>5</v>
      </c>
      <c r="G155" s="901">
        <v>5</v>
      </c>
      <c r="H155" s="978"/>
      <c r="I155" s="978"/>
      <c r="J155" s="978"/>
      <c r="K155" s="978"/>
      <c r="L155" s="978"/>
      <c r="M155" s="978"/>
      <c r="N155" s="978"/>
      <c r="O155" s="978"/>
      <c r="P155" s="978"/>
      <c r="Q155" s="978"/>
      <c r="R155" s="978"/>
      <c r="S155" s="978"/>
      <c r="T155" s="978"/>
      <c r="U155" s="978"/>
      <c r="V155" s="978"/>
      <c r="W155" s="978"/>
      <c r="X155" s="978"/>
      <c r="Y155" s="978"/>
      <c r="Z155" s="978"/>
      <c r="AA155" s="978"/>
      <c r="AB155" s="978"/>
      <c r="AC155" s="978"/>
      <c r="AD155" s="978"/>
      <c r="AE155" s="978"/>
      <c r="AF155" s="978"/>
      <c r="AG155" s="978"/>
      <c r="AH155" s="978"/>
      <c r="AI155" s="978">
        <v>2</v>
      </c>
      <c r="AJ155" s="978">
        <v>2</v>
      </c>
      <c r="AK155" s="978">
        <v>2</v>
      </c>
      <c r="AL155" s="978"/>
      <c r="AM155" s="978"/>
      <c r="AN155" s="978"/>
      <c r="AO155" s="978"/>
      <c r="AP155" s="978"/>
      <c r="AQ155" s="978"/>
      <c r="AR155" s="978">
        <v>1</v>
      </c>
      <c r="AS155" s="978">
        <v>1</v>
      </c>
      <c r="AT155" s="978">
        <v>1</v>
      </c>
      <c r="AU155" s="978">
        <v>1</v>
      </c>
      <c r="AV155" s="978">
        <v>1</v>
      </c>
      <c r="AW155" s="978">
        <v>1</v>
      </c>
      <c r="AX155" s="978">
        <v>1</v>
      </c>
      <c r="AY155" s="978">
        <v>1</v>
      </c>
      <c r="AZ155" s="978">
        <v>1</v>
      </c>
      <c r="BA155" s="978"/>
      <c r="BB155" s="978"/>
      <c r="BC155" s="978"/>
      <c r="BD155" s="978"/>
      <c r="BE155" s="978"/>
      <c r="BF155" s="976"/>
    </row>
    <row r="156" spans="1:58" ht="27.75" customHeight="1">
      <c r="A156" s="554">
        <v>5</v>
      </c>
      <c r="B156" s="254" t="s">
        <v>399</v>
      </c>
      <c r="C156" s="554" t="s">
        <v>683</v>
      </c>
      <c r="D156" s="952">
        <v>13</v>
      </c>
      <c r="E156" s="952">
        <f t="shared" si="24"/>
        <v>13</v>
      </c>
      <c r="F156" s="901">
        <v>13</v>
      </c>
      <c r="G156" s="901">
        <v>13</v>
      </c>
      <c r="H156" s="901">
        <v>1</v>
      </c>
      <c r="I156" s="901">
        <v>1</v>
      </c>
      <c r="J156" s="901">
        <v>1</v>
      </c>
      <c r="K156" s="901">
        <v>1</v>
      </c>
      <c r="L156" s="901">
        <v>1</v>
      </c>
      <c r="M156" s="901">
        <v>1</v>
      </c>
      <c r="N156" s="901">
        <v>1</v>
      </c>
      <c r="O156" s="901">
        <v>1</v>
      </c>
      <c r="P156" s="901">
        <v>1</v>
      </c>
      <c r="Q156" s="901">
        <v>1</v>
      </c>
      <c r="R156" s="901">
        <v>1</v>
      </c>
      <c r="S156" s="901">
        <v>1</v>
      </c>
      <c r="T156" s="901">
        <v>1</v>
      </c>
      <c r="U156" s="901">
        <v>1</v>
      </c>
      <c r="V156" s="901">
        <v>1</v>
      </c>
      <c r="W156" s="901">
        <v>1</v>
      </c>
      <c r="X156" s="901">
        <v>1</v>
      </c>
      <c r="Y156" s="901">
        <v>1</v>
      </c>
      <c r="Z156" s="901">
        <v>1</v>
      </c>
      <c r="AA156" s="901">
        <v>1</v>
      </c>
      <c r="AB156" s="901">
        <v>1</v>
      </c>
      <c r="AC156" s="901">
        <v>1</v>
      </c>
      <c r="AD156" s="901">
        <v>1</v>
      </c>
      <c r="AE156" s="901">
        <v>1</v>
      </c>
      <c r="AF156" s="901">
        <v>1</v>
      </c>
      <c r="AG156" s="901">
        <v>1</v>
      </c>
      <c r="AH156" s="901">
        <v>1</v>
      </c>
      <c r="AI156" s="901"/>
      <c r="AJ156" s="901"/>
      <c r="AK156" s="901"/>
      <c r="AL156" s="901">
        <v>1</v>
      </c>
      <c r="AM156" s="901">
        <v>1</v>
      </c>
      <c r="AN156" s="901">
        <v>1</v>
      </c>
      <c r="AO156" s="901">
        <v>1</v>
      </c>
      <c r="AP156" s="901">
        <v>1</v>
      </c>
      <c r="AQ156" s="901">
        <v>1</v>
      </c>
      <c r="AR156" s="901"/>
      <c r="AS156" s="901"/>
      <c r="AT156" s="901"/>
      <c r="AU156" s="901"/>
      <c r="AV156" s="901"/>
      <c r="AW156" s="901"/>
      <c r="AX156" s="901"/>
      <c r="AY156" s="901"/>
      <c r="AZ156" s="901"/>
      <c r="BA156" s="901">
        <v>1</v>
      </c>
      <c r="BB156" s="901">
        <v>1</v>
      </c>
      <c r="BC156" s="901">
        <v>1</v>
      </c>
      <c r="BD156" s="901">
        <v>1</v>
      </c>
      <c r="BE156" s="901">
        <v>1</v>
      </c>
      <c r="BF156" s="976">
        <v>1</v>
      </c>
    </row>
    <row r="157" spans="1:58" ht="36.75" customHeight="1">
      <c r="A157" s="554">
        <v>6</v>
      </c>
      <c r="B157" s="254" t="s">
        <v>686</v>
      </c>
      <c r="C157" s="554" t="s">
        <v>683</v>
      </c>
      <c r="D157" s="952">
        <v>3</v>
      </c>
      <c r="E157" s="952">
        <f t="shared" si="24"/>
        <v>3</v>
      </c>
      <c r="F157" s="901">
        <v>3</v>
      </c>
      <c r="G157" s="901">
        <v>3</v>
      </c>
      <c r="H157" s="901">
        <v>2</v>
      </c>
      <c r="I157" s="901">
        <v>2</v>
      </c>
      <c r="J157" s="901">
        <v>2</v>
      </c>
      <c r="K157" s="901"/>
      <c r="L157" s="901"/>
      <c r="M157" s="901"/>
      <c r="N157" s="901"/>
      <c r="O157" s="901"/>
      <c r="P157" s="901"/>
      <c r="Q157" s="901"/>
      <c r="R157" s="901"/>
      <c r="S157" s="901"/>
      <c r="T157" s="901"/>
      <c r="U157" s="901"/>
      <c r="V157" s="901"/>
      <c r="W157" s="901"/>
      <c r="X157" s="901"/>
      <c r="Y157" s="901"/>
      <c r="Z157" s="901"/>
      <c r="AA157" s="901"/>
      <c r="AB157" s="901"/>
      <c r="AC157" s="901"/>
      <c r="AD157" s="901"/>
      <c r="AE157" s="901"/>
      <c r="AF157" s="901"/>
      <c r="AG157" s="901"/>
      <c r="AH157" s="901"/>
      <c r="AI157" s="901"/>
      <c r="AJ157" s="901"/>
      <c r="AK157" s="901"/>
      <c r="AL157" s="901"/>
      <c r="AM157" s="901"/>
      <c r="AN157" s="901"/>
      <c r="AO157" s="901">
        <v>1</v>
      </c>
      <c r="AP157" s="901">
        <v>1</v>
      </c>
      <c r="AQ157" s="901">
        <v>1</v>
      </c>
      <c r="AR157" s="901"/>
      <c r="AS157" s="901"/>
      <c r="AT157" s="901"/>
      <c r="AU157" s="901"/>
      <c r="AV157" s="901"/>
      <c r="AW157" s="901"/>
      <c r="AX157" s="901"/>
      <c r="AY157" s="901"/>
      <c r="AZ157" s="901"/>
      <c r="BA157" s="901"/>
      <c r="BB157" s="901"/>
      <c r="BC157" s="901"/>
      <c r="BD157" s="901"/>
      <c r="BE157" s="901"/>
      <c r="BF157" s="976"/>
    </row>
    <row r="158" spans="1:58" ht="27.75" customHeight="1">
      <c r="A158" s="554">
        <v>7</v>
      </c>
      <c r="B158" s="254" t="s">
        <v>400</v>
      </c>
      <c r="C158" s="554" t="s">
        <v>683</v>
      </c>
      <c r="D158" s="952">
        <v>1</v>
      </c>
      <c r="E158" s="952">
        <f t="shared" si="24"/>
        <v>1</v>
      </c>
      <c r="F158" s="901">
        <v>1</v>
      </c>
      <c r="G158" s="901">
        <v>1</v>
      </c>
      <c r="H158" s="901">
        <v>1</v>
      </c>
      <c r="I158" s="901">
        <v>1</v>
      </c>
      <c r="J158" s="901">
        <v>1</v>
      </c>
      <c r="K158" s="901"/>
      <c r="L158" s="901"/>
      <c r="M158" s="901"/>
      <c r="N158" s="901"/>
      <c r="O158" s="901"/>
      <c r="P158" s="901"/>
      <c r="Q158" s="901"/>
      <c r="R158" s="901"/>
      <c r="S158" s="901"/>
      <c r="T158" s="901"/>
      <c r="U158" s="901"/>
      <c r="V158" s="901"/>
      <c r="W158" s="901"/>
      <c r="X158" s="901"/>
      <c r="Y158" s="901"/>
      <c r="Z158" s="901"/>
      <c r="AA158" s="901"/>
      <c r="AB158" s="901"/>
      <c r="AC158" s="901"/>
      <c r="AD158" s="901"/>
      <c r="AE158" s="901"/>
      <c r="AF158" s="901"/>
      <c r="AG158" s="901"/>
      <c r="AH158" s="901"/>
      <c r="AI158" s="901"/>
      <c r="AJ158" s="901"/>
      <c r="AK158" s="901"/>
      <c r="AL158" s="901"/>
      <c r="AM158" s="901"/>
      <c r="AN158" s="901"/>
      <c r="AO158" s="901"/>
      <c r="AP158" s="901"/>
      <c r="AQ158" s="901"/>
      <c r="AR158" s="901"/>
      <c r="AS158" s="901"/>
      <c r="AT158" s="901"/>
      <c r="AU158" s="901"/>
      <c r="AV158" s="901"/>
      <c r="AW158" s="901"/>
      <c r="AX158" s="901"/>
      <c r="AY158" s="901"/>
      <c r="AZ158" s="901"/>
      <c r="BA158" s="901"/>
      <c r="BB158" s="901"/>
      <c r="BC158" s="901"/>
      <c r="BD158" s="901"/>
      <c r="BE158" s="901"/>
      <c r="BF158" s="976"/>
    </row>
    <row r="159" spans="1:58" ht="27" customHeight="1">
      <c r="A159" s="554">
        <v>8</v>
      </c>
      <c r="B159" s="259" t="s">
        <v>261</v>
      </c>
      <c r="C159" s="554" t="s">
        <v>43</v>
      </c>
      <c r="D159" s="952">
        <v>100</v>
      </c>
      <c r="E159" s="952">
        <v>100</v>
      </c>
      <c r="F159" s="901">
        <v>100</v>
      </c>
      <c r="G159" s="901">
        <v>100</v>
      </c>
      <c r="H159" s="901">
        <v>100</v>
      </c>
      <c r="I159" s="901">
        <v>100</v>
      </c>
      <c r="J159" s="901">
        <v>100</v>
      </c>
      <c r="K159" s="901">
        <v>100</v>
      </c>
      <c r="L159" s="901">
        <v>100</v>
      </c>
      <c r="M159" s="901">
        <v>100</v>
      </c>
      <c r="N159" s="901">
        <v>100</v>
      </c>
      <c r="O159" s="901">
        <v>100</v>
      </c>
      <c r="P159" s="901">
        <v>100</v>
      </c>
      <c r="Q159" s="901">
        <v>100</v>
      </c>
      <c r="R159" s="901">
        <v>100</v>
      </c>
      <c r="S159" s="901">
        <v>100</v>
      </c>
      <c r="T159" s="901">
        <v>100</v>
      </c>
      <c r="U159" s="901">
        <v>100</v>
      </c>
      <c r="V159" s="901">
        <v>100</v>
      </c>
      <c r="W159" s="901">
        <v>100</v>
      </c>
      <c r="X159" s="901">
        <v>100</v>
      </c>
      <c r="Y159" s="901">
        <v>100</v>
      </c>
      <c r="Z159" s="901">
        <v>100</v>
      </c>
      <c r="AA159" s="901">
        <v>100</v>
      </c>
      <c r="AB159" s="901">
        <v>100</v>
      </c>
      <c r="AC159" s="901">
        <v>100</v>
      </c>
      <c r="AD159" s="901">
        <v>100</v>
      </c>
      <c r="AE159" s="901">
        <v>100</v>
      </c>
      <c r="AF159" s="901">
        <v>100</v>
      </c>
      <c r="AG159" s="901">
        <v>100</v>
      </c>
      <c r="AH159" s="901">
        <v>100</v>
      </c>
      <c r="AI159" s="901">
        <v>100</v>
      </c>
      <c r="AJ159" s="901">
        <v>100</v>
      </c>
      <c r="AK159" s="901">
        <v>100</v>
      </c>
      <c r="AL159" s="901">
        <v>100</v>
      </c>
      <c r="AM159" s="901">
        <v>100</v>
      </c>
      <c r="AN159" s="901">
        <v>100</v>
      </c>
      <c r="AO159" s="901">
        <v>100</v>
      </c>
      <c r="AP159" s="901">
        <v>100</v>
      </c>
      <c r="AQ159" s="901">
        <v>100</v>
      </c>
      <c r="AR159" s="901">
        <v>100</v>
      </c>
      <c r="AS159" s="901">
        <v>100</v>
      </c>
      <c r="AT159" s="901">
        <v>100</v>
      </c>
      <c r="AU159" s="901">
        <v>100</v>
      </c>
      <c r="AV159" s="901">
        <v>100</v>
      </c>
      <c r="AW159" s="901">
        <v>100</v>
      </c>
      <c r="AX159" s="901">
        <v>100</v>
      </c>
      <c r="AY159" s="901">
        <v>100</v>
      </c>
      <c r="AZ159" s="901">
        <v>100</v>
      </c>
      <c r="BA159" s="901">
        <v>100</v>
      </c>
      <c r="BB159" s="901">
        <v>100</v>
      </c>
      <c r="BC159" s="901">
        <v>100</v>
      </c>
      <c r="BD159" s="901">
        <v>100</v>
      </c>
      <c r="BE159" s="901">
        <v>100</v>
      </c>
      <c r="BF159" s="976">
        <v>100</v>
      </c>
    </row>
    <row r="160" spans="1:58" ht="25.5" customHeight="1">
      <c r="A160" s="809" t="s">
        <v>35</v>
      </c>
      <c r="B160" s="810" t="s">
        <v>700</v>
      </c>
      <c r="C160" s="809" t="s">
        <v>61</v>
      </c>
      <c r="D160" s="975">
        <v>22</v>
      </c>
      <c r="E160" s="975">
        <v>25</v>
      </c>
      <c r="F160" s="901">
        <v>25</v>
      </c>
      <c r="G160" s="901">
        <v>27</v>
      </c>
      <c r="H160" s="975">
        <v>3</v>
      </c>
      <c r="I160" s="975">
        <v>3</v>
      </c>
      <c r="J160" s="975">
        <v>3</v>
      </c>
      <c r="K160" s="975">
        <v>3</v>
      </c>
      <c r="L160" s="975"/>
      <c r="M160" s="975"/>
      <c r="N160" s="975">
        <v>2</v>
      </c>
      <c r="O160" s="975"/>
      <c r="P160" s="975"/>
      <c r="Q160" s="975">
        <v>2</v>
      </c>
      <c r="R160" s="975"/>
      <c r="S160" s="975"/>
      <c r="T160" s="975">
        <v>2</v>
      </c>
      <c r="U160" s="975"/>
      <c r="V160" s="975"/>
      <c r="W160" s="975">
        <v>2</v>
      </c>
      <c r="X160" s="975"/>
      <c r="Y160" s="975"/>
      <c r="Z160" s="975">
        <v>0</v>
      </c>
      <c r="AA160" s="975"/>
      <c r="AB160" s="975"/>
      <c r="AC160" s="975">
        <v>3</v>
      </c>
      <c r="AD160" s="975"/>
      <c r="AE160" s="975"/>
      <c r="AF160" s="975">
        <v>2</v>
      </c>
      <c r="AG160" s="975"/>
      <c r="AH160" s="975"/>
      <c r="AI160" s="975">
        <v>2</v>
      </c>
      <c r="AJ160" s="975"/>
      <c r="AK160" s="975"/>
      <c r="AL160" s="975">
        <v>0</v>
      </c>
      <c r="AM160" s="975"/>
      <c r="AN160" s="975"/>
      <c r="AO160" s="975">
        <v>2</v>
      </c>
      <c r="AP160" s="975"/>
      <c r="AQ160" s="975"/>
      <c r="AR160" s="975">
        <v>0</v>
      </c>
      <c r="AS160" s="975"/>
      <c r="AT160" s="975"/>
      <c r="AU160" s="975">
        <v>0</v>
      </c>
      <c r="AV160" s="975"/>
      <c r="AW160" s="975"/>
      <c r="AX160" s="975">
        <v>0</v>
      </c>
      <c r="AY160" s="975"/>
      <c r="AZ160" s="975"/>
      <c r="BA160" s="975">
        <v>0</v>
      </c>
      <c r="BB160" s="975"/>
      <c r="BC160" s="975"/>
      <c r="BD160" s="975">
        <v>0</v>
      </c>
      <c r="BE160" s="975"/>
      <c r="BF160" s="976"/>
    </row>
    <row r="161" spans="1:58" ht="27" customHeight="1">
      <c r="A161" s="554" t="s">
        <v>243</v>
      </c>
      <c r="B161" s="254" t="s">
        <v>701</v>
      </c>
      <c r="C161" s="554" t="s">
        <v>43</v>
      </c>
      <c r="D161" s="989">
        <v>43.137254901960787</v>
      </c>
      <c r="E161" s="989">
        <f>E160/SUM(E153:E157)*100</f>
        <v>49.019607843137251</v>
      </c>
      <c r="F161" s="901">
        <v>49.019607843137251</v>
      </c>
      <c r="G161" s="901">
        <v>52.941176470588239</v>
      </c>
      <c r="H161" s="989"/>
      <c r="I161" s="989"/>
      <c r="J161" s="989"/>
      <c r="K161" s="989"/>
      <c r="L161" s="989"/>
      <c r="M161" s="989"/>
      <c r="N161" s="989"/>
      <c r="O161" s="989"/>
      <c r="P161" s="989"/>
      <c r="Q161" s="989"/>
      <c r="R161" s="989"/>
      <c r="S161" s="989"/>
      <c r="T161" s="989"/>
      <c r="U161" s="989"/>
      <c r="V161" s="989"/>
      <c r="W161" s="989"/>
      <c r="X161" s="989"/>
      <c r="Y161" s="989"/>
      <c r="Z161" s="989"/>
      <c r="AA161" s="989"/>
      <c r="AB161" s="989"/>
      <c r="AC161" s="989"/>
      <c r="AD161" s="989"/>
      <c r="AE161" s="989"/>
      <c r="AF161" s="989"/>
      <c r="AG161" s="989"/>
      <c r="AH161" s="989"/>
      <c r="AI161" s="989"/>
      <c r="AJ161" s="989"/>
      <c r="AK161" s="989"/>
      <c r="AL161" s="989"/>
      <c r="AM161" s="989"/>
      <c r="AN161" s="989"/>
      <c r="AO161" s="989"/>
      <c r="AP161" s="989"/>
      <c r="AQ161" s="989"/>
      <c r="AR161" s="989"/>
      <c r="AS161" s="989"/>
      <c r="AT161" s="989"/>
      <c r="AU161" s="989"/>
      <c r="AV161" s="989"/>
      <c r="AW161" s="989"/>
      <c r="AX161" s="989"/>
      <c r="AY161" s="989"/>
      <c r="AZ161" s="989"/>
      <c r="BA161" s="989"/>
      <c r="BB161" s="989"/>
      <c r="BC161" s="989"/>
      <c r="BD161" s="989"/>
      <c r="BE161" s="989"/>
      <c r="BF161" s="976"/>
    </row>
    <row r="162" spans="1:58" ht="14.25" customHeight="1">
      <c r="A162" s="566"/>
      <c r="B162" s="265" t="s">
        <v>687</v>
      </c>
      <c r="C162" s="554" t="s">
        <v>43</v>
      </c>
      <c r="D162" s="901">
        <v>23.52941176470588</v>
      </c>
      <c r="E162" s="901">
        <f>6/E153*100</f>
        <v>35.294117647058826</v>
      </c>
      <c r="F162" s="901">
        <v>35.294117647058826</v>
      </c>
      <c r="G162" s="901">
        <v>47.058823529411761</v>
      </c>
      <c r="H162" s="978">
        <v>1</v>
      </c>
      <c r="I162" s="978">
        <v>1</v>
      </c>
      <c r="J162" s="978">
        <v>1</v>
      </c>
      <c r="K162" s="901">
        <v>1</v>
      </c>
      <c r="L162" s="901">
        <v>1</v>
      </c>
      <c r="M162" s="901">
        <v>1</v>
      </c>
      <c r="N162" s="990"/>
      <c r="O162" s="990"/>
      <c r="P162" s="990"/>
      <c r="Q162" s="901">
        <v>1</v>
      </c>
      <c r="R162" s="901">
        <v>1</v>
      </c>
      <c r="S162" s="901">
        <v>1</v>
      </c>
      <c r="T162" s="901">
        <v>1</v>
      </c>
      <c r="U162" s="901">
        <v>1</v>
      </c>
      <c r="V162" s="901">
        <v>1</v>
      </c>
      <c r="W162" s="990">
        <v>1</v>
      </c>
      <c r="X162" s="990">
        <v>1</v>
      </c>
      <c r="Y162" s="990">
        <v>1</v>
      </c>
      <c r="Z162" s="990"/>
      <c r="AA162" s="990"/>
      <c r="AB162" s="990"/>
      <c r="AC162" s="927">
        <v>1</v>
      </c>
      <c r="AD162" s="927">
        <v>1</v>
      </c>
      <c r="AE162" s="927">
        <v>1</v>
      </c>
      <c r="AF162" s="990"/>
      <c r="AG162" s="990"/>
      <c r="AH162" s="990"/>
      <c r="AI162" s="990"/>
      <c r="AJ162" s="990"/>
      <c r="AK162" s="990"/>
      <c r="AL162" s="990"/>
      <c r="AM162" s="990"/>
      <c r="AN162" s="990"/>
      <c r="AO162" s="990"/>
      <c r="AP162" s="990"/>
      <c r="AQ162" s="990"/>
      <c r="AR162" s="990"/>
      <c r="AS162" s="990"/>
      <c r="AT162" s="990"/>
      <c r="AU162" s="990"/>
      <c r="AV162" s="990"/>
      <c r="AW162" s="990"/>
      <c r="AX162" s="990"/>
      <c r="AY162" s="990"/>
      <c r="AZ162" s="990"/>
      <c r="BA162" s="990"/>
      <c r="BB162" s="990"/>
      <c r="BC162" s="990"/>
      <c r="BD162" s="990"/>
      <c r="BE162" s="990"/>
      <c r="BF162" s="984"/>
    </row>
    <row r="163" spans="1:58" ht="14.25" customHeight="1">
      <c r="A163" s="566"/>
      <c r="B163" s="265" t="s">
        <v>688</v>
      </c>
      <c r="C163" s="554" t="s">
        <v>43</v>
      </c>
      <c r="D163" s="990">
        <v>53.846153846153847</v>
      </c>
      <c r="E163" s="990">
        <f>(7/13)*100</f>
        <v>53.846153846153847</v>
      </c>
      <c r="F163" s="901">
        <v>53.846153846153847</v>
      </c>
      <c r="G163" s="901">
        <v>53.846153846153847</v>
      </c>
      <c r="H163" s="978">
        <v>1</v>
      </c>
      <c r="I163" s="978">
        <v>1</v>
      </c>
      <c r="J163" s="978">
        <v>1</v>
      </c>
      <c r="K163" s="901">
        <v>1</v>
      </c>
      <c r="L163" s="901">
        <v>1</v>
      </c>
      <c r="M163" s="901">
        <v>1</v>
      </c>
      <c r="N163" s="901">
        <v>1</v>
      </c>
      <c r="O163" s="901">
        <v>1</v>
      </c>
      <c r="P163" s="901">
        <v>1</v>
      </c>
      <c r="Q163" s="901">
        <v>1</v>
      </c>
      <c r="R163" s="901">
        <v>1</v>
      </c>
      <c r="S163" s="901">
        <v>1</v>
      </c>
      <c r="T163" s="990"/>
      <c r="U163" s="990"/>
      <c r="V163" s="990"/>
      <c r="W163" s="990"/>
      <c r="X163" s="990"/>
      <c r="Y163" s="990"/>
      <c r="Z163" s="990"/>
      <c r="AA163" s="990"/>
      <c r="AB163" s="990"/>
      <c r="AC163" s="927">
        <v>1</v>
      </c>
      <c r="AD163" s="927">
        <v>1</v>
      </c>
      <c r="AE163" s="927">
        <v>1</v>
      </c>
      <c r="AF163" s="901">
        <v>1</v>
      </c>
      <c r="AG163" s="901">
        <v>1</v>
      </c>
      <c r="AH163" s="901">
        <v>1</v>
      </c>
      <c r="AI163" s="990"/>
      <c r="AJ163" s="990"/>
      <c r="AK163" s="990"/>
      <c r="AL163" s="990"/>
      <c r="AM163" s="990"/>
      <c r="AN163" s="990"/>
      <c r="AO163" s="901">
        <v>1</v>
      </c>
      <c r="AP163" s="901">
        <v>1</v>
      </c>
      <c r="AQ163" s="901">
        <v>1</v>
      </c>
      <c r="AR163" s="990"/>
      <c r="AS163" s="990"/>
      <c r="AT163" s="990"/>
      <c r="AU163" s="990"/>
      <c r="AV163" s="990"/>
      <c r="AW163" s="990"/>
      <c r="AX163" s="990"/>
      <c r="AY163" s="990"/>
      <c r="AZ163" s="990"/>
      <c r="BA163" s="990"/>
      <c r="BB163" s="990"/>
      <c r="BC163" s="990"/>
      <c r="BD163" s="990"/>
      <c r="BE163" s="990"/>
      <c r="BF163" s="984"/>
    </row>
    <row r="164" spans="1:58" ht="14.25" customHeight="1">
      <c r="A164" s="566"/>
      <c r="B164" s="265" t="s">
        <v>689</v>
      </c>
      <c r="C164" s="554" t="s">
        <v>43</v>
      </c>
      <c r="D164" s="901">
        <v>50</v>
      </c>
      <c r="E164" s="901">
        <f>10/(E154+E155)*100</f>
        <v>55.555555555555557</v>
      </c>
      <c r="F164" s="901">
        <v>55.555555555555557</v>
      </c>
      <c r="G164" s="901">
        <v>55.555555555555557</v>
      </c>
      <c r="H164" s="978">
        <v>1</v>
      </c>
      <c r="I164" s="978">
        <v>1</v>
      </c>
      <c r="J164" s="978">
        <v>1</v>
      </c>
      <c r="K164" s="901">
        <v>1</v>
      </c>
      <c r="L164" s="901">
        <v>1</v>
      </c>
      <c r="M164" s="901">
        <v>1</v>
      </c>
      <c r="N164" s="901">
        <v>1</v>
      </c>
      <c r="O164" s="901">
        <v>1</v>
      </c>
      <c r="P164" s="901">
        <v>1</v>
      </c>
      <c r="Q164" s="901"/>
      <c r="R164" s="901"/>
      <c r="S164" s="901"/>
      <c r="T164" s="901">
        <v>1</v>
      </c>
      <c r="U164" s="901">
        <v>1</v>
      </c>
      <c r="V164" s="901">
        <v>1</v>
      </c>
      <c r="W164" s="990">
        <v>1</v>
      </c>
      <c r="X164" s="990">
        <v>1</v>
      </c>
      <c r="Y164" s="990">
        <v>1</v>
      </c>
      <c r="Z164" s="901"/>
      <c r="AA164" s="901"/>
      <c r="AB164" s="901"/>
      <c r="AC164" s="927">
        <v>1</v>
      </c>
      <c r="AD164" s="927">
        <v>1</v>
      </c>
      <c r="AE164" s="927">
        <v>1</v>
      </c>
      <c r="AF164" s="901">
        <v>1</v>
      </c>
      <c r="AG164" s="901">
        <v>1</v>
      </c>
      <c r="AH164" s="901">
        <v>1</v>
      </c>
      <c r="AI164" s="978">
        <v>2</v>
      </c>
      <c r="AJ164" s="978">
        <v>2</v>
      </c>
      <c r="AK164" s="978">
        <v>2</v>
      </c>
      <c r="AL164" s="901"/>
      <c r="AM164" s="901"/>
      <c r="AN164" s="901"/>
      <c r="AO164" s="901">
        <v>1</v>
      </c>
      <c r="AP164" s="901">
        <v>1</v>
      </c>
      <c r="AQ164" s="901">
        <v>1</v>
      </c>
      <c r="AR164" s="901"/>
      <c r="AS164" s="901"/>
      <c r="AT164" s="901"/>
      <c r="AU164" s="901"/>
      <c r="AV164" s="901"/>
      <c r="AW164" s="901"/>
      <c r="AX164" s="901"/>
      <c r="AY164" s="901"/>
      <c r="AZ164" s="901"/>
      <c r="BA164" s="901"/>
      <c r="BB164" s="901"/>
      <c r="BC164" s="901"/>
      <c r="BD164" s="901"/>
      <c r="BE164" s="901"/>
      <c r="BF164" s="984"/>
    </row>
    <row r="165" spans="1:58" ht="27" customHeight="1">
      <c r="A165" s="566"/>
      <c r="B165" s="265" t="s">
        <v>404</v>
      </c>
      <c r="C165" s="554" t="s">
        <v>43</v>
      </c>
      <c r="D165" s="901">
        <v>66.666666666666657</v>
      </c>
      <c r="E165" s="901">
        <f>2/3*100</f>
        <v>66.666666666666657</v>
      </c>
      <c r="F165" s="901">
        <v>66.666666666666657</v>
      </c>
      <c r="G165" s="901">
        <v>66.666666666666657</v>
      </c>
      <c r="H165" s="978">
        <v>1</v>
      </c>
      <c r="I165" s="978">
        <v>1</v>
      </c>
      <c r="J165" s="978">
        <v>1</v>
      </c>
      <c r="K165" s="901"/>
      <c r="L165" s="901"/>
      <c r="M165" s="901"/>
      <c r="N165" s="901"/>
      <c r="O165" s="901"/>
      <c r="P165" s="901"/>
      <c r="Q165" s="901"/>
      <c r="R165" s="901"/>
      <c r="S165" s="901"/>
      <c r="T165" s="901"/>
      <c r="U165" s="901"/>
      <c r="V165" s="901"/>
      <c r="W165" s="990"/>
      <c r="X165" s="990"/>
      <c r="Y165" s="990"/>
      <c r="Z165" s="901"/>
      <c r="AA165" s="901"/>
      <c r="AB165" s="901"/>
      <c r="AC165" s="927"/>
      <c r="AD165" s="927"/>
      <c r="AE165" s="927"/>
      <c r="AF165" s="901"/>
      <c r="AG165" s="901"/>
      <c r="AH165" s="901"/>
      <c r="AI165" s="978"/>
      <c r="AJ165" s="978"/>
      <c r="AK165" s="978"/>
      <c r="AL165" s="901"/>
      <c r="AM165" s="901"/>
      <c r="AN165" s="901"/>
      <c r="AO165" s="901"/>
      <c r="AP165" s="901"/>
      <c r="AQ165" s="901"/>
      <c r="AR165" s="901"/>
      <c r="AS165" s="901"/>
      <c r="AT165" s="901"/>
      <c r="AU165" s="901"/>
      <c r="AV165" s="901"/>
      <c r="AW165" s="901"/>
      <c r="AX165" s="901"/>
      <c r="AY165" s="901"/>
      <c r="AZ165" s="901"/>
      <c r="BA165" s="901"/>
      <c r="BB165" s="901"/>
      <c r="BC165" s="901"/>
      <c r="BD165" s="901"/>
      <c r="BE165" s="901"/>
      <c r="BF165" s="984"/>
    </row>
    <row r="166" spans="1:58" ht="30" customHeight="1">
      <c r="A166" s="554" t="s">
        <v>243</v>
      </c>
      <c r="B166" s="254" t="s">
        <v>70</v>
      </c>
      <c r="C166" s="554" t="s">
        <v>61</v>
      </c>
      <c r="D166" s="901">
        <v>4</v>
      </c>
      <c r="E166" s="901">
        <v>3</v>
      </c>
      <c r="F166" s="901">
        <v>3</v>
      </c>
      <c r="G166" s="901">
        <v>2</v>
      </c>
      <c r="H166" s="901"/>
      <c r="I166" s="901"/>
      <c r="J166" s="901"/>
      <c r="K166" s="901"/>
      <c r="L166" s="901"/>
      <c r="M166" s="901"/>
      <c r="N166" s="901"/>
      <c r="O166" s="901"/>
      <c r="P166" s="901"/>
      <c r="Q166" s="901"/>
      <c r="R166" s="901"/>
      <c r="S166" s="901"/>
      <c r="T166" s="901"/>
      <c r="U166" s="901"/>
      <c r="V166" s="901"/>
      <c r="W166" s="901"/>
      <c r="X166" s="901"/>
      <c r="Y166" s="901"/>
      <c r="Z166" s="901"/>
      <c r="AA166" s="901"/>
      <c r="AB166" s="901"/>
      <c r="AC166" s="990"/>
      <c r="AD166" s="990"/>
      <c r="AE166" s="990"/>
      <c r="AF166" s="901"/>
      <c r="AG166" s="901"/>
      <c r="AH166" s="901"/>
      <c r="AI166" s="901"/>
      <c r="AJ166" s="901"/>
      <c r="AK166" s="901">
        <v>1</v>
      </c>
      <c r="AL166" s="901"/>
      <c r="AM166" s="901"/>
      <c r="AN166" s="901"/>
      <c r="AO166" s="901"/>
      <c r="AP166" s="901"/>
      <c r="AQ166" s="901">
        <v>1</v>
      </c>
      <c r="AR166" s="901"/>
      <c r="AS166" s="901"/>
      <c r="AT166" s="901"/>
      <c r="AU166" s="901"/>
      <c r="AV166" s="901"/>
      <c r="AW166" s="901"/>
      <c r="AX166" s="901"/>
      <c r="AY166" s="901"/>
      <c r="AZ166" s="901"/>
      <c r="BA166" s="901"/>
      <c r="BB166" s="901"/>
      <c r="BC166" s="901"/>
      <c r="BD166" s="901"/>
      <c r="BE166" s="901"/>
      <c r="BF166" s="976"/>
    </row>
    <row r="167" spans="1:58" ht="17.25" customHeight="1">
      <c r="A167" s="566"/>
      <c r="B167" s="265" t="s">
        <v>687</v>
      </c>
      <c r="C167" s="554" t="s">
        <v>61</v>
      </c>
      <c r="D167" s="952">
        <v>1</v>
      </c>
      <c r="E167" s="952">
        <f>H167+K167+N167+Q167+AC167+AF167+W167+Z167+T167+AI167+AL167+AO167+AR167+AU167+AX167+BA167+BD167</f>
        <v>2</v>
      </c>
      <c r="F167" s="901">
        <v>2</v>
      </c>
      <c r="G167" s="901">
        <v>2</v>
      </c>
      <c r="H167" s="901"/>
      <c r="I167" s="901"/>
      <c r="J167" s="901"/>
      <c r="K167" s="901">
        <v>1</v>
      </c>
      <c r="L167" s="901">
        <v>1</v>
      </c>
      <c r="M167" s="901"/>
      <c r="N167" s="901"/>
      <c r="O167" s="901"/>
      <c r="P167" s="901"/>
      <c r="Q167" s="901"/>
      <c r="R167" s="901"/>
      <c r="S167" s="901"/>
      <c r="T167" s="901"/>
      <c r="U167" s="901"/>
      <c r="V167" s="901"/>
      <c r="W167" s="901"/>
      <c r="X167" s="901"/>
      <c r="Y167" s="901"/>
      <c r="Z167" s="901"/>
      <c r="AA167" s="901"/>
      <c r="AB167" s="901"/>
      <c r="AC167" s="927">
        <v>1</v>
      </c>
      <c r="AD167" s="927">
        <v>1</v>
      </c>
      <c r="AE167" s="927"/>
      <c r="AF167" s="901"/>
      <c r="AG167" s="901"/>
      <c r="AH167" s="901"/>
      <c r="AI167" s="901"/>
      <c r="AJ167" s="901"/>
      <c r="AK167" s="901">
        <v>1</v>
      </c>
      <c r="AL167" s="901"/>
      <c r="AM167" s="901"/>
      <c r="AN167" s="901"/>
      <c r="AO167" s="901"/>
      <c r="AP167" s="901"/>
      <c r="AQ167" s="901">
        <v>1</v>
      </c>
      <c r="AR167" s="901"/>
      <c r="AS167" s="901"/>
      <c r="AT167" s="901"/>
      <c r="AU167" s="901"/>
      <c r="AV167" s="901"/>
      <c r="AW167" s="901"/>
      <c r="AX167" s="901"/>
      <c r="AY167" s="901"/>
      <c r="AZ167" s="901"/>
      <c r="BA167" s="901"/>
      <c r="BB167" s="901"/>
      <c r="BC167" s="901"/>
      <c r="BD167" s="901"/>
      <c r="BE167" s="901"/>
      <c r="BF167" s="984"/>
    </row>
    <row r="168" spans="1:58" ht="17.25" customHeight="1">
      <c r="A168" s="566"/>
      <c r="B168" s="265" t="s">
        <v>688</v>
      </c>
      <c r="C168" s="554" t="s">
        <v>61</v>
      </c>
      <c r="D168" s="952">
        <v>2</v>
      </c>
      <c r="E168" s="952">
        <f>H168+K168+N168+Q168+AC168+AF168+W168+Z168+T168+AI168+AL168+AO168+AR168+AU168+AX168+BA168+BD168</f>
        <v>0</v>
      </c>
      <c r="F168" s="901">
        <v>0</v>
      </c>
      <c r="G168" s="901">
        <v>0</v>
      </c>
      <c r="H168" s="901"/>
      <c r="I168" s="901"/>
      <c r="J168" s="901"/>
      <c r="K168" s="901"/>
      <c r="L168" s="901"/>
      <c r="M168" s="901"/>
      <c r="N168" s="901"/>
      <c r="O168" s="901"/>
      <c r="P168" s="901"/>
      <c r="Q168" s="901"/>
      <c r="R168" s="901"/>
      <c r="S168" s="901"/>
      <c r="T168" s="901"/>
      <c r="U168" s="901"/>
      <c r="V168" s="901"/>
      <c r="W168" s="901"/>
      <c r="X168" s="901"/>
      <c r="Y168" s="901"/>
      <c r="Z168" s="901"/>
      <c r="AA168" s="901"/>
      <c r="AB168" s="901"/>
      <c r="AC168" s="990"/>
      <c r="AD168" s="990"/>
      <c r="AE168" s="990"/>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84"/>
    </row>
    <row r="169" spans="1:58" ht="16.5" customHeight="1">
      <c r="A169" s="566"/>
      <c r="B169" s="265" t="s">
        <v>689</v>
      </c>
      <c r="C169" s="554" t="s">
        <v>61</v>
      </c>
      <c r="D169" s="952">
        <v>0</v>
      </c>
      <c r="E169" s="952">
        <f>H169+K169+N169+Q169+AC169+AF169+W169+Z169+T169+AI169+AL169+AO169+AR169+AU169+AX169+BA169+BD169</f>
        <v>1</v>
      </c>
      <c r="F169" s="901">
        <v>1</v>
      </c>
      <c r="G169" s="901">
        <v>0</v>
      </c>
      <c r="H169" s="901"/>
      <c r="I169" s="901"/>
      <c r="J169" s="901"/>
      <c r="K169" s="901"/>
      <c r="L169" s="901"/>
      <c r="M169" s="901"/>
      <c r="N169" s="901"/>
      <c r="O169" s="901"/>
      <c r="P169" s="901"/>
      <c r="Q169" s="901"/>
      <c r="R169" s="901"/>
      <c r="S169" s="901"/>
      <c r="T169" s="901"/>
      <c r="U169" s="901"/>
      <c r="V169" s="901"/>
      <c r="W169" s="901"/>
      <c r="X169" s="901"/>
      <c r="Y169" s="901"/>
      <c r="Z169" s="901"/>
      <c r="AA169" s="901"/>
      <c r="AB169" s="901"/>
      <c r="AC169" s="901"/>
      <c r="AD169" s="901"/>
      <c r="AE169" s="901"/>
      <c r="AF169" s="901"/>
      <c r="AG169" s="901"/>
      <c r="AH169" s="901"/>
      <c r="AI169" s="901">
        <v>1</v>
      </c>
      <c r="AJ169" s="901">
        <v>1</v>
      </c>
      <c r="AK169" s="901"/>
      <c r="AL169" s="901"/>
      <c r="AM169" s="901"/>
      <c r="AN169" s="901"/>
      <c r="AO169" s="901"/>
      <c r="AP169" s="901"/>
      <c r="AQ169" s="901"/>
      <c r="AR169" s="901"/>
      <c r="AS169" s="901"/>
      <c r="AT169" s="901"/>
      <c r="AU169" s="901"/>
      <c r="AV169" s="901"/>
      <c r="AW169" s="901"/>
      <c r="AX169" s="901"/>
      <c r="AY169" s="901"/>
      <c r="AZ169" s="901"/>
      <c r="BA169" s="901"/>
      <c r="BB169" s="901"/>
      <c r="BC169" s="901"/>
      <c r="BD169" s="901"/>
      <c r="BE169" s="901"/>
      <c r="BF169" s="984"/>
    </row>
    <row r="170" spans="1:58" ht="24.75" customHeight="1">
      <c r="A170" s="566"/>
      <c r="B170" s="265" t="s">
        <v>774</v>
      </c>
      <c r="C170" s="554" t="s">
        <v>61</v>
      </c>
      <c r="D170" s="952">
        <v>1</v>
      </c>
      <c r="E170" s="952">
        <v>0</v>
      </c>
      <c r="F170" s="901">
        <v>0</v>
      </c>
      <c r="G170" s="901">
        <v>0</v>
      </c>
      <c r="H170" s="901"/>
      <c r="I170" s="901"/>
      <c r="J170" s="901"/>
      <c r="K170" s="901"/>
      <c r="L170" s="901"/>
      <c r="M170" s="901"/>
      <c r="N170" s="901"/>
      <c r="O170" s="901"/>
      <c r="P170" s="901"/>
      <c r="Q170" s="901"/>
      <c r="R170" s="901"/>
      <c r="S170" s="901"/>
      <c r="T170" s="901"/>
      <c r="U170" s="901"/>
      <c r="V170" s="901"/>
      <c r="W170" s="901"/>
      <c r="X170" s="901"/>
      <c r="Y170" s="901"/>
      <c r="Z170" s="901"/>
      <c r="AA170" s="901"/>
      <c r="AB170" s="901"/>
      <c r="AC170" s="901"/>
      <c r="AD170" s="901"/>
      <c r="AE170" s="901"/>
      <c r="AF170" s="901"/>
      <c r="AG170" s="901"/>
      <c r="AH170" s="901"/>
      <c r="AI170" s="901"/>
      <c r="AJ170" s="901"/>
      <c r="AK170" s="901"/>
      <c r="AL170" s="901"/>
      <c r="AM170" s="901"/>
      <c r="AN170" s="901"/>
      <c r="AO170" s="901"/>
      <c r="AP170" s="901"/>
      <c r="AQ170" s="901"/>
      <c r="AR170" s="901"/>
      <c r="AS170" s="901"/>
      <c r="AT170" s="901"/>
      <c r="AU170" s="901"/>
      <c r="AV170" s="901"/>
      <c r="AW170" s="901"/>
      <c r="AX170" s="901"/>
      <c r="AY170" s="901"/>
      <c r="AZ170" s="901"/>
      <c r="BA170" s="901"/>
      <c r="BB170" s="901"/>
      <c r="BC170" s="901"/>
      <c r="BD170" s="901"/>
      <c r="BE170" s="901"/>
      <c r="BF170" s="984"/>
    </row>
    <row r="171" spans="1:58" ht="19.5" customHeight="1">
      <c r="A171" s="568" t="s">
        <v>327</v>
      </c>
      <c r="B171" s="810" t="s">
        <v>690</v>
      </c>
      <c r="C171" s="727" t="s">
        <v>11</v>
      </c>
      <c r="D171" s="952">
        <v>1253</v>
      </c>
      <c r="E171" s="952">
        <f>H171+K171+N171+Q171+AC171+AF171+W171+Z171+T171+AI171+AL171+AO171+AR171+AU171+AX171+BA171+BD171</f>
        <v>1264</v>
      </c>
      <c r="F171" s="901">
        <v>1288</v>
      </c>
      <c r="G171" s="901">
        <v>1313</v>
      </c>
      <c r="H171" s="991">
        <v>80</v>
      </c>
      <c r="I171" s="991">
        <v>80</v>
      </c>
      <c r="J171" s="991">
        <v>80</v>
      </c>
      <c r="K171" s="991">
        <v>66</v>
      </c>
      <c r="L171" s="991">
        <v>66</v>
      </c>
      <c r="M171" s="991">
        <v>70</v>
      </c>
      <c r="N171" s="991">
        <v>59</v>
      </c>
      <c r="O171" s="991">
        <v>58</v>
      </c>
      <c r="P171" s="991">
        <v>56</v>
      </c>
      <c r="Q171" s="991">
        <v>66</v>
      </c>
      <c r="R171" s="991">
        <v>66</v>
      </c>
      <c r="S171" s="991">
        <v>62</v>
      </c>
      <c r="T171" s="991">
        <v>117</v>
      </c>
      <c r="U171" s="991">
        <v>118</v>
      </c>
      <c r="V171" s="991">
        <v>117</v>
      </c>
      <c r="W171" s="991">
        <v>61</v>
      </c>
      <c r="X171" s="991">
        <v>62</v>
      </c>
      <c r="Y171" s="991">
        <v>58</v>
      </c>
      <c r="Z171" s="991">
        <v>85</v>
      </c>
      <c r="AA171" s="991">
        <v>65</v>
      </c>
      <c r="AB171" s="991">
        <v>84</v>
      </c>
      <c r="AC171" s="991">
        <v>70</v>
      </c>
      <c r="AD171" s="991">
        <v>71</v>
      </c>
      <c r="AE171" s="991">
        <v>68</v>
      </c>
      <c r="AF171" s="991">
        <v>103</v>
      </c>
      <c r="AG171" s="991">
        <v>105</v>
      </c>
      <c r="AH171" s="991">
        <v>104</v>
      </c>
      <c r="AI171" s="991">
        <v>114</v>
      </c>
      <c r="AJ171" s="991">
        <v>111</v>
      </c>
      <c r="AK171" s="991">
        <v>123</v>
      </c>
      <c r="AL171" s="991">
        <v>58</v>
      </c>
      <c r="AM171" s="991">
        <v>48</v>
      </c>
      <c r="AN171" s="991">
        <v>51</v>
      </c>
      <c r="AO171" s="991">
        <v>125</v>
      </c>
      <c r="AP171" s="991">
        <v>126</v>
      </c>
      <c r="AQ171" s="991">
        <v>125</v>
      </c>
      <c r="AR171" s="991">
        <v>33</v>
      </c>
      <c r="AS171" s="991">
        <v>34</v>
      </c>
      <c r="AT171" s="991">
        <v>33</v>
      </c>
      <c r="AU171" s="991">
        <v>55</v>
      </c>
      <c r="AV171" s="991">
        <v>53</v>
      </c>
      <c r="AW171" s="991">
        <v>55</v>
      </c>
      <c r="AX171" s="991">
        <v>34</v>
      </c>
      <c r="AY171" s="991">
        <v>33</v>
      </c>
      <c r="AZ171" s="991">
        <v>33</v>
      </c>
      <c r="BA171" s="991">
        <v>61</v>
      </c>
      <c r="BB171" s="991">
        <v>60</v>
      </c>
      <c r="BC171" s="991">
        <v>59</v>
      </c>
      <c r="BD171" s="991">
        <v>77</v>
      </c>
      <c r="BE171" s="991">
        <v>74</v>
      </c>
      <c r="BF171" s="976">
        <v>71</v>
      </c>
    </row>
    <row r="172" spans="1:58" ht="24" customHeight="1">
      <c r="A172" s="566"/>
      <c r="B172" s="257" t="s">
        <v>77</v>
      </c>
      <c r="C172" s="566" t="s">
        <v>43</v>
      </c>
      <c r="D172" s="987">
        <v>99.172418681897355</v>
      </c>
      <c r="E172" s="987">
        <f>(E174+E176+E178+E180+E182)/5</f>
        <v>99.179354145264725</v>
      </c>
      <c r="F172" s="901">
        <v>97.061039939713652</v>
      </c>
      <c r="G172" s="901">
        <v>98.924731182795696</v>
      </c>
      <c r="H172" s="987">
        <v>100</v>
      </c>
      <c r="I172" s="987">
        <v>100.66666666666667</v>
      </c>
      <c r="J172" s="987">
        <v>101.33333333333333</v>
      </c>
      <c r="K172" s="987">
        <v>100</v>
      </c>
      <c r="L172" s="987">
        <v>101</v>
      </c>
      <c r="M172" s="987">
        <v>102</v>
      </c>
      <c r="N172" s="987">
        <v>100</v>
      </c>
      <c r="O172" s="987">
        <v>100</v>
      </c>
      <c r="P172" s="987">
        <v>100</v>
      </c>
      <c r="Q172" s="987">
        <v>100</v>
      </c>
      <c r="R172" s="987">
        <v>100.33333333333333</v>
      </c>
      <c r="S172" s="987">
        <v>100.66666666666667</v>
      </c>
      <c r="T172" s="987">
        <v>93.333333333333329</v>
      </c>
      <c r="U172" s="987">
        <v>93.333333333333329</v>
      </c>
      <c r="V172" s="987">
        <v>93.333333333333329</v>
      </c>
      <c r="W172" s="987">
        <v>100</v>
      </c>
      <c r="X172" s="987">
        <v>100.66666666666667</v>
      </c>
      <c r="Y172" s="987">
        <v>101.33333333333333</v>
      </c>
      <c r="Z172" s="987">
        <v>100</v>
      </c>
      <c r="AA172" s="987">
        <v>100.66666666666667</v>
      </c>
      <c r="AB172" s="987">
        <v>101.33333333333333</v>
      </c>
      <c r="AC172" s="987">
        <v>100</v>
      </c>
      <c r="AD172" s="987">
        <v>100.33333333333333</v>
      </c>
      <c r="AE172" s="987">
        <v>100.66666666666667</v>
      </c>
      <c r="AF172" s="987">
        <v>100</v>
      </c>
      <c r="AG172" s="987">
        <v>100</v>
      </c>
      <c r="AH172" s="987">
        <v>100</v>
      </c>
      <c r="AI172" s="987">
        <v>100</v>
      </c>
      <c r="AJ172" s="987">
        <v>100.33333333333333</v>
      </c>
      <c r="AK172" s="987">
        <v>100.66666666666667</v>
      </c>
      <c r="AL172" s="987">
        <v>88.100000000000009</v>
      </c>
      <c r="AM172" s="987">
        <v>88.766666666666666</v>
      </c>
      <c r="AN172" s="987">
        <v>99.233333333333334</v>
      </c>
      <c r="AO172" s="987">
        <v>100</v>
      </c>
      <c r="AP172" s="987">
        <v>100.66666666666667</v>
      </c>
      <c r="AQ172" s="987">
        <v>101.33333333333333</v>
      </c>
      <c r="AR172" s="987">
        <v>95.238095238095241</v>
      </c>
      <c r="AS172" s="987">
        <v>95.571428571428569</v>
      </c>
      <c r="AT172" s="987">
        <v>95.904761904761912</v>
      </c>
      <c r="AU172" s="987">
        <v>100</v>
      </c>
      <c r="AV172" s="987">
        <v>100</v>
      </c>
      <c r="AW172" s="987">
        <v>100</v>
      </c>
      <c r="AX172" s="987">
        <v>87.5</v>
      </c>
      <c r="AY172" s="987">
        <v>87.833333333333329</v>
      </c>
      <c r="AZ172" s="987">
        <v>88.166666666666671</v>
      </c>
      <c r="BA172" s="987">
        <v>76.666666666666671</v>
      </c>
      <c r="BB172" s="987">
        <v>77.333333333333329</v>
      </c>
      <c r="BC172" s="987">
        <v>78</v>
      </c>
      <c r="BD172" s="987">
        <v>100</v>
      </c>
      <c r="BE172" s="987">
        <v>100.66666666666667</v>
      </c>
      <c r="BF172" s="984">
        <v>101.33333333333333</v>
      </c>
    </row>
    <row r="173" spans="1:58">
      <c r="A173" s="554" t="s">
        <v>49</v>
      </c>
      <c r="B173" s="254" t="s">
        <v>623</v>
      </c>
      <c r="C173" s="554" t="s">
        <v>11</v>
      </c>
      <c r="D173" s="952">
        <v>360</v>
      </c>
      <c r="E173" s="952">
        <f>H173+K173+N173+Q173+AC173+AF173+W173+Z173+T173+AI173+AL173+AO173+AR173+AU173+AX173+BA173+BD173</f>
        <v>364</v>
      </c>
      <c r="F173" s="901">
        <v>363</v>
      </c>
      <c r="G173" s="901">
        <v>364</v>
      </c>
      <c r="H173" s="992">
        <v>20</v>
      </c>
      <c r="I173" s="992">
        <v>20</v>
      </c>
      <c r="J173" s="992">
        <v>20</v>
      </c>
      <c r="K173" s="992">
        <v>19</v>
      </c>
      <c r="L173" s="992">
        <v>19</v>
      </c>
      <c r="M173" s="992">
        <v>19</v>
      </c>
      <c r="N173" s="992">
        <v>15</v>
      </c>
      <c r="O173" s="992">
        <v>15</v>
      </c>
      <c r="P173" s="992">
        <v>15</v>
      </c>
      <c r="Q173" s="992">
        <v>24</v>
      </c>
      <c r="R173" s="992">
        <v>24</v>
      </c>
      <c r="S173" s="992">
        <v>24</v>
      </c>
      <c r="T173" s="987">
        <v>34</v>
      </c>
      <c r="U173" s="987">
        <v>34</v>
      </c>
      <c r="V173" s="987">
        <v>34</v>
      </c>
      <c r="W173" s="992">
        <v>18</v>
      </c>
      <c r="X173" s="992">
        <v>18</v>
      </c>
      <c r="Y173" s="992">
        <v>18</v>
      </c>
      <c r="Z173" s="992">
        <v>23</v>
      </c>
      <c r="AA173" s="992">
        <v>23</v>
      </c>
      <c r="AB173" s="992">
        <v>23</v>
      </c>
      <c r="AC173" s="992">
        <v>16</v>
      </c>
      <c r="AD173" s="992">
        <v>16</v>
      </c>
      <c r="AE173" s="992">
        <v>16</v>
      </c>
      <c r="AF173" s="992">
        <v>33</v>
      </c>
      <c r="AG173" s="992">
        <v>33</v>
      </c>
      <c r="AH173" s="992">
        <v>33</v>
      </c>
      <c r="AI173" s="992">
        <v>30</v>
      </c>
      <c r="AJ173" s="992">
        <v>30</v>
      </c>
      <c r="AK173" s="992">
        <v>30</v>
      </c>
      <c r="AL173" s="992">
        <v>16</v>
      </c>
      <c r="AM173" s="992">
        <v>15</v>
      </c>
      <c r="AN173" s="992">
        <v>16</v>
      </c>
      <c r="AO173" s="992">
        <v>45</v>
      </c>
      <c r="AP173" s="992">
        <v>45</v>
      </c>
      <c r="AQ173" s="992">
        <v>45</v>
      </c>
      <c r="AR173" s="992">
        <v>11</v>
      </c>
      <c r="AS173" s="992">
        <v>11</v>
      </c>
      <c r="AT173" s="992">
        <v>11</v>
      </c>
      <c r="AU173" s="992">
        <v>11</v>
      </c>
      <c r="AV173" s="992">
        <v>11</v>
      </c>
      <c r="AW173" s="992">
        <v>11</v>
      </c>
      <c r="AX173" s="992">
        <v>11</v>
      </c>
      <c r="AY173" s="992">
        <v>11</v>
      </c>
      <c r="AZ173" s="992">
        <v>11</v>
      </c>
      <c r="BA173" s="992">
        <v>19</v>
      </c>
      <c r="BB173" s="992">
        <v>19</v>
      </c>
      <c r="BC173" s="992">
        <v>19</v>
      </c>
      <c r="BD173" s="992">
        <v>19</v>
      </c>
      <c r="BE173" s="992">
        <v>19</v>
      </c>
      <c r="BF173" s="976">
        <v>19</v>
      </c>
    </row>
    <row r="174" spans="1:58" ht="27.75" customHeight="1">
      <c r="A174" s="569"/>
      <c r="B174" s="257" t="s">
        <v>691</v>
      </c>
      <c r="C174" s="566" t="s">
        <v>43</v>
      </c>
      <c r="D174" s="952">
        <v>99.722222222222229</v>
      </c>
      <c r="E174" s="952">
        <f>363/364*100</f>
        <v>99.72527472527473</v>
      </c>
      <c r="F174" s="901">
        <v>100</v>
      </c>
      <c r="G174" s="901">
        <v>99.175824175824175</v>
      </c>
      <c r="H174" s="993">
        <v>100</v>
      </c>
      <c r="I174" s="993">
        <v>101</v>
      </c>
      <c r="J174" s="993">
        <v>102</v>
      </c>
      <c r="K174" s="993">
        <v>100</v>
      </c>
      <c r="L174" s="993">
        <v>101</v>
      </c>
      <c r="M174" s="993">
        <v>102</v>
      </c>
      <c r="N174" s="955">
        <v>100</v>
      </c>
      <c r="O174" s="955">
        <v>100</v>
      </c>
      <c r="P174" s="955">
        <v>100</v>
      </c>
      <c r="Q174" s="992">
        <v>100</v>
      </c>
      <c r="R174" s="992">
        <v>100</v>
      </c>
      <c r="S174" s="992">
        <v>100</v>
      </c>
      <c r="T174" s="955">
        <v>100</v>
      </c>
      <c r="U174" s="955">
        <v>100</v>
      </c>
      <c r="V174" s="955">
        <v>100</v>
      </c>
      <c r="W174" s="993">
        <v>100</v>
      </c>
      <c r="X174" s="993">
        <v>101</v>
      </c>
      <c r="Y174" s="993">
        <v>102</v>
      </c>
      <c r="Z174" s="993">
        <v>100</v>
      </c>
      <c r="AA174" s="993">
        <v>101</v>
      </c>
      <c r="AB174" s="993">
        <v>102</v>
      </c>
      <c r="AC174" s="955">
        <v>100</v>
      </c>
      <c r="AD174" s="955">
        <v>100</v>
      </c>
      <c r="AE174" s="955">
        <v>100</v>
      </c>
      <c r="AF174" s="993">
        <v>100</v>
      </c>
      <c r="AG174" s="993">
        <v>100</v>
      </c>
      <c r="AH174" s="993">
        <v>100</v>
      </c>
      <c r="AI174" s="955">
        <v>100</v>
      </c>
      <c r="AJ174" s="955">
        <v>100</v>
      </c>
      <c r="AK174" s="955">
        <v>100</v>
      </c>
      <c r="AL174" s="993">
        <v>93.7</v>
      </c>
      <c r="AM174" s="993">
        <v>94.7</v>
      </c>
      <c r="AN174" s="993">
        <v>95.7</v>
      </c>
      <c r="AO174" s="993">
        <v>100</v>
      </c>
      <c r="AP174" s="993">
        <v>101</v>
      </c>
      <c r="AQ174" s="993">
        <v>102</v>
      </c>
      <c r="AR174" s="993">
        <v>100</v>
      </c>
      <c r="AS174" s="993">
        <v>101</v>
      </c>
      <c r="AT174" s="993">
        <v>102</v>
      </c>
      <c r="AU174" s="955">
        <v>100</v>
      </c>
      <c r="AV174" s="955">
        <v>100</v>
      </c>
      <c r="AW174" s="955">
        <v>100</v>
      </c>
      <c r="AX174" s="993">
        <v>100</v>
      </c>
      <c r="AY174" s="993">
        <v>100</v>
      </c>
      <c r="AZ174" s="993">
        <v>100</v>
      </c>
      <c r="BA174" s="993">
        <v>100</v>
      </c>
      <c r="BB174" s="993">
        <v>101</v>
      </c>
      <c r="BC174" s="993">
        <v>102</v>
      </c>
      <c r="BD174" s="993">
        <v>100</v>
      </c>
      <c r="BE174" s="993">
        <v>101</v>
      </c>
      <c r="BF174" s="984">
        <v>102</v>
      </c>
    </row>
    <row r="175" spans="1:58">
      <c r="A175" s="572" t="s">
        <v>50</v>
      </c>
      <c r="B175" s="254" t="s">
        <v>624</v>
      </c>
      <c r="C175" s="554" t="s">
        <v>11</v>
      </c>
      <c r="D175" s="952">
        <v>633</v>
      </c>
      <c r="E175" s="952">
        <f>H175+K175+N175+Q175+AC175+AF175+W175+Z175+T175+AI175+AL175+AO175+AR175+AU175+AX175+BA175+BD175</f>
        <v>637</v>
      </c>
      <c r="F175" s="901">
        <v>605</v>
      </c>
      <c r="G175" s="901">
        <v>628</v>
      </c>
      <c r="H175" s="992">
        <v>38</v>
      </c>
      <c r="I175" s="992">
        <v>38</v>
      </c>
      <c r="J175" s="992">
        <v>38</v>
      </c>
      <c r="K175" s="992">
        <v>28</v>
      </c>
      <c r="L175" s="992">
        <v>28</v>
      </c>
      <c r="M175" s="992">
        <v>28</v>
      </c>
      <c r="N175" s="992">
        <v>27</v>
      </c>
      <c r="O175" s="992">
        <v>26</v>
      </c>
      <c r="P175" s="992">
        <v>24</v>
      </c>
      <c r="Q175" s="992">
        <v>34</v>
      </c>
      <c r="R175" s="992">
        <v>34</v>
      </c>
      <c r="S175" s="992">
        <v>30</v>
      </c>
      <c r="T175" s="992">
        <v>63</v>
      </c>
      <c r="U175" s="992">
        <v>64</v>
      </c>
      <c r="V175" s="992">
        <v>63</v>
      </c>
      <c r="W175" s="992">
        <v>29</v>
      </c>
      <c r="X175" s="992">
        <v>30</v>
      </c>
      <c r="Y175" s="992">
        <v>29</v>
      </c>
      <c r="Z175" s="992">
        <v>49</v>
      </c>
      <c r="AA175" s="992">
        <v>29</v>
      </c>
      <c r="AB175" s="992">
        <v>49</v>
      </c>
      <c r="AC175" s="992">
        <v>43</v>
      </c>
      <c r="AD175" s="992">
        <v>44</v>
      </c>
      <c r="AE175" s="992">
        <v>41</v>
      </c>
      <c r="AF175" s="992">
        <v>50</v>
      </c>
      <c r="AG175" s="992">
        <v>52</v>
      </c>
      <c r="AH175" s="992">
        <v>51</v>
      </c>
      <c r="AI175" s="992">
        <v>56</v>
      </c>
      <c r="AJ175" s="992">
        <v>53</v>
      </c>
      <c r="AK175" s="992">
        <v>65</v>
      </c>
      <c r="AL175" s="992">
        <v>34</v>
      </c>
      <c r="AM175" s="992">
        <v>25</v>
      </c>
      <c r="AN175" s="992">
        <v>27</v>
      </c>
      <c r="AO175" s="992">
        <v>55</v>
      </c>
      <c r="AP175" s="992">
        <v>56</v>
      </c>
      <c r="AQ175" s="992">
        <v>55</v>
      </c>
      <c r="AR175" s="992">
        <v>15</v>
      </c>
      <c r="AS175" s="992">
        <v>16</v>
      </c>
      <c r="AT175" s="992">
        <v>15</v>
      </c>
      <c r="AU175" s="992">
        <v>27</v>
      </c>
      <c r="AV175" s="992">
        <v>25</v>
      </c>
      <c r="AW175" s="992">
        <v>27</v>
      </c>
      <c r="AX175" s="992">
        <v>15</v>
      </c>
      <c r="AY175" s="992">
        <v>15</v>
      </c>
      <c r="AZ175" s="992">
        <v>15</v>
      </c>
      <c r="BA175" s="992">
        <v>30</v>
      </c>
      <c r="BB175" s="992">
        <v>29</v>
      </c>
      <c r="BC175" s="992">
        <v>30</v>
      </c>
      <c r="BD175" s="992">
        <v>44</v>
      </c>
      <c r="BE175" s="992">
        <v>41</v>
      </c>
      <c r="BF175" s="976">
        <v>41</v>
      </c>
    </row>
    <row r="176" spans="1:58" ht="25.5" customHeight="1">
      <c r="A176" s="566"/>
      <c r="B176" s="257" t="s">
        <v>692</v>
      </c>
      <c r="C176" s="566" t="s">
        <v>43</v>
      </c>
      <c r="D176" s="952">
        <v>96.524486571879947</v>
      </c>
      <c r="E176" s="952">
        <f>616/638*100</f>
        <v>96.551724137931032</v>
      </c>
      <c r="F176" s="901">
        <v>96.36363636363636</v>
      </c>
      <c r="G176" s="901">
        <v>96.815286624203821</v>
      </c>
      <c r="H176" s="900">
        <v>100</v>
      </c>
      <c r="I176" s="900">
        <v>100</v>
      </c>
      <c r="J176" s="900">
        <v>100</v>
      </c>
      <c r="K176" s="993">
        <v>100</v>
      </c>
      <c r="L176" s="993">
        <v>101</v>
      </c>
      <c r="M176" s="993">
        <v>102</v>
      </c>
      <c r="N176" s="955">
        <v>100</v>
      </c>
      <c r="O176" s="955">
        <v>100</v>
      </c>
      <c r="P176" s="955">
        <v>100</v>
      </c>
      <c r="Q176" s="992">
        <v>100</v>
      </c>
      <c r="R176" s="992">
        <v>100</v>
      </c>
      <c r="S176" s="992">
        <v>100</v>
      </c>
      <c r="T176" s="900">
        <v>80</v>
      </c>
      <c r="U176" s="900">
        <v>80</v>
      </c>
      <c r="V176" s="900">
        <v>80</v>
      </c>
      <c r="W176" s="955">
        <v>100</v>
      </c>
      <c r="X176" s="955">
        <v>100</v>
      </c>
      <c r="Y176" s="955">
        <v>100</v>
      </c>
      <c r="Z176" s="955">
        <v>100</v>
      </c>
      <c r="AA176" s="955">
        <v>100</v>
      </c>
      <c r="AB176" s="955">
        <v>100</v>
      </c>
      <c r="AC176" s="900">
        <v>100</v>
      </c>
      <c r="AD176" s="900">
        <v>100</v>
      </c>
      <c r="AE176" s="900">
        <v>100</v>
      </c>
      <c r="AF176" s="900">
        <v>100</v>
      </c>
      <c r="AG176" s="900">
        <v>100</v>
      </c>
      <c r="AH176" s="900">
        <v>100</v>
      </c>
      <c r="AI176" s="955">
        <v>100</v>
      </c>
      <c r="AJ176" s="955">
        <v>100</v>
      </c>
      <c r="AK176" s="955">
        <v>100</v>
      </c>
      <c r="AL176" s="900">
        <v>70.599999999999994</v>
      </c>
      <c r="AM176" s="900">
        <v>70.599999999999994</v>
      </c>
      <c r="AN176" s="900">
        <v>100</v>
      </c>
      <c r="AO176" s="955">
        <v>100</v>
      </c>
      <c r="AP176" s="955">
        <v>100</v>
      </c>
      <c r="AQ176" s="955">
        <v>100</v>
      </c>
      <c r="AR176" s="955">
        <v>100</v>
      </c>
      <c r="AS176" s="955">
        <v>100</v>
      </c>
      <c r="AT176" s="955">
        <v>100</v>
      </c>
      <c r="AU176" s="955">
        <v>100</v>
      </c>
      <c r="AV176" s="955">
        <v>100</v>
      </c>
      <c r="AW176" s="955">
        <v>100</v>
      </c>
      <c r="AX176" s="900">
        <v>100</v>
      </c>
      <c r="AY176" s="900">
        <v>100</v>
      </c>
      <c r="AZ176" s="900">
        <v>100</v>
      </c>
      <c r="BA176" s="900">
        <v>30</v>
      </c>
      <c r="BB176" s="900">
        <v>30</v>
      </c>
      <c r="BC176" s="900">
        <v>30</v>
      </c>
      <c r="BD176" s="955">
        <v>100</v>
      </c>
      <c r="BE176" s="955">
        <v>100</v>
      </c>
      <c r="BF176" s="976">
        <v>100</v>
      </c>
    </row>
    <row r="177" spans="1:58">
      <c r="A177" s="554" t="s">
        <v>51</v>
      </c>
      <c r="B177" s="254" t="s">
        <v>693</v>
      </c>
      <c r="C177" s="554" t="s">
        <v>11</v>
      </c>
      <c r="D177" s="952">
        <v>260</v>
      </c>
      <c r="E177" s="952">
        <f>H177+K177+N177+Q177+AC177+AF177+W177+Z177+T177+AI177+AL177+AO177+AR177+AU177+AX177+BA177+BD177</f>
        <v>263</v>
      </c>
      <c r="F177" s="901">
        <v>262</v>
      </c>
      <c r="G177" s="901">
        <v>257</v>
      </c>
      <c r="H177" s="992">
        <v>22</v>
      </c>
      <c r="I177" s="992">
        <v>22</v>
      </c>
      <c r="J177" s="992">
        <v>22</v>
      </c>
      <c r="K177" s="992">
        <v>19</v>
      </c>
      <c r="L177" s="992">
        <v>19</v>
      </c>
      <c r="M177" s="992">
        <v>23</v>
      </c>
      <c r="N177" s="992">
        <v>17</v>
      </c>
      <c r="O177" s="992">
        <v>17</v>
      </c>
      <c r="P177" s="992">
        <v>17</v>
      </c>
      <c r="Q177" s="992">
        <v>8</v>
      </c>
      <c r="R177" s="992">
        <v>8</v>
      </c>
      <c r="S177" s="992">
        <v>8</v>
      </c>
      <c r="T177" s="992">
        <v>20</v>
      </c>
      <c r="U177" s="992">
        <v>20</v>
      </c>
      <c r="V177" s="992">
        <v>20</v>
      </c>
      <c r="W177" s="992">
        <v>14</v>
      </c>
      <c r="X177" s="992">
        <v>14</v>
      </c>
      <c r="Y177" s="992">
        <v>11</v>
      </c>
      <c r="Z177" s="992">
        <v>13</v>
      </c>
      <c r="AA177" s="992">
        <v>13</v>
      </c>
      <c r="AB177" s="992">
        <v>12</v>
      </c>
      <c r="AC177" s="992">
        <v>11</v>
      </c>
      <c r="AD177" s="992">
        <v>11</v>
      </c>
      <c r="AE177" s="992">
        <v>11</v>
      </c>
      <c r="AF177" s="992">
        <v>20</v>
      </c>
      <c r="AG177" s="992">
        <v>20</v>
      </c>
      <c r="AH177" s="992">
        <v>20</v>
      </c>
      <c r="AI177" s="992">
        <v>28</v>
      </c>
      <c r="AJ177" s="992">
        <v>28</v>
      </c>
      <c r="AK177" s="992">
        <v>28</v>
      </c>
      <c r="AL177" s="992">
        <v>8</v>
      </c>
      <c r="AM177" s="992">
        <v>8</v>
      </c>
      <c r="AN177" s="992">
        <v>8</v>
      </c>
      <c r="AO177" s="992">
        <v>25</v>
      </c>
      <c r="AP177" s="992">
        <v>25</v>
      </c>
      <c r="AQ177" s="992">
        <v>25</v>
      </c>
      <c r="AR177" s="992">
        <v>7</v>
      </c>
      <c r="AS177" s="992">
        <v>7</v>
      </c>
      <c r="AT177" s="992">
        <v>7</v>
      </c>
      <c r="AU177" s="992">
        <v>17</v>
      </c>
      <c r="AV177" s="992">
        <v>17</v>
      </c>
      <c r="AW177" s="992">
        <v>17</v>
      </c>
      <c r="AX177" s="992">
        <v>8</v>
      </c>
      <c r="AY177" s="992">
        <v>7</v>
      </c>
      <c r="AZ177" s="992">
        <v>7</v>
      </c>
      <c r="BA177" s="992">
        <v>12</v>
      </c>
      <c r="BB177" s="992">
        <v>12</v>
      </c>
      <c r="BC177" s="992">
        <v>10</v>
      </c>
      <c r="BD177" s="992">
        <v>14</v>
      </c>
      <c r="BE177" s="992">
        <v>14</v>
      </c>
      <c r="BF177" s="976">
        <v>11</v>
      </c>
    </row>
    <row r="178" spans="1:58" ht="25.5" customHeight="1">
      <c r="A178" s="566"/>
      <c r="B178" s="257" t="s">
        <v>692</v>
      </c>
      <c r="C178" s="728" t="s">
        <v>43</v>
      </c>
      <c r="D178" s="952">
        <v>99.615384615384613</v>
      </c>
      <c r="E178" s="952">
        <f>262/263*100</f>
        <v>99.619771863117862</v>
      </c>
      <c r="F178" s="901">
        <v>98.854961832061079</v>
      </c>
      <c r="G178" s="901">
        <v>99.610894941634243</v>
      </c>
      <c r="H178" s="993">
        <v>100</v>
      </c>
      <c r="I178" s="993">
        <v>101</v>
      </c>
      <c r="J178" s="993">
        <v>102</v>
      </c>
      <c r="K178" s="993">
        <v>100</v>
      </c>
      <c r="L178" s="993">
        <v>101</v>
      </c>
      <c r="M178" s="993">
        <v>102</v>
      </c>
      <c r="N178" s="955">
        <v>100</v>
      </c>
      <c r="O178" s="955">
        <v>100</v>
      </c>
      <c r="P178" s="955">
        <v>100</v>
      </c>
      <c r="Q178" s="993">
        <v>100</v>
      </c>
      <c r="R178" s="993">
        <v>101</v>
      </c>
      <c r="S178" s="993">
        <v>102</v>
      </c>
      <c r="T178" s="955">
        <v>100</v>
      </c>
      <c r="U178" s="955">
        <v>100</v>
      </c>
      <c r="V178" s="955">
        <v>100</v>
      </c>
      <c r="W178" s="993">
        <v>100</v>
      </c>
      <c r="X178" s="993">
        <v>101</v>
      </c>
      <c r="Y178" s="993">
        <v>102</v>
      </c>
      <c r="Z178" s="993">
        <v>100</v>
      </c>
      <c r="AA178" s="993">
        <v>101</v>
      </c>
      <c r="AB178" s="993">
        <v>102</v>
      </c>
      <c r="AC178" s="993">
        <v>100</v>
      </c>
      <c r="AD178" s="993">
        <v>101</v>
      </c>
      <c r="AE178" s="993">
        <v>102</v>
      </c>
      <c r="AF178" s="993">
        <v>100</v>
      </c>
      <c r="AG178" s="993">
        <v>100</v>
      </c>
      <c r="AH178" s="993">
        <v>100</v>
      </c>
      <c r="AI178" s="993">
        <v>100</v>
      </c>
      <c r="AJ178" s="993">
        <v>101</v>
      </c>
      <c r="AK178" s="993">
        <v>102</v>
      </c>
      <c r="AL178" s="993">
        <v>100</v>
      </c>
      <c r="AM178" s="993">
        <v>101</v>
      </c>
      <c r="AN178" s="993">
        <v>102</v>
      </c>
      <c r="AO178" s="993">
        <v>100</v>
      </c>
      <c r="AP178" s="993">
        <v>101</v>
      </c>
      <c r="AQ178" s="993">
        <v>102</v>
      </c>
      <c r="AR178" s="955">
        <v>85.714285714285708</v>
      </c>
      <c r="AS178" s="955">
        <v>85.714285714285708</v>
      </c>
      <c r="AT178" s="955">
        <v>85.714285714285708</v>
      </c>
      <c r="AU178" s="955">
        <v>100</v>
      </c>
      <c r="AV178" s="955">
        <v>100</v>
      </c>
      <c r="AW178" s="955">
        <v>100</v>
      </c>
      <c r="AX178" s="993">
        <v>62.5</v>
      </c>
      <c r="AY178" s="993">
        <v>63.5</v>
      </c>
      <c r="AZ178" s="993">
        <v>64.5</v>
      </c>
      <c r="BA178" s="993">
        <v>100</v>
      </c>
      <c r="BB178" s="993">
        <v>101</v>
      </c>
      <c r="BC178" s="993">
        <v>102</v>
      </c>
      <c r="BD178" s="993">
        <v>100</v>
      </c>
      <c r="BE178" s="993">
        <v>101</v>
      </c>
      <c r="BF178" s="976">
        <v>102</v>
      </c>
    </row>
    <row r="179" spans="1:58">
      <c r="A179" s="554">
        <v>4</v>
      </c>
      <c r="B179" s="254" t="s">
        <v>680</v>
      </c>
      <c r="C179" s="554" t="s">
        <v>11</v>
      </c>
      <c r="D179" s="952">
        <v>48</v>
      </c>
      <c r="E179" s="952">
        <v>50</v>
      </c>
      <c r="F179" s="901">
        <v>47</v>
      </c>
      <c r="G179" s="901">
        <v>53</v>
      </c>
      <c r="H179" s="927"/>
      <c r="I179" s="927"/>
      <c r="J179" s="927"/>
      <c r="K179" s="927"/>
      <c r="L179" s="927"/>
      <c r="M179" s="927"/>
      <c r="N179" s="927"/>
      <c r="O179" s="927"/>
      <c r="P179" s="927"/>
      <c r="Q179" s="927"/>
      <c r="R179" s="927"/>
      <c r="S179" s="927"/>
      <c r="T179" s="927"/>
      <c r="U179" s="927"/>
      <c r="V179" s="927"/>
      <c r="W179" s="927"/>
      <c r="X179" s="927"/>
      <c r="Y179" s="927"/>
      <c r="Z179" s="927"/>
      <c r="AA179" s="927"/>
      <c r="AB179" s="927"/>
      <c r="AC179" s="927"/>
      <c r="AD179" s="927"/>
      <c r="AE179" s="927"/>
      <c r="AF179" s="927"/>
      <c r="AG179" s="927"/>
      <c r="AH179" s="927"/>
      <c r="AI179" s="927"/>
      <c r="AJ179" s="927"/>
      <c r="AK179" s="927"/>
      <c r="AL179" s="927"/>
      <c r="AM179" s="927"/>
      <c r="AN179" s="927"/>
      <c r="AO179" s="927"/>
      <c r="AP179" s="927"/>
      <c r="AQ179" s="927"/>
      <c r="AR179" s="927"/>
      <c r="AS179" s="927"/>
      <c r="AT179" s="927"/>
      <c r="AU179" s="927"/>
      <c r="AV179" s="927"/>
      <c r="AW179" s="927"/>
      <c r="AX179" s="927"/>
      <c r="AY179" s="927"/>
      <c r="AZ179" s="927"/>
      <c r="BA179" s="927"/>
      <c r="BB179" s="927"/>
      <c r="BC179" s="927"/>
      <c r="BD179" s="927"/>
      <c r="BE179" s="927"/>
      <c r="BF179" s="976"/>
    </row>
    <row r="180" spans="1:58" ht="24.75" customHeight="1">
      <c r="A180" s="566"/>
      <c r="B180" s="257" t="s">
        <v>692</v>
      </c>
      <c r="C180" s="728" t="s">
        <v>43</v>
      </c>
      <c r="D180" s="952">
        <v>100</v>
      </c>
      <c r="E180" s="952">
        <v>100</v>
      </c>
      <c r="F180" s="901">
        <v>100</v>
      </c>
      <c r="G180" s="901">
        <v>100</v>
      </c>
      <c r="H180" s="987"/>
      <c r="I180" s="987"/>
      <c r="J180" s="987"/>
      <c r="K180" s="987"/>
      <c r="L180" s="987"/>
      <c r="M180" s="987"/>
      <c r="N180" s="987"/>
      <c r="O180" s="987"/>
      <c r="P180" s="987"/>
      <c r="Q180" s="987"/>
      <c r="R180" s="987"/>
      <c r="S180" s="987"/>
      <c r="T180" s="987"/>
      <c r="U180" s="987"/>
      <c r="V180" s="987"/>
      <c r="W180" s="987"/>
      <c r="X180" s="987"/>
      <c r="Y180" s="987"/>
      <c r="Z180" s="987"/>
      <c r="AA180" s="987"/>
      <c r="AB180" s="987"/>
      <c r="AC180" s="987"/>
      <c r="AD180" s="987"/>
      <c r="AE180" s="987"/>
      <c r="AF180" s="987"/>
      <c r="AG180" s="987"/>
      <c r="AH180" s="987"/>
      <c r="AI180" s="987"/>
      <c r="AJ180" s="987"/>
      <c r="AK180" s="987"/>
      <c r="AL180" s="987"/>
      <c r="AM180" s="987"/>
      <c r="AN180" s="987"/>
      <c r="AO180" s="987"/>
      <c r="AP180" s="987"/>
      <c r="AQ180" s="987"/>
      <c r="AR180" s="987"/>
      <c r="AS180" s="987"/>
      <c r="AT180" s="987"/>
      <c r="AU180" s="987"/>
      <c r="AV180" s="987"/>
      <c r="AW180" s="987"/>
      <c r="AX180" s="987"/>
      <c r="AY180" s="987"/>
      <c r="AZ180" s="987"/>
      <c r="BA180" s="987"/>
      <c r="BB180" s="987"/>
      <c r="BC180" s="987"/>
      <c r="BD180" s="987"/>
      <c r="BE180" s="987"/>
      <c r="BF180" s="976"/>
    </row>
    <row r="181" spans="1:58" ht="18.75" customHeight="1">
      <c r="A181" s="554">
        <v>5</v>
      </c>
      <c r="B181" s="254" t="s">
        <v>694</v>
      </c>
      <c r="C181" s="554" t="s">
        <v>11</v>
      </c>
      <c r="D181" s="952">
        <v>11</v>
      </c>
      <c r="E181" s="952">
        <v>11</v>
      </c>
      <c r="F181" s="901">
        <v>11</v>
      </c>
      <c r="G181" s="901">
        <v>11</v>
      </c>
      <c r="H181" s="952"/>
      <c r="I181" s="952"/>
      <c r="J181" s="952"/>
      <c r="K181" s="952"/>
      <c r="L181" s="952"/>
      <c r="M181" s="952"/>
      <c r="N181" s="952"/>
      <c r="O181" s="952"/>
      <c r="P181" s="952"/>
      <c r="Q181" s="952"/>
      <c r="R181" s="952"/>
      <c r="S181" s="952"/>
      <c r="T181" s="952"/>
      <c r="U181" s="952"/>
      <c r="V181" s="952"/>
      <c r="W181" s="952"/>
      <c r="X181" s="952"/>
      <c r="Y181" s="952"/>
      <c r="Z181" s="952"/>
      <c r="AA181" s="952"/>
      <c r="AB181" s="952"/>
      <c r="AC181" s="952"/>
      <c r="AD181" s="952"/>
      <c r="AE181" s="952"/>
      <c r="AF181" s="952"/>
      <c r="AG181" s="952"/>
      <c r="AH181" s="952"/>
      <c r="AI181" s="952"/>
      <c r="AJ181" s="952"/>
      <c r="AK181" s="952"/>
      <c r="AL181" s="952"/>
      <c r="AM181" s="952"/>
      <c r="AN181" s="952"/>
      <c r="AO181" s="952"/>
      <c r="AP181" s="952"/>
      <c r="AQ181" s="952"/>
      <c r="AR181" s="952"/>
      <c r="AS181" s="952"/>
      <c r="AT181" s="952"/>
      <c r="AU181" s="952"/>
      <c r="AV181" s="952"/>
      <c r="AW181" s="952"/>
      <c r="AX181" s="952"/>
      <c r="AY181" s="952"/>
      <c r="AZ181" s="952"/>
      <c r="BA181" s="952"/>
      <c r="BB181" s="952"/>
      <c r="BC181" s="952"/>
      <c r="BD181" s="952"/>
      <c r="BE181" s="952"/>
      <c r="BF181" s="976"/>
    </row>
    <row r="182" spans="1:58" ht="28.5" customHeight="1">
      <c r="A182" s="566"/>
      <c r="B182" s="257" t="s">
        <v>692</v>
      </c>
      <c r="C182" s="566" t="s">
        <v>43</v>
      </c>
      <c r="D182" s="994">
        <v>100</v>
      </c>
      <c r="E182" s="994">
        <v>100</v>
      </c>
      <c r="F182" s="901">
        <v>100</v>
      </c>
      <c r="G182" s="901">
        <v>100</v>
      </c>
      <c r="H182" s="994"/>
      <c r="I182" s="994"/>
      <c r="J182" s="994"/>
      <c r="K182" s="994"/>
      <c r="L182" s="994"/>
      <c r="M182" s="994"/>
      <c r="N182" s="994"/>
      <c r="O182" s="994"/>
      <c r="P182" s="994"/>
      <c r="Q182" s="994"/>
      <c r="R182" s="994"/>
      <c r="S182" s="994"/>
      <c r="T182" s="994"/>
      <c r="U182" s="994"/>
      <c r="V182" s="994"/>
      <c r="W182" s="994"/>
      <c r="X182" s="994"/>
      <c r="Y182" s="994"/>
      <c r="Z182" s="994"/>
      <c r="AA182" s="994"/>
      <c r="AB182" s="994"/>
      <c r="AC182" s="994"/>
      <c r="AD182" s="994"/>
      <c r="AE182" s="994"/>
      <c r="AF182" s="994"/>
      <c r="AG182" s="994"/>
      <c r="AH182" s="994"/>
      <c r="AI182" s="994"/>
      <c r="AJ182" s="994"/>
      <c r="AK182" s="994"/>
      <c r="AL182" s="994"/>
      <c r="AM182" s="994"/>
      <c r="AN182" s="994"/>
      <c r="AO182" s="994"/>
      <c r="AP182" s="994"/>
      <c r="AQ182" s="994"/>
      <c r="AR182" s="994"/>
      <c r="AS182" s="994"/>
      <c r="AT182" s="994"/>
      <c r="AU182" s="994"/>
      <c r="AV182" s="994"/>
      <c r="AW182" s="994"/>
      <c r="AX182" s="994"/>
      <c r="AY182" s="994"/>
      <c r="AZ182" s="994"/>
      <c r="BA182" s="994"/>
      <c r="BB182" s="994"/>
      <c r="BC182" s="994"/>
      <c r="BD182" s="994"/>
      <c r="BE182" s="994"/>
      <c r="BF182" s="976"/>
    </row>
    <row r="183" spans="1:58">
      <c r="A183" s="809" t="s">
        <v>57</v>
      </c>
      <c r="B183" s="810" t="s">
        <v>711</v>
      </c>
      <c r="C183" s="809"/>
      <c r="D183" s="920"/>
      <c r="E183" s="901"/>
      <c r="F183" s="903"/>
      <c r="G183" s="903"/>
      <c r="H183" s="905"/>
      <c r="I183" s="905"/>
      <c r="J183" s="905"/>
      <c r="K183" s="905"/>
      <c r="L183" s="905"/>
      <c r="M183" s="905"/>
      <c r="N183" s="905"/>
      <c r="O183" s="905"/>
      <c r="P183" s="905"/>
      <c r="Q183" s="905"/>
      <c r="R183" s="905"/>
      <c r="S183" s="905"/>
      <c r="T183" s="905"/>
      <c r="U183" s="905"/>
      <c r="V183" s="905"/>
      <c r="W183" s="905"/>
      <c r="X183" s="905"/>
      <c r="Y183" s="905"/>
      <c r="Z183" s="905"/>
      <c r="AA183" s="905"/>
      <c r="AB183" s="905"/>
      <c r="AC183" s="905"/>
      <c r="AD183" s="905"/>
      <c r="AE183" s="905"/>
      <c r="AF183" s="905"/>
      <c r="AG183" s="905"/>
      <c r="AH183" s="905"/>
      <c r="AI183" s="905"/>
      <c r="AJ183" s="905"/>
      <c r="AK183" s="905"/>
      <c r="AL183" s="905"/>
      <c r="AM183" s="905"/>
      <c r="AN183" s="905"/>
      <c r="AO183" s="905"/>
      <c r="AP183" s="905"/>
      <c r="AQ183" s="905"/>
      <c r="AR183" s="905"/>
      <c r="AS183" s="905"/>
      <c r="AT183" s="905"/>
      <c r="AU183" s="905"/>
      <c r="AV183" s="905"/>
      <c r="AW183" s="905"/>
      <c r="AX183" s="905"/>
      <c r="AY183" s="905"/>
      <c r="AZ183" s="905"/>
      <c r="BA183" s="905"/>
      <c r="BB183" s="905"/>
      <c r="BC183" s="905"/>
      <c r="BD183" s="905"/>
      <c r="BE183" s="905"/>
      <c r="BF183" s="907"/>
    </row>
    <row r="184" spans="1:58">
      <c r="A184" s="554" t="s">
        <v>243</v>
      </c>
      <c r="B184" s="254" t="s">
        <v>781</v>
      </c>
      <c r="C184" s="554" t="s">
        <v>627</v>
      </c>
      <c r="D184" s="901">
        <v>17445</v>
      </c>
      <c r="E184" s="901">
        <f>H184+K184+N184+Q184+T184+W184+Z184+AC184+AF184+AI184+AL184+AO184+AR184+AU184+AX184+BA184+BD184</f>
        <v>17711</v>
      </c>
      <c r="F184" s="901">
        <f>I184+L184+O184+R184+U184+X184+AA184+AD184+AG184+AJ184+AM184+AP184+AS184+AV184+AY184+BB184+BE184</f>
        <v>17711</v>
      </c>
      <c r="G184" s="901">
        <f>J184+M184+P184+S184+V184+Y184+AB184+AE184+AH184+AK184+AN184+AQ184+AT184+AW184+AZ184+BC184+BF184</f>
        <v>17983</v>
      </c>
      <c r="H184" s="920">
        <v>1445</v>
      </c>
      <c r="I184" s="920">
        <v>1445</v>
      </c>
      <c r="J184" s="920">
        <v>1461</v>
      </c>
      <c r="K184" s="920">
        <v>1685</v>
      </c>
      <c r="L184" s="920">
        <v>1685</v>
      </c>
      <c r="M184" s="920">
        <v>1725</v>
      </c>
      <c r="N184" s="920">
        <v>895</v>
      </c>
      <c r="O184" s="920">
        <v>895</v>
      </c>
      <c r="P184" s="920">
        <v>906</v>
      </c>
      <c r="Q184" s="920">
        <v>846</v>
      </c>
      <c r="R184" s="920">
        <v>846</v>
      </c>
      <c r="S184" s="920">
        <v>864</v>
      </c>
      <c r="T184" s="920">
        <v>1485</v>
      </c>
      <c r="U184" s="920">
        <v>1485</v>
      </c>
      <c r="V184" s="920">
        <v>1498</v>
      </c>
      <c r="W184" s="920">
        <v>699</v>
      </c>
      <c r="X184" s="920">
        <v>699</v>
      </c>
      <c r="Y184" s="920">
        <v>709</v>
      </c>
      <c r="Z184" s="920">
        <v>966</v>
      </c>
      <c r="AA184" s="920">
        <v>966</v>
      </c>
      <c r="AB184" s="920">
        <v>985</v>
      </c>
      <c r="AC184" s="920">
        <v>677</v>
      </c>
      <c r="AD184" s="920">
        <v>677</v>
      </c>
      <c r="AE184" s="920">
        <v>691</v>
      </c>
      <c r="AF184" s="920">
        <v>1479</v>
      </c>
      <c r="AG184" s="920">
        <v>1479</v>
      </c>
      <c r="AH184" s="920">
        <v>1496</v>
      </c>
      <c r="AI184" s="920">
        <v>1706</v>
      </c>
      <c r="AJ184" s="920">
        <v>1706</v>
      </c>
      <c r="AK184" s="920">
        <v>1720</v>
      </c>
      <c r="AL184" s="920">
        <v>610</v>
      </c>
      <c r="AM184" s="920">
        <v>610</v>
      </c>
      <c r="AN184" s="920">
        <v>630</v>
      </c>
      <c r="AO184" s="920">
        <v>1680</v>
      </c>
      <c r="AP184" s="920">
        <v>1680</v>
      </c>
      <c r="AQ184" s="920">
        <v>1695</v>
      </c>
      <c r="AR184" s="920">
        <v>535</v>
      </c>
      <c r="AS184" s="920">
        <v>535</v>
      </c>
      <c r="AT184" s="920">
        <v>546</v>
      </c>
      <c r="AU184" s="920">
        <v>484</v>
      </c>
      <c r="AV184" s="920">
        <v>484</v>
      </c>
      <c r="AW184" s="920">
        <v>499</v>
      </c>
      <c r="AX184" s="920">
        <v>560</v>
      </c>
      <c r="AY184" s="920">
        <v>560</v>
      </c>
      <c r="AZ184" s="920">
        <v>570</v>
      </c>
      <c r="BA184" s="920">
        <v>715</v>
      </c>
      <c r="BB184" s="920">
        <v>715</v>
      </c>
      <c r="BC184" s="920">
        <v>732</v>
      </c>
      <c r="BD184" s="920">
        <v>1244</v>
      </c>
      <c r="BE184" s="995">
        <v>1244</v>
      </c>
      <c r="BF184" s="995">
        <v>1256</v>
      </c>
    </row>
    <row r="185" spans="1:58" ht="30.75" customHeight="1">
      <c r="A185" s="892" t="s">
        <v>281</v>
      </c>
      <c r="B185" s="893" t="s">
        <v>712</v>
      </c>
      <c r="C185" s="894" t="s">
        <v>58</v>
      </c>
      <c r="D185" s="996">
        <v>15220</v>
      </c>
      <c r="E185" s="996">
        <f>H185+K185+N185+Q185+T185+W185+Z185+AC185+AF185+AI185+AL185+AO185+AR185+AU185+AX185+BA185++BD185</f>
        <v>15378</v>
      </c>
      <c r="F185" s="996">
        <f>I185+L185+O185+R185+U185+X185+AA185+AD185+AG185+AJ185+AM185+AP185+AS185+AV185+AY185+BB185++BE185</f>
        <v>15514</v>
      </c>
      <c r="G185" s="996">
        <f>J185+M185+P185+S185+V185+Y185+AB185+AE185+AH185+AK185+AN185+AQ185+AT185+AW185+AZ185+BC185++BF185</f>
        <v>15643</v>
      </c>
      <c r="H185" s="995">
        <v>1380</v>
      </c>
      <c r="I185" s="995">
        <v>1380</v>
      </c>
      <c r="J185" s="995">
        <v>1385</v>
      </c>
      <c r="K185" s="995">
        <v>1600</v>
      </c>
      <c r="L185" s="995">
        <v>1521</v>
      </c>
      <c r="M185" s="995">
        <v>1555</v>
      </c>
      <c r="N185" s="995">
        <v>782</v>
      </c>
      <c r="O185" s="995">
        <v>782</v>
      </c>
      <c r="P185" s="995">
        <v>788</v>
      </c>
      <c r="Q185" s="995">
        <v>785</v>
      </c>
      <c r="R185" s="995">
        <v>785</v>
      </c>
      <c r="S185" s="995">
        <v>791</v>
      </c>
      <c r="T185" s="995">
        <v>1301</v>
      </c>
      <c r="U185" s="995">
        <v>1471</v>
      </c>
      <c r="V185" s="995">
        <v>1477</v>
      </c>
      <c r="W185" s="995">
        <v>610</v>
      </c>
      <c r="X185" s="995">
        <v>610</v>
      </c>
      <c r="Y185" s="995">
        <v>616</v>
      </c>
      <c r="Z185" s="995">
        <v>735</v>
      </c>
      <c r="AA185" s="995">
        <v>736</v>
      </c>
      <c r="AB185" s="995">
        <v>742</v>
      </c>
      <c r="AC185" s="995">
        <v>645</v>
      </c>
      <c r="AD185" s="995">
        <v>631</v>
      </c>
      <c r="AE185" s="995">
        <v>637</v>
      </c>
      <c r="AF185" s="995">
        <v>1196</v>
      </c>
      <c r="AG185" s="995">
        <v>1215</v>
      </c>
      <c r="AH185" s="995">
        <v>1221</v>
      </c>
      <c r="AI185" s="995">
        <v>1498</v>
      </c>
      <c r="AJ185" s="995">
        <v>1502</v>
      </c>
      <c r="AK185" s="995">
        <v>1508</v>
      </c>
      <c r="AL185" s="995">
        <v>520</v>
      </c>
      <c r="AM185" s="995">
        <v>520</v>
      </c>
      <c r="AN185" s="995">
        <v>526</v>
      </c>
      <c r="AO185" s="995">
        <v>1611</v>
      </c>
      <c r="AP185" s="995">
        <v>1611</v>
      </c>
      <c r="AQ185" s="995">
        <v>1617</v>
      </c>
      <c r="AR185" s="995">
        <v>385</v>
      </c>
      <c r="AS185" s="995">
        <v>415</v>
      </c>
      <c r="AT185" s="995">
        <v>421</v>
      </c>
      <c r="AU185" s="995">
        <v>365</v>
      </c>
      <c r="AV185" s="995">
        <v>365</v>
      </c>
      <c r="AW185" s="995">
        <v>371</v>
      </c>
      <c r="AX185" s="995">
        <v>445</v>
      </c>
      <c r="AY185" s="995">
        <v>450</v>
      </c>
      <c r="AZ185" s="995">
        <v>456</v>
      </c>
      <c r="BA185" s="995">
        <v>520</v>
      </c>
      <c r="BB185" s="995">
        <v>520</v>
      </c>
      <c r="BC185" s="995">
        <v>526</v>
      </c>
      <c r="BD185" s="995">
        <v>1000</v>
      </c>
      <c r="BE185" s="995">
        <v>1000</v>
      </c>
      <c r="BF185" s="995">
        <v>1006</v>
      </c>
    </row>
    <row r="186" spans="1:58" ht="30.75" customHeight="1">
      <c r="A186" s="895"/>
      <c r="B186" s="896" t="s">
        <v>713</v>
      </c>
      <c r="C186" s="897" t="s">
        <v>58</v>
      </c>
      <c r="D186" s="998">
        <v>14175</v>
      </c>
      <c r="E186" s="996">
        <f>H186+K186+N186+Q186+T186+W186+Z186+AC186+AF186+AI186+AL186+AO186+AR186+AU186+AX186+BA186++BD186</f>
        <v>14453</v>
      </c>
      <c r="F186" s="996">
        <f>I186+L186+O186+R186+U186+X186+AA186+AD186+AG186+AJ186+AM186+AP186+AS186+AV186+AY186+BB186+BE186</f>
        <v>14493</v>
      </c>
      <c r="G186" s="996">
        <f>J186+M186+P186+S186+V186+Y186+AB186+AE186+AH186+AK186+AN186+AQ186+AT186+AW186+AZ186+BC186+BF186</f>
        <v>14741</v>
      </c>
      <c r="H186" s="997">
        <v>1340</v>
      </c>
      <c r="I186" s="997">
        <v>1344</v>
      </c>
      <c r="J186" s="997">
        <v>1359</v>
      </c>
      <c r="K186" s="997">
        <v>1510</v>
      </c>
      <c r="L186" s="997">
        <v>1536</v>
      </c>
      <c r="M186" s="997">
        <v>1551</v>
      </c>
      <c r="N186" s="997">
        <v>780</v>
      </c>
      <c r="O186" s="997">
        <v>787</v>
      </c>
      <c r="P186" s="997">
        <v>802</v>
      </c>
      <c r="Q186" s="997">
        <v>689</v>
      </c>
      <c r="R186" s="997">
        <v>692</v>
      </c>
      <c r="S186" s="997">
        <v>707</v>
      </c>
      <c r="T186" s="997">
        <v>1260</v>
      </c>
      <c r="U186" s="997">
        <v>1260</v>
      </c>
      <c r="V186" s="997">
        <v>1275</v>
      </c>
      <c r="W186" s="995">
        <v>586</v>
      </c>
      <c r="X186" s="995">
        <v>484</v>
      </c>
      <c r="Y186" s="995">
        <v>499</v>
      </c>
      <c r="Z186" s="997">
        <v>722</v>
      </c>
      <c r="AA186" s="997">
        <v>705</v>
      </c>
      <c r="AB186" s="997">
        <v>720</v>
      </c>
      <c r="AC186" s="997">
        <v>575</v>
      </c>
      <c r="AD186" s="997">
        <v>579</v>
      </c>
      <c r="AE186" s="997">
        <v>586</v>
      </c>
      <c r="AF186" s="997">
        <v>1172</v>
      </c>
      <c r="AG186" s="997">
        <v>1175</v>
      </c>
      <c r="AH186" s="997">
        <v>1190</v>
      </c>
      <c r="AI186" s="997">
        <v>1390</v>
      </c>
      <c r="AJ186" s="997">
        <v>1405</v>
      </c>
      <c r="AK186" s="997">
        <v>1420</v>
      </c>
      <c r="AL186" s="997">
        <v>455</v>
      </c>
      <c r="AM186" s="997">
        <v>456</v>
      </c>
      <c r="AN186" s="997">
        <v>471</v>
      </c>
      <c r="AO186" s="997">
        <v>1395</v>
      </c>
      <c r="AP186" s="997">
        <v>1447</v>
      </c>
      <c r="AQ186" s="997">
        <v>1462</v>
      </c>
      <c r="AR186" s="997">
        <v>360</v>
      </c>
      <c r="AS186" s="997">
        <v>375</v>
      </c>
      <c r="AT186" s="997">
        <v>391</v>
      </c>
      <c r="AU186" s="997">
        <v>335</v>
      </c>
      <c r="AV186" s="997">
        <v>295</v>
      </c>
      <c r="AW186" s="997">
        <v>310</v>
      </c>
      <c r="AX186" s="997">
        <v>438</v>
      </c>
      <c r="AY186" s="997">
        <v>442</v>
      </c>
      <c r="AZ186" s="997">
        <v>457</v>
      </c>
      <c r="BA186" s="997">
        <v>480</v>
      </c>
      <c r="BB186" s="997">
        <v>509</v>
      </c>
      <c r="BC186" s="997">
        <v>524</v>
      </c>
      <c r="BD186" s="997">
        <v>966</v>
      </c>
      <c r="BE186" s="997">
        <v>1002</v>
      </c>
      <c r="BF186" s="995">
        <v>1017</v>
      </c>
    </row>
    <row r="187" spans="1:58" ht="30.75" customHeight="1">
      <c r="A187" s="895"/>
      <c r="B187" s="898" t="s">
        <v>714</v>
      </c>
      <c r="C187" s="899" t="s">
        <v>43</v>
      </c>
      <c r="D187" s="998">
        <v>81.255374032674126</v>
      </c>
      <c r="E187" s="998">
        <f>E186/E184*100</f>
        <v>81.604652475862466</v>
      </c>
      <c r="F187" s="996">
        <f>+F186/F184*100</f>
        <v>81.830500818700244</v>
      </c>
      <c r="G187" s="996">
        <f>+G186/G184*100</f>
        <v>81.971862314408057</v>
      </c>
      <c r="H187" s="900">
        <v>92.733564013840834</v>
      </c>
      <c r="I187" s="900">
        <v>93</v>
      </c>
      <c r="J187" s="900">
        <v>93</v>
      </c>
      <c r="K187" s="900">
        <v>89.614243323442139</v>
      </c>
      <c r="L187" s="900">
        <v>91.2</v>
      </c>
      <c r="M187" s="900">
        <v>90</v>
      </c>
      <c r="N187" s="900">
        <v>87.150837988826808</v>
      </c>
      <c r="O187" s="900">
        <v>87.9</v>
      </c>
      <c r="P187" s="900">
        <v>88.5</v>
      </c>
      <c r="Q187" s="900">
        <v>81.442080378250594</v>
      </c>
      <c r="R187" s="900">
        <v>81.7</v>
      </c>
      <c r="S187" s="900">
        <v>81.8</v>
      </c>
      <c r="T187" s="900">
        <v>84.848484848484844</v>
      </c>
      <c r="U187" s="900">
        <v>84.8</v>
      </c>
      <c r="V187" s="900">
        <v>85.1</v>
      </c>
      <c r="W187" s="900">
        <v>83.834048640915597</v>
      </c>
      <c r="X187" s="900">
        <v>69.2</v>
      </c>
      <c r="Y187" s="900">
        <v>70.400000000000006</v>
      </c>
      <c r="Z187" s="900">
        <v>74.741200828157346</v>
      </c>
      <c r="AA187" s="900">
        <v>73</v>
      </c>
      <c r="AB187" s="900">
        <v>73.099999999999994</v>
      </c>
      <c r="AC187" s="900">
        <v>84.933530280649933</v>
      </c>
      <c r="AD187" s="900">
        <v>85.5</v>
      </c>
      <c r="AE187" s="900">
        <v>86</v>
      </c>
      <c r="AF187" s="900">
        <v>79.242731575388774</v>
      </c>
      <c r="AG187" s="900">
        <v>79.400000000000006</v>
      </c>
      <c r="AH187" s="900">
        <v>89.5</v>
      </c>
      <c r="AI187" s="900">
        <v>81.477139507620166</v>
      </c>
      <c r="AJ187" s="900">
        <v>82.4</v>
      </c>
      <c r="AK187" s="900">
        <v>82.6</v>
      </c>
      <c r="AL187" s="900">
        <v>74.590163934426229</v>
      </c>
      <c r="AM187" s="900">
        <v>74.8</v>
      </c>
      <c r="AN187" s="900">
        <v>74.8</v>
      </c>
      <c r="AO187" s="900">
        <v>83.035714285714292</v>
      </c>
      <c r="AP187" s="900">
        <v>86.1</v>
      </c>
      <c r="AQ187" s="900">
        <v>86.3</v>
      </c>
      <c r="AR187" s="900">
        <v>67.289719626168221</v>
      </c>
      <c r="AS187" s="900">
        <v>70</v>
      </c>
      <c r="AT187" s="900">
        <v>71.599999999999994</v>
      </c>
      <c r="AU187" s="900">
        <v>69.214876033057848</v>
      </c>
      <c r="AV187" s="900">
        <v>61</v>
      </c>
      <c r="AW187" s="900">
        <v>62.1</v>
      </c>
      <c r="AX187" s="900">
        <v>78.214285714285708</v>
      </c>
      <c r="AY187" s="900">
        <v>78.900000000000006</v>
      </c>
      <c r="AZ187" s="900">
        <v>80.2</v>
      </c>
      <c r="BA187" s="900">
        <v>67.132867132867133</v>
      </c>
      <c r="BB187" s="900">
        <v>71.2</v>
      </c>
      <c r="BC187" s="900">
        <v>71.599999999999994</v>
      </c>
      <c r="BD187" s="900">
        <v>77.652733118971057</v>
      </c>
      <c r="BE187" s="900">
        <v>80.5</v>
      </c>
      <c r="BF187" s="995">
        <v>81</v>
      </c>
    </row>
    <row r="188" spans="1:58" ht="22.5">
      <c r="A188" s="554" t="s">
        <v>243</v>
      </c>
      <c r="B188" s="254" t="s">
        <v>715</v>
      </c>
      <c r="C188" s="864" t="s">
        <v>716</v>
      </c>
      <c r="D188" s="901">
        <v>171</v>
      </c>
      <c r="E188" s="901">
        <f t="shared" ref="E188:G190" si="25">H188+K188+N188+Q188+T188+W188+Z188+AC188+AF188+AI188+AL188+AO188+AR188+AU188+AX188+BA188+BD188</f>
        <v>171</v>
      </c>
      <c r="F188" s="901">
        <f t="shared" si="25"/>
        <v>170</v>
      </c>
      <c r="G188" s="901">
        <f t="shared" si="25"/>
        <v>170</v>
      </c>
      <c r="H188" s="995">
        <v>7</v>
      </c>
      <c r="I188" s="995">
        <v>7</v>
      </c>
      <c r="J188" s="995">
        <v>7</v>
      </c>
      <c r="K188" s="995">
        <v>11</v>
      </c>
      <c r="L188" s="995">
        <v>11</v>
      </c>
      <c r="M188" s="995">
        <v>11</v>
      </c>
      <c r="N188" s="995">
        <v>10</v>
      </c>
      <c r="O188" s="995">
        <v>10</v>
      </c>
      <c r="P188" s="995">
        <v>10</v>
      </c>
      <c r="Q188" s="995">
        <v>9</v>
      </c>
      <c r="R188" s="995">
        <v>9</v>
      </c>
      <c r="S188" s="995">
        <v>9</v>
      </c>
      <c r="T188" s="995">
        <v>17</v>
      </c>
      <c r="U188" s="995">
        <v>17</v>
      </c>
      <c r="V188" s="995">
        <v>17</v>
      </c>
      <c r="W188" s="995">
        <v>9</v>
      </c>
      <c r="X188" s="995">
        <v>8</v>
      </c>
      <c r="Y188" s="995">
        <v>8</v>
      </c>
      <c r="Z188" s="995">
        <v>10</v>
      </c>
      <c r="AA188" s="995">
        <v>10</v>
      </c>
      <c r="AB188" s="995">
        <v>10</v>
      </c>
      <c r="AC188" s="995">
        <v>9</v>
      </c>
      <c r="AD188" s="995">
        <v>9</v>
      </c>
      <c r="AE188" s="995">
        <v>9</v>
      </c>
      <c r="AF188" s="995">
        <v>21</v>
      </c>
      <c r="AG188" s="995">
        <v>21</v>
      </c>
      <c r="AH188" s="995">
        <v>21</v>
      </c>
      <c r="AI188" s="995">
        <v>13</v>
      </c>
      <c r="AJ188" s="995">
        <v>13</v>
      </c>
      <c r="AK188" s="995">
        <v>13</v>
      </c>
      <c r="AL188" s="995">
        <v>10</v>
      </c>
      <c r="AM188" s="995">
        <v>10</v>
      </c>
      <c r="AN188" s="995">
        <v>10</v>
      </c>
      <c r="AO188" s="995">
        <v>13</v>
      </c>
      <c r="AP188" s="995">
        <v>13</v>
      </c>
      <c r="AQ188" s="995">
        <v>13</v>
      </c>
      <c r="AR188" s="995">
        <v>5</v>
      </c>
      <c r="AS188" s="995">
        <v>5</v>
      </c>
      <c r="AT188" s="995">
        <v>5</v>
      </c>
      <c r="AU188" s="995">
        <v>6</v>
      </c>
      <c r="AV188" s="995">
        <v>6</v>
      </c>
      <c r="AW188" s="995">
        <v>6</v>
      </c>
      <c r="AX188" s="995">
        <v>4</v>
      </c>
      <c r="AY188" s="995">
        <v>4</v>
      </c>
      <c r="AZ188" s="995">
        <v>4</v>
      </c>
      <c r="BA188" s="995">
        <v>7</v>
      </c>
      <c r="BB188" s="995">
        <v>7</v>
      </c>
      <c r="BC188" s="995">
        <v>7</v>
      </c>
      <c r="BD188" s="995">
        <v>10</v>
      </c>
      <c r="BE188" s="995">
        <v>10</v>
      </c>
      <c r="BF188" s="995">
        <v>10</v>
      </c>
    </row>
    <row r="189" spans="1:58" ht="39" customHeight="1">
      <c r="A189" s="554"/>
      <c r="B189" s="254" t="s">
        <v>717</v>
      </c>
      <c r="C189" s="864" t="s">
        <v>716</v>
      </c>
      <c r="D189" s="901">
        <v>161</v>
      </c>
      <c r="E189" s="901">
        <f t="shared" si="25"/>
        <v>163</v>
      </c>
      <c r="F189" s="901">
        <f t="shared" si="25"/>
        <v>166</v>
      </c>
      <c r="G189" s="901">
        <f t="shared" si="25"/>
        <v>167</v>
      </c>
      <c r="H189" s="995">
        <v>7</v>
      </c>
      <c r="I189" s="995">
        <v>7</v>
      </c>
      <c r="J189" s="995">
        <v>7</v>
      </c>
      <c r="K189" s="995">
        <v>11</v>
      </c>
      <c r="L189" s="995">
        <v>11</v>
      </c>
      <c r="M189" s="995">
        <v>11</v>
      </c>
      <c r="N189" s="995">
        <v>10</v>
      </c>
      <c r="O189" s="995">
        <v>10</v>
      </c>
      <c r="P189" s="995">
        <v>10</v>
      </c>
      <c r="Q189" s="995">
        <v>9</v>
      </c>
      <c r="R189" s="995">
        <v>9</v>
      </c>
      <c r="S189" s="995">
        <v>9</v>
      </c>
      <c r="T189" s="995">
        <v>17</v>
      </c>
      <c r="U189" s="995">
        <v>17</v>
      </c>
      <c r="V189" s="995">
        <v>17</v>
      </c>
      <c r="W189" s="995">
        <v>9</v>
      </c>
      <c r="X189" s="995">
        <v>9</v>
      </c>
      <c r="Y189" s="995">
        <v>8</v>
      </c>
      <c r="Z189" s="995">
        <v>10</v>
      </c>
      <c r="AA189" s="995">
        <v>10</v>
      </c>
      <c r="AB189" s="995">
        <v>10</v>
      </c>
      <c r="AC189" s="995">
        <v>9</v>
      </c>
      <c r="AD189" s="995">
        <v>9</v>
      </c>
      <c r="AE189" s="995">
        <v>9</v>
      </c>
      <c r="AF189" s="995">
        <v>20</v>
      </c>
      <c r="AG189" s="995">
        <v>21</v>
      </c>
      <c r="AH189" s="995">
        <v>21</v>
      </c>
      <c r="AI189" s="995">
        <v>12</v>
      </c>
      <c r="AJ189" s="995">
        <v>13</v>
      </c>
      <c r="AK189" s="995">
        <v>13</v>
      </c>
      <c r="AL189" s="995">
        <v>9</v>
      </c>
      <c r="AM189" s="995">
        <v>9</v>
      </c>
      <c r="AN189" s="995">
        <v>10</v>
      </c>
      <c r="AO189" s="995">
        <v>12</v>
      </c>
      <c r="AP189" s="995">
        <v>12</v>
      </c>
      <c r="AQ189" s="995">
        <v>12</v>
      </c>
      <c r="AR189" s="995">
        <v>4</v>
      </c>
      <c r="AS189" s="995">
        <v>4</v>
      </c>
      <c r="AT189" s="995">
        <v>5</v>
      </c>
      <c r="AU189" s="995">
        <v>6</v>
      </c>
      <c r="AV189" s="995">
        <v>6</v>
      </c>
      <c r="AW189" s="995">
        <v>6</v>
      </c>
      <c r="AX189" s="995">
        <v>4</v>
      </c>
      <c r="AY189" s="995">
        <v>4</v>
      </c>
      <c r="AZ189" s="995">
        <v>4</v>
      </c>
      <c r="BA189" s="995">
        <v>5</v>
      </c>
      <c r="BB189" s="995">
        <v>5</v>
      </c>
      <c r="BC189" s="995">
        <v>5</v>
      </c>
      <c r="BD189" s="995">
        <v>9</v>
      </c>
      <c r="BE189" s="995">
        <v>10</v>
      </c>
      <c r="BF189" s="995">
        <v>10</v>
      </c>
    </row>
    <row r="190" spans="1:58" ht="36.75" customHeight="1">
      <c r="A190" s="566"/>
      <c r="B190" s="862" t="s">
        <v>718</v>
      </c>
      <c r="C190" s="863" t="s">
        <v>716</v>
      </c>
      <c r="D190" s="900">
        <v>143</v>
      </c>
      <c r="E190" s="900">
        <f t="shared" si="25"/>
        <v>136</v>
      </c>
      <c r="F190" s="900">
        <f t="shared" si="25"/>
        <v>151</v>
      </c>
      <c r="G190" s="900">
        <f t="shared" si="25"/>
        <v>154</v>
      </c>
      <c r="H190" s="997">
        <v>7</v>
      </c>
      <c r="I190" s="997">
        <v>7</v>
      </c>
      <c r="J190" s="997">
        <v>7</v>
      </c>
      <c r="K190" s="997">
        <v>11</v>
      </c>
      <c r="L190" s="997">
        <v>10</v>
      </c>
      <c r="M190" s="997">
        <v>11</v>
      </c>
      <c r="N190" s="997">
        <v>10</v>
      </c>
      <c r="O190" s="997">
        <v>8</v>
      </c>
      <c r="P190" s="997">
        <v>8</v>
      </c>
      <c r="Q190" s="997">
        <v>7</v>
      </c>
      <c r="R190" s="997">
        <v>9</v>
      </c>
      <c r="S190" s="997">
        <v>9</v>
      </c>
      <c r="T190" s="997">
        <v>10</v>
      </c>
      <c r="U190" s="997">
        <v>16</v>
      </c>
      <c r="V190" s="997">
        <v>16</v>
      </c>
      <c r="W190" s="997">
        <v>7</v>
      </c>
      <c r="X190" s="997">
        <v>6</v>
      </c>
      <c r="Y190" s="997">
        <v>6</v>
      </c>
      <c r="Z190" s="997">
        <v>8</v>
      </c>
      <c r="AA190" s="997">
        <v>9</v>
      </c>
      <c r="AB190" s="997">
        <v>9</v>
      </c>
      <c r="AC190" s="997">
        <v>9</v>
      </c>
      <c r="AD190" s="997">
        <v>9</v>
      </c>
      <c r="AE190" s="997">
        <v>9</v>
      </c>
      <c r="AF190" s="997">
        <v>18</v>
      </c>
      <c r="AG190" s="997">
        <v>19</v>
      </c>
      <c r="AH190" s="997">
        <v>20</v>
      </c>
      <c r="AI190" s="997">
        <v>10</v>
      </c>
      <c r="AJ190" s="997">
        <v>12</v>
      </c>
      <c r="AK190" s="997">
        <v>12</v>
      </c>
      <c r="AL190" s="997">
        <v>8</v>
      </c>
      <c r="AM190" s="997">
        <v>9</v>
      </c>
      <c r="AN190" s="997">
        <v>9</v>
      </c>
      <c r="AO190" s="997">
        <v>10</v>
      </c>
      <c r="AP190" s="997">
        <v>9</v>
      </c>
      <c r="AQ190" s="997">
        <v>10</v>
      </c>
      <c r="AR190" s="997">
        <v>2</v>
      </c>
      <c r="AS190" s="997">
        <v>4</v>
      </c>
      <c r="AT190" s="997">
        <v>4</v>
      </c>
      <c r="AU190" s="997">
        <v>5</v>
      </c>
      <c r="AV190" s="997">
        <v>6</v>
      </c>
      <c r="AW190" s="997">
        <v>6</v>
      </c>
      <c r="AX190" s="997">
        <v>3</v>
      </c>
      <c r="AY190" s="997">
        <v>4</v>
      </c>
      <c r="AZ190" s="997">
        <v>4</v>
      </c>
      <c r="BA190" s="997">
        <v>3</v>
      </c>
      <c r="BB190" s="997">
        <v>5</v>
      </c>
      <c r="BC190" s="997">
        <v>5</v>
      </c>
      <c r="BD190" s="997">
        <v>8</v>
      </c>
      <c r="BE190" s="997">
        <v>9</v>
      </c>
      <c r="BF190" s="995">
        <v>9</v>
      </c>
    </row>
    <row r="191" spans="1:58" ht="32.25" customHeight="1">
      <c r="A191" s="566"/>
      <c r="B191" s="257" t="s">
        <v>719</v>
      </c>
      <c r="C191" s="863" t="s">
        <v>43</v>
      </c>
      <c r="D191" s="902">
        <v>83.62573099415205</v>
      </c>
      <c r="E191" s="902">
        <f>E190/E188*100</f>
        <v>79.532163742690059</v>
      </c>
      <c r="F191" s="901">
        <f>+F190/F188*100</f>
        <v>88.823529411764696</v>
      </c>
      <c r="G191" s="901">
        <f>+G190/G188*100</f>
        <v>90.588235294117652</v>
      </c>
      <c r="H191" s="902">
        <v>100</v>
      </c>
      <c r="I191" s="902">
        <v>100</v>
      </c>
      <c r="J191" s="902">
        <v>100</v>
      </c>
      <c r="K191" s="902">
        <v>100</v>
      </c>
      <c r="L191" s="902">
        <v>90.9</v>
      </c>
      <c r="M191" s="902">
        <v>100</v>
      </c>
      <c r="N191" s="902">
        <v>100</v>
      </c>
      <c r="O191" s="902">
        <v>80</v>
      </c>
      <c r="P191" s="902">
        <v>80</v>
      </c>
      <c r="Q191" s="902">
        <v>77.777777777777786</v>
      </c>
      <c r="R191" s="902">
        <v>100</v>
      </c>
      <c r="S191" s="902">
        <v>100</v>
      </c>
      <c r="T191" s="902">
        <v>75</v>
      </c>
      <c r="U191" s="902">
        <v>94.1</v>
      </c>
      <c r="V191" s="902">
        <v>94.1</v>
      </c>
      <c r="W191" s="902">
        <v>77.777777777777786</v>
      </c>
      <c r="X191" s="902">
        <v>75</v>
      </c>
      <c r="Y191" s="902">
        <v>75</v>
      </c>
      <c r="Z191" s="902">
        <v>80</v>
      </c>
      <c r="AA191" s="902">
        <v>90</v>
      </c>
      <c r="AB191" s="902">
        <v>90</v>
      </c>
      <c r="AC191" s="902">
        <v>100</v>
      </c>
      <c r="AD191" s="902">
        <v>100</v>
      </c>
      <c r="AE191" s="902">
        <v>100</v>
      </c>
      <c r="AF191" s="902">
        <v>85.714285714285708</v>
      </c>
      <c r="AG191" s="902">
        <v>90.5</v>
      </c>
      <c r="AH191" s="902">
        <v>95.2</v>
      </c>
      <c r="AI191" s="902">
        <v>76.923076923076934</v>
      </c>
      <c r="AJ191" s="902">
        <v>92.3</v>
      </c>
      <c r="AK191" s="902">
        <v>92.3</v>
      </c>
      <c r="AL191" s="902">
        <v>80</v>
      </c>
      <c r="AM191" s="902">
        <v>90</v>
      </c>
      <c r="AN191" s="902">
        <v>90</v>
      </c>
      <c r="AO191" s="902">
        <v>76.923076923076934</v>
      </c>
      <c r="AP191" s="902">
        <v>69.2</v>
      </c>
      <c r="AQ191" s="902">
        <v>76.900000000000006</v>
      </c>
      <c r="AR191" s="902">
        <v>40</v>
      </c>
      <c r="AS191" s="902">
        <v>80</v>
      </c>
      <c r="AT191" s="902">
        <v>80</v>
      </c>
      <c r="AU191" s="902">
        <v>83.333333333333343</v>
      </c>
      <c r="AV191" s="902">
        <v>100</v>
      </c>
      <c r="AW191" s="902">
        <v>100</v>
      </c>
      <c r="AX191" s="902">
        <v>75</v>
      </c>
      <c r="AY191" s="902">
        <v>100</v>
      </c>
      <c r="AZ191" s="902">
        <v>100</v>
      </c>
      <c r="BA191" s="902">
        <v>42.857142857142854</v>
      </c>
      <c r="BB191" s="902">
        <v>71.400000000000006</v>
      </c>
      <c r="BC191" s="902">
        <v>71.400000000000006</v>
      </c>
      <c r="BD191" s="902">
        <v>80</v>
      </c>
      <c r="BE191" s="902">
        <v>90</v>
      </c>
      <c r="BF191" s="995">
        <v>90</v>
      </c>
    </row>
    <row r="192" spans="1:58" ht="32.25" customHeight="1">
      <c r="A192" s="592" t="s">
        <v>31</v>
      </c>
      <c r="B192" s="490" t="s">
        <v>665</v>
      </c>
      <c r="C192" s="592"/>
      <c r="D192" s="1000"/>
      <c r="E192" s="999"/>
      <c r="F192" s="903"/>
      <c r="G192" s="903"/>
      <c r="H192" s="1000"/>
      <c r="I192" s="1000"/>
      <c r="J192" s="1000"/>
      <c r="K192" s="1000"/>
      <c r="L192" s="1000"/>
      <c r="M192" s="1000"/>
      <c r="N192" s="1000"/>
      <c r="O192" s="1000"/>
      <c r="P192" s="1000"/>
      <c r="Q192" s="1000"/>
      <c r="R192" s="1000"/>
      <c r="S192" s="1000"/>
      <c r="T192" s="1000"/>
      <c r="U192" s="1000"/>
      <c r="V192" s="1000"/>
      <c r="W192" s="1000"/>
      <c r="X192" s="1000"/>
      <c r="Y192" s="1000"/>
      <c r="Z192" s="1000"/>
      <c r="AA192" s="1000"/>
      <c r="AB192" s="1000"/>
      <c r="AC192" s="1000"/>
      <c r="AD192" s="1000"/>
      <c r="AE192" s="1000"/>
      <c r="AF192" s="1000"/>
      <c r="AG192" s="1000"/>
      <c r="AH192" s="1000"/>
      <c r="AI192" s="1000"/>
      <c r="AJ192" s="1000"/>
      <c r="AK192" s="1000"/>
      <c r="AL192" s="1000"/>
      <c r="AM192" s="1000"/>
      <c r="AN192" s="1000"/>
      <c r="AO192" s="1000"/>
      <c r="AP192" s="1000"/>
      <c r="AQ192" s="1000"/>
      <c r="AR192" s="1000"/>
      <c r="AS192" s="1000"/>
      <c r="AT192" s="1000"/>
      <c r="AU192" s="1000"/>
      <c r="AV192" s="1000"/>
      <c r="AW192" s="1000"/>
      <c r="AX192" s="1000"/>
      <c r="AY192" s="1000"/>
      <c r="AZ192" s="1000"/>
      <c r="BA192" s="1000"/>
      <c r="BB192" s="1000"/>
      <c r="BC192" s="1000"/>
      <c r="BD192" s="1000"/>
      <c r="BE192" s="1000"/>
      <c r="BF192" s="1001"/>
    </row>
    <row r="193" spans="1:58" ht="20.25" customHeight="1">
      <c r="A193" s="593" t="s">
        <v>243</v>
      </c>
      <c r="B193" s="492" t="s">
        <v>626</v>
      </c>
      <c r="C193" s="593" t="s">
        <v>627</v>
      </c>
      <c r="D193" s="999">
        <v>17445</v>
      </c>
      <c r="E193" s="999">
        <f>H193+K193+N193+Q193+T193+W193+Z193+AC193+AF193+AI193+AL193+AO193+AR193+AU193+AX193+BA193+BD193</f>
        <v>17711</v>
      </c>
      <c r="F193" s="901">
        <v>17711</v>
      </c>
      <c r="G193" s="901">
        <v>17983</v>
      </c>
      <c r="H193" s="1000">
        <v>1445</v>
      </c>
      <c r="I193" s="1000">
        <v>1445</v>
      </c>
      <c r="J193" s="1000">
        <v>1461</v>
      </c>
      <c r="K193" s="1002">
        <v>1685</v>
      </c>
      <c r="L193" s="1002">
        <v>1685</v>
      </c>
      <c r="M193" s="1002">
        <v>1725</v>
      </c>
      <c r="N193" s="1002">
        <v>895</v>
      </c>
      <c r="O193" s="1002">
        <v>895</v>
      </c>
      <c r="P193" s="1002">
        <v>906</v>
      </c>
      <c r="Q193" s="1002">
        <v>846</v>
      </c>
      <c r="R193" s="1002">
        <v>846</v>
      </c>
      <c r="S193" s="1002">
        <v>864</v>
      </c>
      <c r="T193" s="1002">
        <v>1485</v>
      </c>
      <c r="U193" s="1002">
        <v>1485</v>
      </c>
      <c r="V193" s="1002">
        <v>1498</v>
      </c>
      <c r="W193" s="1002">
        <v>699</v>
      </c>
      <c r="X193" s="1002">
        <v>699</v>
      </c>
      <c r="Y193" s="1002">
        <v>709</v>
      </c>
      <c r="Z193" s="1002">
        <v>966</v>
      </c>
      <c r="AA193" s="1002">
        <v>966</v>
      </c>
      <c r="AB193" s="1002">
        <v>985</v>
      </c>
      <c r="AC193" s="1002">
        <v>677</v>
      </c>
      <c r="AD193" s="1002">
        <v>677</v>
      </c>
      <c r="AE193" s="1002">
        <v>691</v>
      </c>
      <c r="AF193" s="1002">
        <v>1479</v>
      </c>
      <c r="AG193" s="1002">
        <v>1479</v>
      </c>
      <c r="AH193" s="1002">
        <v>1496</v>
      </c>
      <c r="AI193" s="1002">
        <v>1706</v>
      </c>
      <c r="AJ193" s="1002">
        <v>1706</v>
      </c>
      <c r="AK193" s="1002">
        <v>1720</v>
      </c>
      <c r="AL193" s="1002">
        <v>610</v>
      </c>
      <c r="AM193" s="1002">
        <v>610</v>
      </c>
      <c r="AN193" s="1002">
        <v>630</v>
      </c>
      <c r="AO193" s="1002">
        <v>1680</v>
      </c>
      <c r="AP193" s="1002">
        <v>1680</v>
      </c>
      <c r="AQ193" s="1002">
        <v>1695</v>
      </c>
      <c r="AR193" s="1002">
        <v>535</v>
      </c>
      <c r="AS193" s="1002">
        <v>535</v>
      </c>
      <c r="AT193" s="1002">
        <v>546</v>
      </c>
      <c r="AU193" s="1002">
        <v>484</v>
      </c>
      <c r="AV193" s="1002">
        <v>484</v>
      </c>
      <c r="AW193" s="1002">
        <v>499</v>
      </c>
      <c r="AX193" s="1002">
        <v>560</v>
      </c>
      <c r="AY193" s="1002">
        <v>560</v>
      </c>
      <c r="AZ193" s="1002">
        <v>570</v>
      </c>
      <c r="BA193" s="1002">
        <v>715</v>
      </c>
      <c r="BB193" s="1002">
        <v>715</v>
      </c>
      <c r="BC193" s="1002">
        <v>732</v>
      </c>
      <c r="BD193" s="1002">
        <v>1244</v>
      </c>
      <c r="BE193" s="1002">
        <v>1244</v>
      </c>
      <c r="BF193" s="1001">
        <v>1256</v>
      </c>
    </row>
    <row r="194" spans="1:58" ht="20.25" customHeight="1">
      <c r="A194" s="593" t="s">
        <v>243</v>
      </c>
      <c r="B194" s="492" t="s">
        <v>628</v>
      </c>
      <c r="C194" s="593" t="s">
        <v>627</v>
      </c>
      <c r="D194" s="999">
        <v>7642</v>
      </c>
      <c r="E194" s="999">
        <f>H194+K194+N194+Q194+T194+W194+Z194+AC194+AF194+AI194+AL194+AO194+AR194+AU194+AX194+BA194+BD194</f>
        <v>6819</v>
      </c>
      <c r="F194" s="901">
        <v>6819</v>
      </c>
      <c r="G194" s="901">
        <v>5948</v>
      </c>
      <c r="H194" s="1000">
        <v>113</v>
      </c>
      <c r="I194" s="1000">
        <v>113</v>
      </c>
      <c r="J194" s="1000">
        <v>95</v>
      </c>
      <c r="K194" s="1000">
        <v>187</v>
      </c>
      <c r="L194" s="1000">
        <v>187</v>
      </c>
      <c r="M194" s="1000">
        <v>137</v>
      </c>
      <c r="N194" s="1000">
        <v>192</v>
      </c>
      <c r="O194" s="1000">
        <v>192</v>
      </c>
      <c r="P194" s="1000">
        <v>153</v>
      </c>
      <c r="Q194" s="1000">
        <v>315</v>
      </c>
      <c r="R194" s="1000">
        <v>315</v>
      </c>
      <c r="S194" s="1000">
        <v>254</v>
      </c>
      <c r="T194" s="1000">
        <v>535</v>
      </c>
      <c r="U194" s="1000">
        <v>535</v>
      </c>
      <c r="V194" s="1000">
        <v>459</v>
      </c>
      <c r="W194" s="1000">
        <v>316</v>
      </c>
      <c r="X194" s="1000">
        <v>316</v>
      </c>
      <c r="Y194" s="1000">
        <v>264</v>
      </c>
      <c r="Z194" s="1000">
        <v>512</v>
      </c>
      <c r="AA194" s="1000">
        <v>512</v>
      </c>
      <c r="AB194" s="1000">
        <v>467</v>
      </c>
      <c r="AC194" s="1000">
        <v>119</v>
      </c>
      <c r="AD194" s="1000">
        <v>119</v>
      </c>
      <c r="AE194" s="1000">
        <v>89</v>
      </c>
      <c r="AF194" s="1000">
        <v>635</v>
      </c>
      <c r="AG194" s="1000">
        <v>635</v>
      </c>
      <c r="AH194" s="1000">
        <v>529</v>
      </c>
      <c r="AI194" s="1000">
        <v>631</v>
      </c>
      <c r="AJ194" s="1000">
        <v>631</v>
      </c>
      <c r="AK194" s="1000">
        <v>510</v>
      </c>
      <c r="AL194" s="1000">
        <v>337</v>
      </c>
      <c r="AM194" s="1000">
        <v>337</v>
      </c>
      <c r="AN194" s="1000">
        <v>313</v>
      </c>
      <c r="AO194" s="1000">
        <v>832</v>
      </c>
      <c r="AP194" s="1000">
        <v>832</v>
      </c>
      <c r="AQ194" s="1000">
        <v>742</v>
      </c>
      <c r="AR194" s="1000">
        <v>396</v>
      </c>
      <c r="AS194" s="1000">
        <v>396</v>
      </c>
      <c r="AT194" s="1000">
        <v>372</v>
      </c>
      <c r="AU194" s="1000">
        <v>331</v>
      </c>
      <c r="AV194" s="1000">
        <v>331</v>
      </c>
      <c r="AW194" s="1000">
        <v>312</v>
      </c>
      <c r="AX194" s="1000">
        <v>374</v>
      </c>
      <c r="AY194" s="1000">
        <v>374</v>
      </c>
      <c r="AZ194" s="1000">
        <v>348</v>
      </c>
      <c r="BA194" s="1000">
        <v>431</v>
      </c>
      <c r="BB194" s="1000">
        <v>431</v>
      </c>
      <c r="BC194" s="1000">
        <v>406</v>
      </c>
      <c r="BD194" s="1000">
        <v>563</v>
      </c>
      <c r="BE194" s="1000">
        <v>563</v>
      </c>
      <c r="BF194" s="1001">
        <v>498</v>
      </c>
    </row>
    <row r="195" spans="1:58" ht="20.25" customHeight="1">
      <c r="A195" s="593" t="s">
        <v>243</v>
      </c>
      <c r="B195" s="492" t="s">
        <v>225</v>
      </c>
      <c r="C195" s="593" t="s">
        <v>43</v>
      </c>
      <c r="D195" s="1002">
        <v>43.806248208655774</v>
      </c>
      <c r="E195" s="1002">
        <f>E194/E193*100</f>
        <v>38.501496245271298</v>
      </c>
      <c r="F195" s="901">
        <v>38.501496245271298</v>
      </c>
      <c r="G195" s="901">
        <v>33.075682589111935</v>
      </c>
      <c r="H195" s="1002">
        <v>7.8200692041522499</v>
      </c>
      <c r="I195" s="1002">
        <v>7.8200692041522499</v>
      </c>
      <c r="J195" s="1002">
        <v>6.5023956194387402</v>
      </c>
      <c r="K195" s="1002">
        <v>11.097922848664689</v>
      </c>
      <c r="L195" s="1002">
        <v>11.097922848664689</v>
      </c>
      <c r="M195" s="1002">
        <v>7.9420289855072461</v>
      </c>
      <c r="N195" s="1002">
        <v>21.452513966480446</v>
      </c>
      <c r="O195" s="1002">
        <v>21.452513966480446</v>
      </c>
      <c r="P195" s="1002">
        <v>16.887417218543046</v>
      </c>
      <c r="Q195" s="1002">
        <v>37.234042553191486</v>
      </c>
      <c r="R195" s="1002">
        <v>37.234042553191486</v>
      </c>
      <c r="S195" s="1002">
        <v>29.398148148148145</v>
      </c>
      <c r="T195" s="1002">
        <v>36.026936026936028</v>
      </c>
      <c r="U195" s="1002">
        <v>36.026936026936028</v>
      </c>
      <c r="V195" s="1002">
        <v>30.640854472630174</v>
      </c>
      <c r="W195" s="1002">
        <v>45.207439198855511</v>
      </c>
      <c r="X195" s="1002">
        <v>45.207439198855511</v>
      </c>
      <c r="Y195" s="1002">
        <v>37.235543018335683</v>
      </c>
      <c r="Z195" s="1002">
        <v>53.002070393374744</v>
      </c>
      <c r="AA195" s="1002">
        <v>53.002070393374744</v>
      </c>
      <c r="AB195" s="1002">
        <v>47.411167512690355</v>
      </c>
      <c r="AC195" s="1002">
        <v>17.577548005908419</v>
      </c>
      <c r="AD195" s="1002">
        <v>17.577548005908419</v>
      </c>
      <c r="AE195" s="1002">
        <v>12.879884225759769</v>
      </c>
      <c r="AF195" s="1002">
        <v>42.93441514536849</v>
      </c>
      <c r="AG195" s="1002">
        <v>42.93441514536849</v>
      </c>
      <c r="AH195" s="1002">
        <v>35.360962566844925</v>
      </c>
      <c r="AI195" s="1002">
        <v>36.987104337631891</v>
      </c>
      <c r="AJ195" s="1002">
        <v>36.987104337631891</v>
      </c>
      <c r="AK195" s="1002">
        <v>29.651162790697676</v>
      </c>
      <c r="AL195" s="1002">
        <v>55.245901639344261</v>
      </c>
      <c r="AM195" s="1002">
        <v>55.245901639344261</v>
      </c>
      <c r="AN195" s="1002">
        <v>49.682539682539684</v>
      </c>
      <c r="AO195" s="1002">
        <v>49.523809523809526</v>
      </c>
      <c r="AP195" s="1002">
        <v>49.523809523809526</v>
      </c>
      <c r="AQ195" s="1002">
        <v>43.775811209439532</v>
      </c>
      <c r="AR195" s="1002">
        <v>74.018691588785046</v>
      </c>
      <c r="AS195" s="1002">
        <v>74.018691588785046</v>
      </c>
      <c r="AT195" s="1002">
        <v>68.131868131868131</v>
      </c>
      <c r="AU195" s="1002">
        <v>68.388429752066116</v>
      </c>
      <c r="AV195" s="1002">
        <v>68.388429752066116</v>
      </c>
      <c r="AW195" s="1002">
        <v>62.525050100200396</v>
      </c>
      <c r="AX195" s="1002">
        <v>66.785714285714278</v>
      </c>
      <c r="AY195" s="1002">
        <v>66.785714285714278</v>
      </c>
      <c r="AZ195" s="1002">
        <v>61.05263157894737</v>
      </c>
      <c r="BA195" s="1002">
        <v>60.27972027972028</v>
      </c>
      <c r="BB195" s="1002">
        <v>60.27972027972028</v>
      </c>
      <c r="BC195" s="1002">
        <v>55.464480874316934</v>
      </c>
      <c r="BD195" s="1002">
        <v>45.257234726688097</v>
      </c>
      <c r="BE195" s="1002">
        <v>45.257234726688097</v>
      </c>
      <c r="BF195" s="1001">
        <v>39.64968152866242</v>
      </c>
    </row>
    <row r="196" spans="1:58" ht="27.75" customHeight="1">
      <c r="A196" s="593"/>
      <c r="B196" s="492" t="s">
        <v>226</v>
      </c>
      <c r="C196" s="593"/>
      <c r="D196" s="1002"/>
      <c r="E196" s="1002"/>
      <c r="F196" s="901"/>
      <c r="G196" s="901"/>
      <c r="H196" s="1002"/>
      <c r="I196" s="1002"/>
      <c r="J196" s="1002"/>
      <c r="K196" s="1002"/>
      <c r="L196" s="1002"/>
      <c r="M196" s="1002"/>
      <c r="N196" s="1002"/>
      <c r="O196" s="1002"/>
      <c r="P196" s="1002"/>
      <c r="Q196" s="1002"/>
      <c r="R196" s="1002"/>
      <c r="S196" s="1002"/>
      <c r="T196" s="1002"/>
      <c r="U196" s="1002"/>
      <c r="V196" s="1002"/>
      <c r="W196" s="1002"/>
      <c r="X196" s="1002"/>
      <c r="Y196" s="1002"/>
      <c r="Z196" s="1002"/>
      <c r="AA196" s="1002"/>
      <c r="AB196" s="1002"/>
      <c r="AC196" s="1002"/>
      <c r="AD196" s="1002"/>
      <c r="AE196" s="1002"/>
      <c r="AF196" s="1002"/>
      <c r="AG196" s="1002"/>
      <c r="AH196" s="1002"/>
      <c r="AI196" s="1002"/>
      <c r="AJ196" s="1002"/>
      <c r="AK196" s="1002"/>
      <c r="AL196" s="1002"/>
      <c r="AM196" s="1002"/>
      <c r="AN196" s="1002"/>
      <c r="AO196" s="1002"/>
      <c r="AP196" s="1002"/>
      <c r="AQ196" s="1002"/>
      <c r="AR196" s="1002"/>
      <c r="AS196" s="1002"/>
      <c r="AT196" s="1002"/>
      <c r="AU196" s="1002"/>
      <c r="AV196" s="1002"/>
      <c r="AW196" s="1002"/>
      <c r="AX196" s="1002"/>
      <c r="AY196" s="1002"/>
      <c r="AZ196" s="1002"/>
      <c r="BA196" s="1002"/>
      <c r="BB196" s="1002"/>
      <c r="BC196" s="1002"/>
      <c r="BD196" s="1002"/>
      <c r="BE196" s="1002"/>
      <c r="BF196" s="1001"/>
    </row>
    <row r="197" spans="1:58" ht="28.5" customHeight="1">
      <c r="A197" s="593" t="s">
        <v>243</v>
      </c>
      <c r="B197" s="492" t="s">
        <v>111</v>
      </c>
      <c r="C197" s="593" t="s">
        <v>43</v>
      </c>
      <c r="D197" s="1002">
        <v>4.62</v>
      </c>
      <c r="E197" s="1002">
        <v>5.3</v>
      </c>
      <c r="F197" s="901">
        <v>5.3</v>
      </c>
      <c r="G197" s="901">
        <v>5.43</v>
      </c>
      <c r="H197" s="1002">
        <v>1.7</v>
      </c>
      <c r="I197" s="1002">
        <v>1.7237904449705566</v>
      </c>
      <c r="J197" s="1002">
        <v>1.3176735847135097</v>
      </c>
      <c r="K197" s="1002">
        <v>3.71</v>
      </c>
      <c r="L197" s="1002">
        <v>3.7057025289788132</v>
      </c>
      <c r="M197" s="1002">
        <v>3.1558938631574431</v>
      </c>
      <c r="N197" s="1002">
        <v>3.32</v>
      </c>
      <c r="O197" s="1002">
        <v>3.3212416896281525</v>
      </c>
      <c r="P197" s="1002">
        <v>4.5650967479373996</v>
      </c>
      <c r="Q197" s="1002">
        <v>7.12</v>
      </c>
      <c r="R197" s="1002">
        <v>7.1158966934670786</v>
      </c>
      <c r="S197" s="1002">
        <v>7.8358944050433408</v>
      </c>
      <c r="T197" s="1002">
        <v>5.96</v>
      </c>
      <c r="U197" s="1002">
        <v>5.7298207298207302</v>
      </c>
      <c r="V197" s="1002">
        <v>5.3860815543058536</v>
      </c>
      <c r="W197" s="1002">
        <v>8.06</v>
      </c>
      <c r="X197" s="1002">
        <v>8.0581631233505817</v>
      </c>
      <c r="Y197" s="1002">
        <v>7.9718961805198276</v>
      </c>
      <c r="Z197" s="1002">
        <v>5.82</v>
      </c>
      <c r="AA197" s="1002">
        <v>5.82</v>
      </c>
      <c r="AB197" s="1002"/>
      <c r="AC197" s="1002">
        <v>2.78</v>
      </c>
      <c r="AD197" s="1002">
        <v>2.78</v>
      </c>
      <c r="AE197" s="1002"/>
      <c r="AF197" s="1002">
        <v>7</v>
      </c>
      <c r="AG197" s="1002">
        <v>6.9972788437025528</v>
      </c>
      <c r="AH197" s="1002">
        <v>7.5734525785235647</v>
      </c>
      <c r="AI197" s="1002">
        <v>7.14</v>
      </c>
      <c r="AJ197" s="1002">
        <v>7.0766877474242236</v>
      </c>
      <c r="AK197" s="1002">
        <v>7.3359415469342153</v>
      </c>
      <c r="AL197" s="1002">
        <v>5.94</v>
      </c>
      <c r="AM197" s="1002">
        <v>5.9405390386218428</v>
      </c>
      <c r="AN197" s="1002">
        <v>5.5633619568045773</v>
      </c>
      <c r="AO197" s="1002">
        <v>6.03</v>
      </c>
      <c r="AP197" s="1002">
        <v>6.0317460317460316</v>
      </c>
      <c r="AQ197" s="1002">
        <v>5.747998314369994</v>
      </c>
      <c r="AR197" s="1002">
        <v>5.75</v>
      </c>
      <c r="AS197" s="1002">
        <v>5.7523007776271697</v>
      </c>
      <c r="AT197" s="1002">
        <v>5.8868234569169147</v>
      </c>
      <c r="AU197" s="1002">
        <v>5.6</v>
      </c>
      <c r="AV197" s="1002">
        <v>5.5987770709616029</v>
      </c>
      <c r="AW197" s="1002">
        <v>5.8633796518657206</v>
      </c>
      <c r="AX197" s="1002">
        <v>5.58</v>
      </c>
      <c r="AY197" s="1002">
        <v>5.5779220779220822</v>
      </c>
      <c r="AZ197" s="1002">
        <v>5.7330827067669077</v>
      </c>
      <c r="BA197" s="1002">
        <v>5.07</v>
      </c>
      <c r="BB197" s="1002">
        <v>5.0497926142625289</v>
      </c>
      <c r="BC197" s="1002">
        <v>4.8152394054033465</v>
      </c>
      <c r="BD197" s="1002">
        <v>4.91</v>
      </c>
      <c r="BE197" s="1002">
        <v>4.9051029356495661</v>
      </c>
      <c r="BF197" s="1001">
        <v>5.607553198025677</v>
      </c>
    </row>
    <row r="198" spans="1:58" ht="28.5" customHeight="1">
      <c r="A198" s="593" t="s">
        <v>243</v>
      </c>
      <c r="B198" s="492" t="s">
        <v>629</v>
      </c>
      <c r="C198" s="593" t="s">
        <v>627</v>
      </c>
      <c r="D198" s="999">
        <v>935</v>
      </c>
      <c r="E198" s="999">
        <f>H198+K198+N198+Q198+T198+W198+Z198+AC198+AF198+AI198+AL198+AO198+AR198+AU198+AX198+BA198+BD198</f>
        <v>893</v>
      </c>
      <c r="F198" s="901">
        <v>893</v>
      </c>
      <c r="G198" s="901">
        <v>931</v>
      </c>
      <c r="H198" s="1000">
        <v>25</v>
      </c>
      <c r="I198" s="1000">
        <v>25</v>
      </c>
      <c r="J198" s="1000">
        <v>20</v>
      </c>
      <c r="K198" s="1002">
        <v>60</v>
      </c>
      <c r="L198" s="1002">
        <v>60</v>
      </c>
      <c r="M198" s="1002">
        <v>50</v>
      </c>
      <c r="N198" s="1002">
        <v>30</v>
      </c>
      <c r="O198" s="1002">
        <v>30</v>
      </c>
      <c r="P198" s="1002">
        <v>39</v>
      </c>
      <c r="Q198" s="1002">
        <v>55</v>
      </c>
      <c r="R198" s="1002">
        <v>55</v>
      </c>
      <c r="S198" s="1002">
        <v>65</v>
      </c>
      <c r="T198" s="1002">
        <v>88</v>
      </c>
      <c r="U198" s="1002">
        <v>88</v>
      </c>
      <c r="V198" s="1002">
        <v>80</v>
      </c>
      <c r="W198" s="1002">
        <v>55</v>
      </c>
      <c r="X198" s="1002">
        <v>55</v>
      </c>
      <c r="Y198" s="1002">
        <v>56</v>
      </c>
      <c r="Z198" s="1002">
        <v>50</v>
      </c>
      <c r="AA198" s="1002">
        <v>50</v>
      </c>
      <c r="AB198" s="1002">
        <v>49</v>
      </c>
      <c r="AC198" s="1002">
        <v>20</v>
      </c>
      <c r="AD198" s="1002">
        <v>20</v>
      </c>
      <c r="AE198" s="1002">
        <v>34</v>
      </c>
      <c r="AF198" s="1002">
        <v>100</v>
      </c>
      <c r="AG198" s="1002">
        <v>100</v>
      </c>
      <c r="AH198" s="1002">
        <v>110</v>
      </c>
      <c r="AI198" s="1002">
        <v>119</v>
      </c>
      <c r="AJ198" s="1002">
        <v>119</v>
      </c>
      <c r="AK198" s="1002">
        <v>125</v>
      </c>
      <c r="AL198" s="1002">
        <v>28</v>
      </c>
      <c r="AM198" s="1002">
        <v>28</v>
      </c>
      <c r="AN198" s="1002">
        <v>28</v>
      </c>
      <c r="AO198" s="1002">
        <v>98</v>
      </c>
      <c r="AP198" s="1002">
        <v>98</v>
      </c>
      <c r="AQ198" s="1002">
        <v>94</v>
      </c>
      <c r="AR198" s="1002">
        <v>27</v>
      </c>
      <c r="AS198" s="1002">
        <v>27</v>
      </c>
      <c r="AT198" s="1002">
        <v>28</v>
      </c>
      <c r="AU198" s="1002">
        <v>20</v>
      </c>
      <c r="AV198" s="1002">
        <v>20</v>
      </c>
      <c r="AW198" s="1002">
        <v>23</v>
      </c>
      <c r="AX198" s="1002">
        <v>28</v>
      </c>
      <c r="AY198" s="1002">
        <v>28</v>
      </c>
      <c r="AZ198" s="1002">
        <v>30</v>
      </c>
      <c r="BA198" s="1002">
        <v>30</v>
      </c>
      <c r="BB198" s="1002">
        <v>30</v>
      </c>
      <c r="BC198" s="1002">
        <v>30</v>
      </c>
      <c r="BD198" s="1002">
        <v>60</v>
      </c>
      <c r="BE198" s="1002">
        <v>60</v>
      </c>
      <c r="BF198" s="1001">
        <v>70</v>
      </c>
    </row>
    <row r="199" spans="1:58" ht="20.25" customHeight="1">
      <c r="A199" s="593" t="s">
        <v>243</v>
      </c>
      <c r="B199" s="492" t="s">
        <v>88</v>
      </c>
      <c r="C199" s="593" t="s">
        <v>627</v>
      </c>
      <c r="D199" s="999">
        <v>3007</v>
      </c>
      <c r="E199" s="999">
        <f>H199+K199+N199+Q199+T199+W199+Z199+AC199+AF199+AI199+AL199+AO199+AR199+AU199+AX199+BA199+BD199</f>
        <v>2409</v>
      </c>
      <c r="F199" s="901">
        <v>2409</v>
      </c>
      <c r="G199" s="901">
        <v>2324</v>
      </c>
      <c r="H199" s="1000">
        <v>60</v>
      </c>
      <c r="I199" s="1000">
        <v>60</v>
      </c>
      <c r="J199" s="1000">
        <v>58</v>
      </c>
      <c r="K199" s="1002">
        <v>331</v>
      </c>
      <c r="L199" s="1002">
        <v>331</v>
      </c>
      <c r="M199" s="1002">
        <v>301</v>
      </c>
      <c r="N199" s="1002">
        <v>210</v>
      </c>
      <c r="O199" s="1002">
        <v>210</v>
      </c>
      <c r="P199" s="1002">
        <v>185</v>
      </c>
      <c r="Q199" s="1002">
        <v>83</v>
      </c>
      <c r="R199" s="1002">
        <v>83</v>
      </c>
      <c r="S199" s="1002">
        <v>90</v>
      </c>
      <c r="T199" s="1002">
        <v>154</v>
      </c>
      <c r="U199" s="1002">
        <v>154</v>
      </c>
      <c r="V199" s="1002">
        <v>166</v>
      </c>
      <c r="W199" s="1002">
        <v>103</v>
      </c>
      <c r="X199" s="1002">
        <v>103</v>
      </c>
      <c r="Y199" s="1002">
        <v>95</v>
      </c>
      <c r="Z199" s="1002">
        <v>59</v>
      </c>
      <c r="AA199" s="1002">
        <v>59</v>
      </c>
      <c r="AB199" s="1002">
        <v>64</v>
      </c>
      <c r="AC199" s="1002">
        <v>79</v>
      </c>
      <c r="AD199" s="1002">
        <v>79</v>
      </c>
      <c r="AE199" s="1002">
        <v>73</v>
      </c>
      <c r="AF199" s="1002">
        <v>300</v>
      </c>
      <c r="AG199" s="1002">
        <v>300</v>
      </c>
      <c r="AH199" s="1002">
        <v>302</v>
      </c>
      <c r="AI199" s="1002">
        <v>292</v>
      </c>
      <c r="AJ199" s="1002">
        <v>292</v>
      </c>
      <c r="AK199" s="1002">
        <v>282</v>
      </c>
      <c r="AL199" s="1002">
        <v>50</v>
      </c>
      <c r="AM199" s="1002">
        <v>50</v>
      </c>
      <c r="AN199" s="1002">
        <v>49</v>
      </c>
      <c r="AO199" s="1002">
        <v>289</v>
      </c>
      <c r="AP199" s="1002">
        <v>289</v>
      </c>
      <c r="AQ199" s="1002">
        <v>264</v>
      </c>
      <c r="AR199" s="1002">
        <v>24</v>
      </c>
      <c r="AS199" s="1002">
        <v>24</v>
      </c>
      <c r="AT199" s="1002">
        <v>26</v>
      </c>
      <c r="AU199" s="1002">
        <v>42</v>
      </c>
      <c r="AV199" s="1002">
        <v>42</v>
      </c>
      <c r="AW199" s="1002">
        <v>42</v>
      </c>
      <c r="AX199" s="1002">
        <v>29</v>
      </c>
      <c r="AY199" s="1002">
        <v>29</v>
      </c>
      <c r="AZ199" s="1002">
        <v>29</v>
      </c>
      <c r="BA199" s="1002">
        <v>133</v>
      </c>
      <c r="BB199" s="1002">
        <v>133</v>
      </c>
      <c r="BC199" s="1002">
        <v>132</v>
      </c>
      <c r="BD199" s="1002">
        <v>171</v>
      </c>
      <c r="BE199" s="1002">
        <v>171</v>
      </c>
      <c r="BF199" s="1001">
        <v>166</v>
      </c>
    </row>
    <row r="200" spans="1:58" ht="20.25" customHeight="1">
      <c r="A200" s="593" t="s">
        <v>243</v>
      </c>
      <c r="B200" s="492" t="s">
        <v>89</v>
      </c>
      <c r="C200" s="593" t="s">
        <v>43</v>
      </c>
      <c r="D200" s="1002">
        <v>17.237030667813126</v>
      </c>
      <c r="E200" s="1002">
        <f>E199/E193*100</f>
        <v>13.601716447405568</v>
      </c>
      <c r="F200" s="901">
        <v>13.601716447405568</v>
      </c>
      <c r="G200" s="901">
        <v>12.923316465550799</v>
      </c>
      <c r="H200" s="999">
        <v>4.1522491349480966</v>
      </c>
      <c r="I200" s="999">
        <v>4.1522491349480966</v>
      </c>
      <c r="J200" s="999">
        <v>3.9698836413415468</v>
      </c>
      <c r="K200" s="999">
        <v>19.643916913946587</v>
      </c>
      <c r="L200" s="999">
        <v>19.643916913946587</v>
      </c>
      <c r="M200" s="999">
        <v>17.449275362318843</v>
      </c>
      <c r="N200" s="999">
        <v>23.463687150837988</v>
      </c>
      <c r="O200" s="999">
        <v>23.463687150837988</v>
      </c>
      <c r="P200" s="999">
        <v>20.419426048565121</v>
      </c>
      <c r="Q200" s="999">
        <v>9.8108747044917255</v>
      </c>
      <c r="R200" s="999">
        <v>9.8108747044917255</v>
      </c>
      <c r="S200" s="999">
        <v>10.416666666666668</v>
      </c>
      <c r="T200" s="999">
        <v>10.37037037037037</v>
      </c>
      <c r="U200" s="999">
        <v>10.37037037037037</v>
      </c>
      <c r="V200" s="999">
        <v>11.081441922563418</v>
      </c>
      <c r="W200" s="999">
        <v>14.735336194563661</v>
      </c>
      <c r="X200" s="999">
        <v>14.735336194563661</v>
      </c>
      <c r="Y200" s="999">
        <v>13.399153737658676</v>
      </c>
      <c r="Z200" s="999">
        <v>6.1076604554865428</v>
      </c>
      <c r="AA200" s="999">
        <v>6.1076604554865428</v>
      </c>
      <c r="AB200" s="999">
        <v>6.4974619289340101</v>
      </c>
      <c r="AC200" s="999">
        <v>15.5</v>
      </c>
      <c r="AD200" s="999">
        <v>11.669128508124077</v>
      </c>
      <c r="AE200" s="999">
        <v>10.564399421128799</v>
      </c>
      <c r="AF200" s="999">
        <v>20.28397565922921</v>
      </c>
      <c r="AG200" s="999">
        <v>20.28397565922921</v>
      </c>
      <c r="AH200" s="999">
        <v>20.18716577540107</v>
      </c>
      <c r="AI200" s="999">
        <v>17.116060961313011</v>
      </c>
      <c r="AJ200" s="999">
        <v>17.116060961313011</v>
      </c>
      <c r="AK200" s="999">
        <v>16.395348837209305</v>
      </c>
      <c r="AL200" s="999">
        <v>8.1967213114754092</v>
      </c>
      <c r="AM200" s="999">
        <v>8.1967213114754092</v>
      </c>
      <c r="AN200" s="999">
        <v>7.7777777777777777</v>
      </c>
      <c r="AO200" s="999">
        <v>17.202380952380953</v>
      </c>
      <c r="AP200" s="999">
        <v>17.202380952380953</v>
      </c>
      <c r="AQ200" s="999">
        <v>15.575221238938052</v>
      </c>
      <c r="AR200" s="999">
        <v>4.4859813084112146</v>
      </c>
      <c r="AS200" s="999">
        <v>4.4859813084112146</v>
      </c>
      <c r="AT200" s="999">
        <v>4.7619047619047619</v>
      </c>
      <c r="AU200" s="999">
        <v>8.677685950413224</v>
      </c>
      <c r="AV200" s="999">
        <v>8.677685950413224</v>
      </c>
      <c r="AW200" s="999">
        <v>8.4168336673346698</v>
      </c>
      <c r="AX200" s="999">
        <v>5.1785714285714288</v>
      </c>
      <c r="AY200" s="999">
        <v>5.1785714285714288</v>
      </c>
      <c r="AZ200" s="999">
        <v>5.0877192982456139</v>
      </c>
      <c r="BA200" s="999">
        <v>18.601398601398603</v>
      </c>
      <c r="BB200" s="999">
        <v>18.601398601398603</v>
      </c>
      <c r="BC200" s="999">
        <v>18.032786885245901</v>
      </c>
      <c r="BD200" s="999">
        <v>13.745980707395496</v>
      </c>
      <c r="BE200" s="999">
        <v>13.745980707395496</v>
      </c>
      <c r="BF200" s="1001">
        <v>13.216560509554141</v>
      </c>
    </row>
    <row r="201" spans="1:58" ht="27" customHeight="1">
      <c r="A201" s="593" t="s">
        <v>243</v>
      </c>
      <c r="B201" s="492" t="s">
        <v>119</v>
      </c>
      <c r="C201" s="593" t="s">
        <v>58</v>
      </c>
      <c r="D201" s="999">
        <v>261</v>
      </c>
      <c r="E201" s="999">
        <f t="shared" ref="E201:E212" si="26">H201+K201+N201+Q201+T201+W201+Z201+AC201+AF201+AI201+AL201+AO201+AR201+AU201+AX201+BA201+BD201</f>
        <v>70</v>
      </c>
      <c r="F201" s="901">
        <v>70</v>
      </c>
      <c r="G201" s="901">
        <v>60</v>
      </c>
      <c r="H201" s="1000">
        <v>2</v>
      </c>
      <c r="I201" s="1000">
        <v>2</v>
      </c>
      <c r="J201" s="1000">
        <v>2</v>
      </c>
      <c r="K201" s="1000">
        <v>2</v>
      </c>
      <c r="L201" s="1000">
        <v>2</v>
      </c>
      <c r="M201" s="1000">
        <v>0</v>
      </c>
      <c r="N201" s="1000">
        <v>3</v>
      </c>
      <c r="O201" s="1000">
        <v>3</v>
      </c>
      <c r="P201" s="1000">
        <v>0</v>
      </c>
      <c r="Q201" s="1000">
        <v>5</v>
      </c>
      <c r="R201" s="1000">
        <v>5</v>
      </c>
      <c r="S201" s="1000">
        <v>4</v>
      </c>
      <c r="T201" s="1000">
        <v>5</v>
      </c>
      <c r="U201" s="1000">
        <v>5</v>
      </c>
      <c r="V201" s="1000">
        <v>4</v>
      </c>
      <c r="W201" s="1000">
        <v>4</v>
      </c>
      <c r="X201" s="1000">
        <v>4</v>
      </c>
      <c r="Y201" s="1000">
        <v>4</v>
      </c>
      <c r="Z201" s="1000">
        <v>5</v>
      </c>
      <c r="AA201" s="1000">
        <v>5</v>
      </c>
      <c r="AB201" s="1000">
        <v>4</v>
      </c>
      <c r="AC201" s="1000">
        <v>4</v>
      </c>
      <c r="AD201" s="1000">
        <v>4</v>
      </c>
      <c r="AE201" s="1000">
        <v>4</v>
      </c>
      <c r="AF201" s="1000">
        <v>4</v>
      </c>
      <c r="AG201" s="1000">
        <v>4</v>
      </c>
      <c r="AH201" s="1000">
        <v>4</v>
      </c>
      <c r="AI201" s="1000">
        <v>4</v>
      </c>
      <c r="AJ201" s="1000">
        <v>4</v>
      </c>
      <c r="AK201" s="1000">
        <v>4</v>
      </c>
      <c r="AL201" s="1000">
        <v>4</v>
      </c>
      <c r="AM201" s="1000">
        <v>4</v>
      </c>
      <c r="AN201" s="1000">
        <v>4</v>
      </c>
      <c r="AO201" s="1000">
        <v>5</v>
      </c>
      <c r="AP201" s="1000">
        <v>5</v>
      </c>
      <c r="AQ201" s="1000">
        <v>4</v>
      </c>
      <c r="AR201" s="1000">
        <v>5</v>
      </c>
      <c r="AS201" s="1000">
        <v>5</v>
      </c>
      <c r="AT201" s="1000">
        <v>4</v>
      </c>
      <c r="AU201" s="1000">
        <v>4</v>
      </c>
      <c r="AV201" s="1000">
        <v>4</v>
      </c>
      <c r="AW201" s="1000">
        <v>4</v>
      </c>
      <c r="AX201" s="1000">
        <v>4</v>
      </c>
      <c r="AY201" s="1000">
        <v>4</v>
      </c>
      <c r="AZ201" s="1000">
        <v>4</v>
      </c>
      <c r="BA201" s="1000">
        <v>5</v>
      </c>
      <c r="BB201" s="1000">
        <v>5</v>
      </c>
      <c r="BC201" s="1000">
        <v>5</v>
      </c>
      <c r="BD201" s="1000">
        <v>5</v>
      </c>
      <c r="BE201" s="1000">
        <v>5</v>
      </c>
      <c r="BF201" s="1001">
        <v>5</v>
      </c>
    </row>
    <row r="202" spans="1:58" ht="27" customHeight="1">
      <c r="A202" s="594" t="s">
        <v>243</v>
      </c>
      <c r="B202" s="493" t="s">
        <v>311</v>
      </c>
      <c r="C202" s="729" t="s">
        <v>54</v>
      </c>
      <c r="D202" s="920">
        <v>3300</v>
      </c>
      <c r="E202" s="920">
        <f t="shared" si="26"/>
        <v>3316</v>
      </c>
      <c r="F202" s="901">
        <v>3060</v>
      </c>
      <c r="G202" s="901">
        <v>3116</v>
      </c>
      <c r="H202" s="952">
        <v>1304</v>
      </c>
      <c r="I202" s="952">
        <v>1048</v>
      </c>
      <c r="J202" s="952">
        <v>940</v>
      </c>
      <c r="K202" s="952">
        <v>187</v>
      </c>
      <c r="L202" s="952">
        <v>187</v>
      </c>
      <c r="M202" s="952">
        <v>200</v>
      </c>
      <c r="N202" s="952">
        <v>104</v>
      </c>
      <c r="O202" s="952">
        <v>104</v>
      </c>
      <c r="P202" s="952">
        <v>120</v>
      </c>
      <c r="Q202" s="952">
        <v>125</v>
      </c>
      <c r="R202" s="952">
        <v>125</v>
      </c>
      <c r="S202" s="952">
        <v>130</v>
      </c>
      <c r="T202" s="952">
        <v>184</v>
      </c>
      <c r="U202" s="952">
        <v>184</v>
      </c>
      <c r="V202" s="952">
        <v>200</v>
      </c>
      <c r="W202" s="952">
        <v>120</v>
      </c>
      <c r="X202" s="952">
        <v>120</v>
      </c>
      <c r="Y202" s="952">
        <v>122</v>
      </c>
      <c r="Z202" s="952">
        <v>150</v>
      </c>
      <c r="AA202" s="952">
        <v>150</v>
      </c>
      <c r="AB202" s="952">
        <v>200</v>
      </c>
      <c r="AC202" s="952">
        <v>85</v>
      </c>
      <c r="AD202" s="952">
        <v>85</v>
      </c>
      <c r="AE202" s="952">
        <v>100</v>
      </c>
      <c r="AF202" s="952">
        <v>158</v>
      </c>
      <c r="AG202" s="952">
        <v>158</v>
      </c>
      <c r="AH202" s="952">
        <v>160</v>
      </c>
      <c r="AI202" s="952">
        <v>194</v>
      </c>
      <c r="AJ202" s="952">
        <v>194</v>
      </c>
      <c r="AK202" s="952">
        <v>200</v>
      </c>
      <c r="AL202" s="952">
        <v>105</v>
      </c>
      <c r="AM202" s="952">
        <v>105</v>
      </c>
      <c r="AN202" s="952">
        <v>107</v>
      </c>
      <c r="AO202" s="952">
        <v>180</v>
      </c>
      <c r="AP202" s="952">
        <v>180</v>
      </c>
      <c r="AQ202" s="952">
        <v>200</v>
      </c>
      <c r="AR202" s="952">
        <v>83</v>
      </c>
      <c r="AS202" s="952">
        <v>83</v>
      </c>
      <c r="AT202" s="952">
        <v>84</v>
      </c>
      <c r="AU202" s="952">
        <v>67</v>
      </c>
      <c r="AV202" s="952">
        <v>67</v>
      </c>
      <c r="AW202" s="952">
        <v>68</v>
      </c>
      <c r="AX202" s="952">
        <v>72</v>
      </c>
      <c r="AY202" s="952">
        <v>72</v>
      </c>
      <c r="AZ202" s="952">
        <v>75</v>
      </c>
      <c r="BA202" s="952">
        <v>91</v>
      </c>
      <c r="BB202" s="952">
        <v>91</v>
      </c>
      <c r="BC202" s="952">
        <v>100</v>
      </c>
      <c r="BD202" s="952">
        <v>107</v>
      </c>
      <c r="BE202" s="952">
        <v>107</v>
      </c>
      <c r="BF202" s="1003">
        <v>110</v>
      </c>
    </row>
    <row r="203" spans="1:58" ht="27" customHeight="1">
      <c r="A203" s="594" t="s">
        <v>243</v>
      </c>
      <c r="B203" s="493" t="s">
        <v>312</v>
      </c>
      <c r="C203" s="729" t="s">
        <v>54</v>
      </c>
      <c r="D203" s="920">
        <v>1100</v>
      </c>
      <c r="E203" s="920">
        <f t="shared" si="26"/>
        <v>1450</v>
      </c>
      <c r="F203" s="901">
        <v>600</v>
      </c>
      <c r="G203" s="901">
        <v>1125</v>
      </c>
      <c r="H203" s="952">
        <v>387</v>
      </c>
      <c r="I203" s="952">
        <v>50</v>
      </c>
      <c r="J203" s="952">
        <v>200</v>
      </c>
      <c r="K203" s="952">
        <v>304</v>
      </c>
      <c r="L203" s="952">
        <v>50</v>
      </c>
      <c r="M203" s="952">
        <v>185</v>
      </c>
      <c r="N203" s="952">
        <v>64</v>
      </c>
      <c r="O203" s="952">
        <v>42</v>
      </c>
      <c r="P203" s="952">
        <v>70</v>
      </c>
      <c r="Q203" s="952">
        <v>50</v>
      </c>
      <c r="R203" s="952">
        <v>30</v>
      </c>
      <c r="S203" s="952">
        <v>50</v>
      </c>
      <c r="T203" s="952">
        <v>80</v>
      </c>
      <c r="U203" s="952">
        <v>40</v>
      </c>
      <c r="V203" s="952">
        <v>50</v>
      </c>
      <c r="W203" s="952">
        <v>45</v>
      </c>
      <c r="X203" s="952">
        <v>8</v>
      </c>
      <c r="Y203" s="952">
        <v>40</v>
      </c>
      <c r="Z203" s="952">
        <v>55</v>
      </c>
      <c r="AA203" s="952">
        <v>20</v>
      </c>
      <c r="AB203" s="952">
        <v>61</v>
      </c>
      <c r="AC203" s="952">
        <v>67</v>
      </c>
      <c r="AD203" s="952">
        <v>20</v>
      </c>
      <c r="AE203" s="952">
        <v>70</v>
      </c>
      <c r="AF203" s="952">
        <v>81</v>
      </c>
      <c r="AG203" s="952">
        <v>15</v>
      </c>
      <c r="AH203" s="952">
        <v>65</v>
      </c>
      <c r="AI203" s="952">
        <v>81</v>
      </c>
      <c r="AJ203" s="952">
        <v>25</v>
      </c>
      <c r="AK203" s="952">
        <v>75</v>
      </c>
      <c r="AL203" s="952">
        <v>35</v>
      </c>
      <c r="AM203" s="952">
        <v>15</v>
      </c>
      <c r="AN203" s="952">
        <v>40</v>
      </c>
      <c r="AO203" s="952">
        <v>60</v>
      </c>
      <c r="AP203" s="952">
        <v>30</v>
      </c>
      <c r="AQ203" s="952">
        <v>75</v>
      </c>
      <c r="AR203" s="952">
        <v>30</v>
      </c>
      <c r="AS203" s="952">
        <v>15</v>
      </c>
      <c r="AT203" s="952">
        <v>35</v>
      </c>
      <c r="AU203" s="952">
        <v>20</v>
      </c>
      <c r="AV203" s="952">
        <v>10</v>
      </c>
      <c r="AW203" s="952">
        <v>22</v>
      </c>
      <c r="AX203" s="952">
        <v>20</v>
      </c>
      <c r="AY203" s="952">
        <v>10</v>
      </c>
      <c r="AZ203" s="952">
        <v>22</v>
      </c>
      <c r="BA203" s="952">
        <v>31</v>
      </c>
      <c r="BB203" s="952">
        <v>10</v>
      </c>
      <c r="BC203" s="952">
        <v>33</v>
      </c>
      <c r="BD203" s="952">
        <v>40</v>
      </c>
      <c r="BE203" s="952">
        <v>10</v>
      </c>
      <c r="BF203" s="1003">
        <v>32</v>
      </c>
    </row>
    <row r="204" spans="1:58" ht="27" customHeight="1">
      <c r="A204" s="594" t="s">
        <v>243</v>
      </c>
      <c r="B204" s="493" t="s">
        <v>313</v>
      </c>
      <c r="C204" s="730" t="s">
        <v>54</v>
      </c>
      <c r="D204" s="952">
        <v>2614</v>
      </c>
      <c r="E204" s="952">
        <f t="shared" si="26"/>
        <v>2631</v>
      </c>
      <c r="F204" s="901">
        <v>2400</v>
      </c>
      <c r="G204" s="901">
        <v>2438</v>
      </c>
      <c r="H204" s="952">
        <v>1045</v>
      </c>
      <c r="I204" s="952">
        <v>873</v>
      </c>
      <c r="J204" s="952">
        <v>856</v>
      </c>
      <c r="K204" s="952">
        <v>143</v>
      </c>
      <c r="L204" s="952">
        <v>123</v>
      </c>
      <c r="M204" s="952">
        <v>130</v>
      </c>
      <c r="N204" s="952">
        <v>74</v>
      </c>
      <c r="O204" s="952">
        <v>65</v>
      </c>
      <c r="P204" s="952">
        <v>75</v>
      </c>
      <c r="Q204" s="952">
        <v>106</v>
      </c>
      <c r="R204" s="952">
        <v>95</v>
      </c>
      <c r="S204" s="952">
        <v>97</v>
      </c>
      <c r="T204" s="952">
        <v>154</v>
      </c>
      <c r="U204" s="952">
        <v>154</v>
      </c>
      <c r="V204" s="952">
        <v>155</v>
      </c>
      <c r="W204" s="952">
        <v>91</v>
      </c>
      <c r="X204" s="952">
        <v>85</v>
      </c>
      <c r="Y204" s="952">
        <v>90</v>
      </c>
      <c r="Z204" s="952">
        <v>109</v>
      </c>
      <c r="AA204" s="952">
        <v>109</v>
      </c>
      <c r="AB204" s="952">
        <v>110</v>
      </c>
      <c r="AC204" s="952">
        <v>101</v>
      </c>
      <c r="AD204" s="952">
        <v>85</v>
      </c>
      <c r="AE204" s="952">
        <v>90</v>
      </c>
      <c r="AF204" s="952">
        <v>127</v>
      </c>
      <c r="AG204" s="952">
        <v>127</v>
      </c>
      <c r="AH204" s="952">
        <v>130</v>
      </c>
      <c r="AI204" s="952">
        <v>160</v>
      </c>
      <c r="AJ204" s="952">
        <v>160</v>
      </c>
      <c r="AK204" s="952">
        <v>165</v>
      </c>
      <c r="AL204" s="952">
        <v>75</v>
      </c>
      <c r="AM204" s="952">
        <v>75</v>
      </c>
      <c r="AN204" s="952">
        <v>80</v>
      </c>
      <c r="AO204" s="952">
        <v>156</v>
      </c>
      <c r="AP204" s="952">
        <v>156</v>
      </c>
      <c r="AQ204" s="952">
        <v>160</v>
      </c>
      <c r="AR204" s="952">
        <v>53</v>
      </c>
      <c r="AS204" s="952">
        <v>50</v>
      </c>
      <c r="AT204" s="952">
        <v>55</v>
      </c>
      <c r="AU204" s="952">
        <v>46</v>
      </c>
      <c r="AV204" s="952">
        <v>46</v>
      </c>
      <c r="AW204" s="952">
        <v>50</v>
      </c>
      <c r="AX204" s="952">
        <v>46</v>
      </c>
      <c r="AY204" s="952">
        <v>46</v>
      </c>
      <c r="AZ204" s="952">
        <v>50</v>
      </c>
      <c r="BA204" s="952">
        <v>64</v>
      </c>
      <c r="BB204" s="952">
        <v>64</v>
      </c>
      <c r="BC204" s="952">
        <v>65</v>
      </c>
      <c r="BD204" s="952">
        <v>81</v>
      </c>
      <c r="BE204" s="952">
        <v>75</v>
      </c>
      <c r="BF204" s="1004">
        <v>80</v>
      </c>
    </row>
    <row r="205" spans="1:58" ht="57.75" customHeight="1">
      <c r="A205" s="594" t="s">
        <v>243</v>
      </c>
      <c r="B205" s="493" t="s">
        <v>314</v>
      </c>
      <c r="C205" s="730" t="s">
        <v>54</v>
      </c>
      <c r="D205" s="952">
        <v>75254</v>
      </c>
      <c r="E205" s="952">
        <f t="shared" si="26"/>
        <v>80865</v>
      </c>
      <c r="F205" s="952">
        <f>+'5. LD&amp;VL-XDGN'!F32</f>
        <v>81012</v>
      </c>
      <c r="G205" s="952">
        <f>J205+M205+P205+S205+V205+Y205+AB205+AE205+AH205+AK205+AN205+AQ205+AT205+AW205+AZ205+BC205+BF205</f>
        <v>80417</v>
      </c>
      <c r="H205" s="952">
        <v>5410</v>
      </c>
      <c r="I205" s="952">
        <v>4525</v>
      </c>
      <c r="J205" s="952">
        <v>5500</v>
      </c>
      <c r="K205" s="952">
        <v>5900</v>
      </c>
      <c r="L205" s="952">
        <v>4500</v>
      </c>
      <c r="M205" s="952">
        <v>5000</v>
      </c>
      <c r="N205" s="952">
        <v>3101</v>
      </c>
      <c r="O205" s="952">
        <v>2524</v>
      </c>
      <c r="P205" s="952">
        <v>3050</v>
      </c>
      <c r="Q205" s="952">
        <v>4265</v>
      </c>
      <c r="R205" s="952">
        <v>4265</v>
      </c>
      <c r="S205" s="952">
        <v>4286</v>
      </c>
      <c r="T205" s="952">
        <v>7050</v>
      </c>
      <c r="U205" s="952">
        <v>7050</v>
      </c>
      <c r="V205" s="952">
        <v>7144</v>
      </c>
      <c r="W205" s="952">
        <v>3312</v>
      </c>
      <c r="X205" s="952">
        <v>3312</v>
      </c>
      <c r="Y205" s="952">
        <v>3320</v>
      </c>
      <c r="Z205" s="952">
        <v>4989</v>
      </c>
      <c r="AA205" s="952">
        <v>4989</v>
      </c>
      <c r="AB205" s="952">
        <v>5200</v>
      </c>
      <c r="AC205" s="952">
        <v>2171</v>
      </c>
      <c r="AD205" s="952">
        <v>1691</v>
      </c>
      <c r="AE205" s="952">
        <v>2202</v>
      </c>
      <c r="AF205" s="952">
        <v>7019</v>
      </c>
      <c r="AG205" s="952">
        <v>6091</v>
      </c>
      <c r="AH205" s="952">
        <v>6502</v>
      </c>
      <c r="AI205" s="952">
        <v>8154</v>
      </c>
      <c r="AJ205" s="952">
        <v>8154</v>
      </c>
      <c r="AK205" s="952">
        <v>8160</v>
      </c>
      <c r="AL205" s="952">
        <v>3368</v>
      </c>
      <c r="AM205" s="952">
        <v>3232</v>
      </c>
      <c r="AN205" s="952">
        <v>3332</v>
      </c>
      <c r="AO205" s="952">
        <v>8590</v>
      </c>
      <c r="AP205" s="952">
        <v>8590</v>
      </c>
      <c r="AQ205" s="952">
        <v>8981</v>
      </c>
      <c r="AR205" s="952">
        <v>2585</v>
      </c>
      <c r="AS205" s="952">
        <v>2585</v>
      </c>
      <c r="AT205" s="952">
        <v>2700</v>
      </c>
      <c r="AU205" s="952">
        <v>2280</v>
      </c>
      <c r="AV205" s="952">
        <v>2280</v>
      </c>
      <c r="AW205" s="952">
        <v>2290</v>
      </c>
      <c r="AX205" s="952">
        <v>2590</v>
      </c>
      <c r="AY205" s="952">
        <v>2590</v>
      </c>
      <c r="AZ205" s="952">
        <v>2600</v>
      </c>
      <c r="BA205" s="952">
        <v>3768</v>
      </c>
      <c r="BB205" s="952">
        <v>3768</v>
      </c>
      <c r="BC205" s="952">
        <v>3800</v>
      </c>
      <c r="BD205" s="952">
        <v>6313</v>
      </c>
      <c r="BE205" s="952">
        <v>6300</v>
      </c>
      <c r="BF205" s="1004">
        <v>6350</v>
      </c>
    </row>
    <row r="206" spans="1:58" ht="57.75" customHeight="1">
      <c r="A206" s="594"/>
      <c r="B206" s="493"/>
      <c r="C206" s="730"/>
      <c r="D206" s="952"/>
      <c r="E206" s="952"/>
      <c r="F206" s="952"/>
      <c r="G206" s="952"/>
      <c r="H206" s="952"/>
      <c r="I206" s="952"/>
      <c r="J206" s="952"/>
      <c r="K206" s="952"/>
      <c r="L206" s="952"/>
      <c r="M206" s="952"/>
      <c r="N206" s="952"/>
      <c r="O206" s="952"/>
      <c r="P206" s="952"/>
      <c r="Q206" s="952"/>
      <c r="R206" s="952"/>
      <c r="S206" s="952"/>
      <c r="T206" s="952"/>
      <c r="U206" s="952"/>
      <c r="V206" s="952"/>
      <c r="W206" s="952"/>
      <c r="X206" s="952"/>
      <c r="Y206" s="952"/>
      <c r="Z206" s="952"/>
      <c r="AA206" s="952"/>
      <c r="AB206" s="952"/>
      <c r="AC206" s="952"/>
      <c r="AD206" s="952"/>
      <c r="AE206" s="952"/>
      <c r="AF206" s="952"/>
      <c r="AG206" s="952"/>
      <c r="AH206" s="952"/>
      <c r="AI206" s="952"/>
      <c r="AJ206" s="952"/>
      <c r="AK206" s="952"/>
      <c r="AL206" s="952"/>
      <c r="AM206" s="952"/>
      <c r="AN206" s="952"/>
      <c r="AO206" s="952"/>
      <c r="AP206" s="952"/>
      <c r="AQ206" s="952"/>
      <c r="AR206" s="952"/>
      <c r="AS206" s="952"/>
      <c r="AT206" s="952"/>
      <c r="AU206" s="952"/>
      <c r="AV206" s="952"/>
      <c r="AW206" s="952"/>
      <c r="AX206" s="952"/>
      <c r="AY206" s="952"/>
      <c r="AZ206" s="952"/>
      <c r="BA206" s="952"/>
      <c r="BB206" s="952"/>
      <c r="BC206" s="952"/>
      <c r="BD206" s="952"/>
      <c r="BE206" s="952"/>
      <c r="BF206" s="1004"/>
    </row>
    <row r="207" spans="1:58" ht="28.5" customHeight="1">
      <c r="A207" s="593" t="s">
        <v>243</v>
      </c>
      <c r="B207" s="1288" t="s">
        <v>134</v>
      </c>
      <c r="C207" s="593" t="s">
        <v>54</v>
      </c>
      <c r="D207" s="999">
        <v>52514</v>
      </c>
      <c r="E207" s="999">
        <f t="shared" si="26"/>
        <v>53414</v>
      </c>
      <c r="F207" s="901">
        <v>53414</v>
      </c>
      <c r="G207" s="901">
        <v>54342</v>
      </c>
      <c r="H207" s="1002">
        <v>3846</v>
      </c>
      <c r="I207" s="1002">
        <v>3834</v>
      </c>
      <c r="J207" s="1002">
        <v>3887</v>
      </c>
      <c r="K207" s="1002">
        <v>4417</v>
      </c>
      <c r="L207" s="1002">
        <v>4422</v>
      </c>
      <c r="M207" s="1002">
        <v>4494</v>
      </c>
      <c r="N207" s="1002">
        <v>2682</v>
      </c>
      <c r="O207" s="1002">
        <v>2687</v>
      </c>
      <c r="P207" s="1002">
        <v>2731</v>
      </c>
      <c r="Q207" s="1002">
        <v>2812</v>
      </c>
      <c r="R207" s="1002">
        <v>2812</v>
      </c>
      <c r="S207" s="1002">
        <v>2861</v>
      </c>
      <c r="T207" s="1002">
        <v>4758</v>
      </c>
      <c r="U207" s="1002">
        <v>4758</v>
      </c>
      <c r="V207" s="1002">
        <v>4841</v>
      </c>
      <c r="W207" s="1002">
        <v>1792</v>
      </c>
      <c r="X207" s="1002">
        <v>1792</v>
      </c>
      <c r="Y207" s="1002">
        <v>1823</v>
      </c>
      <c r="Z207" s="1002">
        <v>2452</v>
      </c>
      <c r="AA207" s="1002">
        <v>2452</v>
      </c>
      <c r="AB207" s="1002">
        <v>2498</v>
      </c>
      <c r="AC207" s="1002">
        <v>1854</v>
      </c>
      <c r="AD207" s="1002">
        <v>1854</v>
      </c>
      <c r="AE207" s="1002">
        <v>1886</v>
      </c>
      <c r="AF207" s="1002">
        <v>5285</v>
      </c>
      <c r="AG207" s="1002">
        <v>5285</v>
      </c>
      <c r="AH207" s="1002">
        <v>5382</v>
      </c>
      <c r="AI207" s="1002">
        <v>4782</v>
      </c>
      <c r="AJ207" s="1002">
        <v>4782</v>
      </c>
      <c r="AK207" s="1002">
        <v>4870</v>
      </c>
      <c r="AL207" s="1002">
        <v>1748</v>
      </c>
      <c r="AM207" s="1002">
        <v>1748</v>
      </c>
      <c r="AN207" s="1002">
        <v>1778</v>
      </c>
      <c r="AO207" s="1002">
        <v>5366</v>
      </c>
      <c r="AP207" s="1002">
        <v>5366</v>
      </c>
      <c r="AQ207" s="1002">
        <v>5465</v>
      </c>
      <c r="AR207" s="1002">
        <v>1531</v>
      </c>
      <c r="AS207" s="1002">
        <v>1531</v>
      </c>
      <c r="AT207" s="1002">
        <v>1558</v>
      </c>
      <c r="AU207" s="1002">
        <v>1399</v>
      </c>
      <c r="AV207" s="1002">
        <v>1399</v>
      </c>
      <c r="AW207" s="1002">
        <v>1423</v>
      </c>
      <c r="AX207" s="1002">
        <v>1654</v>
      </c>
      <c r="AY207" s="1002">
        <v>1654</v>
      </c>
      <c r="AZ207" s="1002">
        <v>1683</v>
      </c>
      <c r="BA207" s="1002">
        <v>2553</v>
      </c>
      <c r="BB207" s="1002">
        <v>2553</v>
      </c>
      <c r="BC207" s="1002">
        <v>2597</v>
      </c>
      <c r="BD207" s="1002">
        <v>4483</v>
      </c>
      <c r="BE207" s="1002">
        <v>4485</v>
      </c>
      <c r="BF207" s="1001">
        <v>4565</v>
      </c>
    </row>
    <row r="208" spans="1:58" ht="29.25" customHeight="1">
      <c r="A208" s="593"/>
      <c r="B208" s="1293" t="s">
        <v>91</v>
      </c>
      <c r="C208" s="593"/>
      <c r="D208" s="999"/>
      <c r="E208" s="999"/>
      <c r="F208" s="901"/>
      <c r="G208" s="901"/>
      <c r="H208" s="1000"/>
      <c r="I208" s="1000"/>
      <c r="J208" s="1000"/>
      <c r="K208" s="1000"/>
      <c r="L208" s="1000"/>
      <c r="M208" s="1000"/>
      <c r="N208" s="1000"/>
      <c r="O208" s="1000"/>
      <c r="P208" s="1000"/>
      <c r="Q208" s="1000"/>
      <c r="R208" s="1000"/>
      <c r="S208" s="1000"/>
      <c r="T208" s="1000"/>
      <c r="U208" s="1000"/>
      <c r="V208" s="1000"/>
      <c r="W208" s="1000"/>
      <c r="X208" s="1000"/>
      <c r="Y208" s="1000"/>
      <c r="Z208" s="1000"/>
      <c r="AA208" s="1000"/>
      <c r="AB208" s="1000"/>
      <c r="AC208" s="1000"/>
      <c r="AD208" s="1000"/>
      <c r="AE208" s="1000"/>
      <c r="AF208" s="1000"/>
      <c r="AG208" s="1000"/>
      <c r="AH208" s="1000"/>
      <c r="AI208" s="1000"/>
      <c r="AJ208" s="1000"/>
      <c r="AK208" s="1000"/>
      <c r="AL208" s="1000"/>
      <c r="AM208" s="1000"/>
      <c r="AN208" s="1000"/>
      <c r="AO208" s="1000"/>
      <c r="AP208" s="1000"/>
      <c r="AQ208" s="1000"/>
      <c r="AR208" s="1000"/>
      <c r="AS208" s="1000"/>
      <c r="AT208" s="1000"/>
      <c r="AU208" s="1000"/>
      <c r="AV208" s="1000"/>
      <c r="AW208" s="1000"/>
      <c r="AX208" s="1000"/>
      <c r="AY208" s="1000"/>
      <c r="AZ208" s="1000"/>
      <c r="BA208" s="1000"/>
      <c r="BB208" s="1000"/>
      <c r="BC208" s="1000"/>
      <c r="BD208" s="1000"/>
      <c r="BE208" s="1000"/>
      <c r="BF208" s="1001"/>
    </row>
    <row r="209" spans="1:58" ht="29.25" customHeight="1">
      <c r="A209" s="593"/>
      <c r="B209" s="1293" t="s">
        <v>368</v>
      </c>
      <c r="C209" s="593"/>
      <c r="D209" s="999"/>
      <c r="E209" s="999"/>
      <c r="F209" s="901"/>
      <c r="G209" s="901"/>
      <c r="H209" s="1000"/>
      <c r="I209" s="1000"/>
      <c r="J209" s="1000"/>
      <c r="K209" s="1000"/>
      <c r="L209" s="1000"/>
      <c r="M209" s="1000"/>
      <c r="N209" s="1000"/>
      <c r="O209" s="1000"/>
      <c r="P209" s="1000"/>
      <c r="Q209" s="1000"/>
      <c r="R209" s="1000"/>
      <c r="S209" s="1000"/>
      <c r="T209" s="1000"/>
      <c r="U209" s="1000"/>
      <c r="V209" s="1000"/>
      <c r="W209" s="1000"/>
      <c r="X209" s="1000"/>
      <c r="Y209" s="1000"/>
      <c r="Z209" s="1000"/>
      <c r="AA209" s="1000"/>
      <c r="AB209" s="1000"/>
      <c r="AC209" s="1000"/>
      <c r="AD209" s="1000"/>
      <c r="AE209" s="1000"/>
      <c r="AF209" s="1000"/>
      <c r="AG209" s="1000"/>
      <c r="AH209" s="1000"/>
      <c r="AI209" s="1000"/>
      <c r="AJ209" s="1000"/>
      <c r="AK209" s="1000"/>
      <c r="AL209" s="1000"/>
      <c r="AM209" s="1000"/>
      <c r="AN209" s="1000"/>
      <c r="AO209" s="1000"/>
      <c r="AP209" s="1000"/>
      <c r="AQ209" s="1000"/>
      <c r="AR209" s="1000"/>
      <c r="AS209" s="1000"/>
      <c r="AT209" s="1000"/>
      <c r="AU209" s="1000"/>
      <c r="AV209" s="1000"/>
      <c r="AW209" s="1000"/>
      <c r="AX209" s="1000"/>
      <c r="AY209" s="1000"/>
      <c r="AZ209" s="1000"/>
      <c r="BA209" s="1000"/>
      <c r="BB209" s="1000"/>
      <c r="BC209" s="1000"/>
      <c r="BD209" s="1000"/>
      <c r="BE209" s="1000"/>
      <c r="BF209" s="1001"/>
    </row>
    <row r="210" spans="1:58" ht="29.25" customHeight="1">
      <c r="A210" s="593"/>
      <c r="B210" s="1293" t="s">
        <v>793</v>
      </c>
      <c r="C210" s="593"/>
      <c r="D210" s="999"/>
      <c r="E210" s="999"/>
      <c r="F210" s="901"/>
      <c r="G210" s="901"/>
      <c r="H210" s="1000"/>
      <c r="I210" s="1000"/>
      <c r="J210" s="1000"/>
      <c r="K210" s="1000"/>
      <c r="L210" s="1000"/>
      <c r="M210" s="1000"/>
      <c r="N210" s="1000"/>
      <c r="O210" s="1000"/>
      <c r="P210" s="1000"/>
      <c r="Q210" s="1000"/>
      <c r="R210" s="1000"/>
      <c r="S210" s="1000"/>
      <c r="T210" s="1000"/>
      <c r="U210" s="1000"/>
      <c r="V210" s="1000"/>
      <c r="W210" s="1000"/>
      <c r="X210" s="1000"/>
      <c r="Y210" s="1000"/>
      <c r="Z210" s="1000"/>
      <c r="AA210" s="1000"/>
      <c r="AB210" s="1000"/>
      <c r="AC210" s="1000"/>
      <c r="AD210" s="1000"/>
      <c r="AE210" s="1000"/>
      <c r="AF210" s="1000"/>
      <c r="AG210" s="1000"/>
      <c r="AH210" s="1000"/>
      <c r="AI210" s="1000"/>
      <c r="AJ210" s="1000"/>
      <c r="AK210" s="1000"/>
      <c r="AL210" s="1000"/>
      <c r="AM210" s="1000"/>
      <c r="AN210" s="1000"/>
      <c r="AO210" s="1000"/>
      <c r="AP210" s="1000"/>
      <c r="AQ210" s="1000"/>
      <c r="AR210" s="1000"/>
      <c r="AS210" s="1000"/>
      <c r="AT210" s="1000"/>
      <c r="AU210" s="1000"/>
      <c r="AV210" s="1000"/>
      <c r="AW210" s="1000"/>
      <c r="AX210" s="1000"/>
      <c r="AY210" s="1000"/>
      <c r="AZ210" s="1000"/>
      <c r="BA210" s="1000"/>
      <c r="BB210" s="1000"/>
      <c r="BC210" s="1000"/>
      <c r="BD210" s="1000"/>
      <c r="BE210" s="1000"/>
      <c r="BF210" s="1001"/>
    </row>
    <row r="211" spans="1:58" ht="21.75" customHeight="1">
      <c r="A211" s="593"/>
      <c r="B211" s="1293" t="s">
        <v>794</v>
      </c>
      <c r="C211" s="593"/>
      <c r="D211" s="999"/>
      <c r="E211" s="999"/>
      <c r="F211" s="901"/>
      <c r="G211" s="901"/>
      <c r="H211" s="1000"/>
      <c r="I211" s="1000"/>
      <c r="J211" s="1000"/>
      <c r="K211" s="1000"/>
      <c r="L211" s="1000"/>
      <c r="M211" s="1000"/>
      <c r="N211" s="1000"/>
      <c r="O211" s="1000"/>
      <c r="P211" s="1000"/>
      <c r="Q211" s="1000"/>
      <c r="R211" s="1000"/>
      <c r="S211" s="1000"/>
      <c r="T211" s="1000"/>
      <c r="U211" s="1000"/>
      <c r="V211" s="1000"/>
      <c r="W211" s="1000"/>
      <c r="X211" s="1000"/>
      <c r="Y211" s="1000"/>
      <c r="Z211" s="1000"/>
      <c r="AA211" s="1000"/>
      <c r="AB211" s="1000"/>
      <c r="AC211" s="1000"/>
      <c r="AD211" s="1000"/>
      <c r="AE211" s="1000"/>
      <c r="AF211" s="1000"/>
      <c r="AG211" s="1000"/>
      <c r="AH211" s="1000"/>
      <c r="AI211" s="1000"/>
      <c r="AJ211" s="1000"/>
      <c r="AK211" s="1000"/>
      <c r="AL211" s="1000"/>
      <c r="AM211" s="1000"/>
      <c r="AN211" s="1000"/>
      <c r="AO211" s="1000"/>
      <c r="AP211" s="1000"/>
      <c r="AQ211" s="1000"/>
      <c r="AR211" s="1000"/>
      <c r="AS211" s="1000"/>
      <c r="AT211" s="1000"/>
      <c r="AU211" s="1000"/>
      <c r="AV211" s="1000"/>
      <c r="AW211" s="1000"/>
      <c r="AX211" s="1000"/>
      <c r="AY211" s="1000"/>
      <c r="AZ211" s="1000"/>
      <c r="BA211" s="1000"/>
      <c r="BB211" s="1000"/>
      <c r="BC211" s="1000"/>
      <c r="BD211" s="1000"/>
      <c r="BE211" s="1000"/>
      <c r="BF211" s="1001"/>
    </row>
    <row r="212" spans="1:58" ht="36" customHeight="1">
      <c r="A212" s="593" t="s">
        <v>243</v>
      </c>
      <c r="B212" s="1287" t="s">
        <v>135</v>
      </c>
      <c r="C212" s="593" t="s">
        <v>54</v>
      </c>
      <c r="D212" s="999">
        <v>51898</v>
      </c>
      <c r="E212" s="999">
        <f t="shared" si="26"/>
        <v>52789</v>
      </c>
      <c r="F212" s="901">
        <v>52789</v>
      </c>
      <c r="G212" s="901">
        <v>53712</v>
      </c>
      <c r="H212" s="1000">
        <v>3801</v>
      </c>
      <c r="I212" s="1000">
        <v>3788</v>
      </c>
      <c r="J212" s="1000">
        <v>3840</v>
      </c>
      <c r="K212" s="1000">
        <v>4365</v>
      </c>
      <c r="L212" s="1000">
        <v>4370</v>
      </c>
      <c r="M212" s="1000">
        <v>4440</v>
      </c>
      <c r="N212" s="1000">
        <v>2651</v>
      </c>
      <c r="O212" s="1000">
        <v>2656</v>
      </c>
      <c r="P212" s="1000">
        <v>2699</v>
      </c>
      <c r="Q212" s="1000">
        <v>2779</v>
      </c>
      <c r="R212" s="1000">
        <v>2778</v>
      </c>
      <c r="S212" s="1000">
        <v>2828</v>
      </c>
      <c r="T212" s="1000">
        <v>4702</v>
      </c>
      <c r="U212" s="1000">
        <v>4702</v>
      </c>
      <c r="V212" s="1000">
        <v>4785</v>
      </c>
      <c r="W212" s="1000">
        <v>1771</v>
      </c>
      <c r="X212" s="1000">
        <v>1771</v>
      </c>
      <c r="Y212" s="1000">
        <v>1802</v>
      </c>
      <c r="Z212" s="1000">
        <v>2423</v>
      </c>
      <c r="AA212" s="1000">
        <v>2424</v>
      </c>
      <c r="AB212" s="1000">
        <v>2469</v>
      </c>
      <c r="AC212" s="1000">
        <v>1832</v>
      </c>
      <c r="AD212" s="1000">
        <v>1833</v>
      </c>
      <c r="AE212" s="1000">
        <v>1865</v>
      </c>
      <c r="AF212" s="1000">
        <v>5223</v>
      </c>
      <c r="AG212" s="1000">
        <v>5223</v>
      </c>
      <c r="AH212" s="1000">
        <v>5319</v>
      </c>
      <c r="AI212" s="1000">
        <v>4726</v>
      </c>
      <c r="AJ212" s="1000">
        <v>4726</v>
      </c>
      <c r="AK212" s="1000">
        <v>4814</v>
      </c>
      <c r="AL212" s="1000">
        <v>1727</v>
      </c>
      <c r="AM212" s="1000">
        <v>1728</v>
      </c>
      <c r="AN212" s="1000">
        <v>1759</v>
      </c>
      <c r="AO212" s="1000">
        <v>5303</v>
      </c>
      <c r="AP212" s="1000">
        <v>5303</v>
      </c>
      <c r="AQ212" s="1000">
        <v>5401</v>
      </c>
      <c r="AR212" s="1000">
        <v>1513</v>
      </c>
      <c r="AS212" s="1000">
        <v>1514</v>
      </c>
      <c r="AT212" s="1000">
        <v>1541</v>
      </c>
      <c r="AU212" s="1000">
        <v>1383</v>
      </c>
      <c r="AV212" s="1000">
        <v>1383</v>
      </c>
      <c r="AW212" s="1000">
        <v>1407</v>
      </c>
      <c r="AX212" s="1000">
        <v>1635</v>
      </c>
      <c r="AY212" s="1000">
        <v>1635</v>
      </c>
      <c r="AZ212" s="1000">
        <v>1664</v>
      </c>
      <c r="BA212" s="1000">
        <v>2524</v>
      </c>
      <c r="BB212" s="1000">
        <v>2523</v>
      </c>
      <c r="BC212" s="1000">
        <v>2566</v>
      </c>
      <c r="BD212" s="1000">
        <v>4431</v>
      </c>
      <c r="BE212" s="1000">
        <v>4432</v>
      </c>
      <c r="BF212" s="1001">
        <v>4513</v>
      </c>
    </row>
    <row r="213" spans="1:58" ht="25.5" customHeight="1">
      <c r="A213" s="593"/>
      <c r="B213" s="1287" t="s">
        <v>785</v>
      </c>
      <c r="C213" s="593"/>
      <c r="D213" s="999"/>
      <c r="E213" s="999"/>
      <c r="F213" s="901"/>
      <c r="G213" s="901"/>
      <c r="H213" s="1000"/>
      <c r="I213" s="1000"/>
      <c r="J213" s="1000"/>
      <c r="K213" s="1000"/>
      <c r="L213" s="1000"/>
      <c r="M213" s="1000"/>
      <c r="N213" s="1000"/>
      <c r="O213" s="1000"/>
      <c r="P213" s="1000"/>
      <c r="Q213" s="1000"/>
      <c r="R213" s="1000"/>
      <c r="S213" s="1000"/>
      <c r="T213" s="1000"/>
      <c r="U213" s="1000"/>
      <c r="V213" s="1000"/>
      <c r="W213" s="1000"/>
      <c r="X213" s="1000"/>
      <c r="Y213" s="1000"/>
      <c r="Z213" s="1000"/>
      <c r="AA213" s="1000"/>
      <c r="AB213" s="1000"/>
      <c r="AC213" s="1000"/>
      <c r="AD213" s="1000"/>
      <c r="AE213" s="1000"/>
      <c r="AF213" s="1000"/>
      <c r="AG213" s="1000"/>
      <c r="AH213" s="1000"/>
      <c r="AI213" s="1000"/>
      <c r="AJ213" s="1000"/>
      <c r="AK213" s="1000"/>
      <c r="AL213" s="1000"/>
      <c r="AM213" s="1000"/>
      <c r="AN213" s="1000"/>
      <c r="AO213" s="1000"/>
      <c r="AP213" s="1000"/>
      <c r="AQ213" s="1000"/>
      <c r="AR213" s="1000"/>
      <c r="AS213" s="1000"/>
      <c r="AT213" s="1000"/>
      <c r="AU213" s="1000"/>
      <c r="AV213" s="1000"/>
      <c r="AW213" s="1000"/>
      <c r="AX213" s="1000"/>
      <c r="AY213" s="1000"/>
      <c r="AZ213" s="1000"/>
      <c r="BA213" s="1000"/>
      <c r="BB213" s="1000"/>
      <c r="BC213" s="1000"/>
      <c r="BD213" s="1000"/>
      <c r="BE213" s="1000"/>
      <c r="BF213" s="1001"/>
    </row>
    <row r="214" spans="1:58" ht="25.5" customHeight="1">
      <c r="A214" s="593"/>
      <c r="B214" s="1287" t="s">
        <v>786</v>
      </c>
      <c r="C214" s="593"/>
      <c r="D214" s="999"/>
      <c r="E214" s="999"/>
      <c r="F214" s="901"/>
      <c r="G214" s="901"/>
      <c r="H214" s="1000"/>
      <c r="I214" s="1000"/>
      <c r="J214" s="1000"/>
      <c r="K214" s="1000"/>
      <c r="L214" s="1000"/>
      <c r="M214" s="1000"/>
      <c r="N214" s="1000"/>
      <c r="O214" s="1000"/>
      <c r="P214" s="1000"/>
      <c r="Q214" s="1000"/>
      <c r="R214" s="1000"/>
      <c r="S214" s="1000"/>
      <c r="T214" s="1000"/>
      <c r="U214" s="1000"/>
      <c r="V214" s="1000"/>
      <c r="W214" s="1000"/>
      <c r="X214" s="1000"/>
      <c r="Y214" s="1000"/>
      <c r="Z214" s="1000"/>
      <c r="AA214" s="1000"/>
      <c r="AB214" s="1000"/>
      <c r="AC214" s="1000"/>
      <c r="AD214" s="1000"/>
      <c r="AE214" s="1000"/>
      <c r="AF214" s="1000"/>
      <c r="AG214" s="1000"/>
      <c r="AH214" s="1000"/>
      <c r="AI214" s="1000"/>
      <c r="AJ214" s="1000"/>
      <c r="AK214" s="1000"/>
      <c r="AL214" s="1000"/>
      <c r="AM214" s="1000"/>
      <c r="AN214" s="1000"/>
      <c r="AO214" s="1000"/>
      <c r="AP214" s="1000"/>
      <c r="AQ214" s="1000"/>
      <c r="AR214" s="1000"/>
      <c r="AS214" s="1000"/>
      <c r="AT214" s="1000"/>
      <c r="AU214" s="1000"/>
      <c r="AV214" s="1000"/>
      <c r="AW214" s="1000"/>
      <c r="AX214" s="1000"/>
      <c r="AY214" s="1000"/>
      <c r="AZ214" s="1000"/>
      <c r="BA214" s="1000"/>
      <c r="BB214" s="1000"/>
      <c r="BC214" s="1000"/>
      <c r="BD214" s="1000"/>
      <c r="BE214" s="1000"/>
      <c r="BF214" s="1001"/>
    </row>
    <row r="215" spans="1:58" ht="25.5" customHeight="1">
      <c r="A215" s="593"/>
      <c r="B215" s="1287" t="s">
        <v>787</v>
      </c>
      <c r="C215" s="593"/>
      <c r="D215" s="999"/>
      <c r="E215" s="999"/>
      <c r="F215" s="901"/>
      <c r="G215" s="901"/>
      <c r="H215" s="1000"/>
      <c r="I215" s="1000"/>
      <c r="J215" s="1000"/>
      <c r="K215" s="1000"/>
      <c r="L215" s="1000"/>
      <c r="M215" s="1000"/>
      <c r="N215" s="1000"/>
      <c r="O215" s="1000"/>
      <c r="P215" s="1000"/>
      <c r="Q215" s="1000"/>
      <c r="R215" s="1000"/>
      <c r="S215" s="1000"/>
      <c r="T215" s="1000"/>
      <c r="U215" s="1000"/>
      <c r="V215" s="1000"/>
      <c r="W215" s="1000"/>
      <c r="X215" s="1000"/>
      <c r="Y215" s="1000"/>
      <c r="Z215" s="1000"/>
      <c r="AA215" s="1000"/>
      <c r="AB215" s="1000"/>
      <c r="AC215" s="1000"/>
      <c r="AD215" s="1000"/>
      <c r="AE215" s="1000"/>
      <c r="AF215" s="1000"/>
      <c r="AG215" s="1000"/>
      <c r="AH215" s="1000"/>
      <c r="AI215" s="1000"/>
      <c r="AJ215" s="1000"/>
      <c r="AK215" s="1000"/>
      <c r="AL215" s="1000"/>
      <c r="AM215" s="1000"/>
      <c r="AN215" s="1000"/>
      <c r="AO215" s="1000"/>
      <c r="AP215" s="1000"/>
      <c r="AQ215" s="1000"/>
      <c r="AR215" s="1000"/>
      <c r="AS215" s="1000"/>
      <c r="AT215" s="1000"/>
      <c r="AU215" s="1000"/>
      <c r="AV215" s="1000"/>
      <c r="AW215" s="1000"/>
      <c r="AX215" s="1000"/>
      <c r="AY215" s="1000"/>
      <c r="AZ215" s="1000"/>
      <c r="BA215" s="1000"/>
      <c r="BB215" s="1000"/>
      <c r="BC215" s="1000"/>
      <c r="BD215" s="1000"/>
      <c r="BE215" s="1000"/>
      <c r="BF215" s="1001"/>
    </row>
    <row r="216" spans="1:58" ht="25.5" customHeight="1">
      <c r="A216" s="593"/>
      <c r="B216" s="1287" t="s">
        <v>788</v>
      </c>
      <c r="C216" s="593"/>
      <c r="D216" s="999"/>
      <c r="E216" s="999"/>
      <c r="F216" s="901"/>
      <c r="G216" s="901"/>
      <c r="H216" s="1000"/>
      <c r="I216" s="1000"/>
      <c r="J216" s="1000"/>
      <c r="K216" s="1000"/>
      <c r="L216" s="1000"/>
      <c r="M216" s="1000"/>
      <c r="N216" s="1000"/>
      <c r="O216" s="1000"/>
      <c r="P216" s="1000"/>
      <c r="Q216" s="1000"/>
      <c r="R216" s="1000"/>
      <c r="S216" s="1000"/>
      <c r="T216" s="1000"/>
      <c r="U216" s="1000"/>
      <c r="V216" s="1000"/>
      <c r="W216" s="1000"/>
      <c r="X216" s="1000"/>
      <c r="Y216" s="1000"/>
      <c r="Z216" s="1000"/>
      <c r="AA216" s="1000"/>
      <c r="AB216" s="1000"/>
      <c r="AC216" s="1000"/>
      <c r="AD216" s="1000"/>
      <c r="AE216" s="1000"/>
      <c r="AF216" s="1000"/>
      <c r="AG216" s="1000"/>
      <c r="AH216" s="1000"/>
      <c r="AI216" s="1000"/>
      <c r="AJ216" s="1000"/>
      <c r="AK216" s="1000"/>
      <c r="AL216" s="1000"/>
      <c r="AM216" s="1000"/>
      <c r="AN216" s="1000"/>
      <c r="AO216" s="1000"/>
      <c r="AP216" s="1000"/>
      <c r="AQ216" s="1000"/>
      <c r="AR216" s="1000"/>
      <c r="AS216" s="1000"/>
      <c r="AT216" s="1000"/>
      <c r="AU216" s="1000"/>
      <c r="AV216" s="1000"/>
      <c r="AW216" s="1000"/>
      <c r="AX216" s="1000"/>
      <c r="AY216" s="1000"/>
      <c r="AZ216" s="1000"/>
      <c r="BA216" s="1000"/>
      <c r="BB216" s="1000"/>
      <c r="BC216" s="1000"/>
      <c r="BD216" s="1000"/>
      <c r="BE216" s="1000"/>
      <c r="BF216" s="1001"/>
    </row>
    <row r="217" spans="1:58" ht="22.5" customHeight="1">
      <c r="A217" s="593" t="s">
        <v>243</v>
      </c>
      <c r="B217" s="1288" t="s">
        <v>273</v>
      </c>
      <c r="C217" s="593" t="s">
        <v>43</v>
      </c>
      <c r="D217" s="999">
        <v>48.8</v>
      </c>
      <c r="E217" s="999">
        <v>51</v>
      </c>
      <c r="F217" s="901">
        <v>51.3</v>
      </c>
      <c r="G217" s="901">
        <v>53.5</v>
      </c>
      <c r="H217" s="1000">
        <v>47.97</v>
      </c>
      <c r="I217" s="1000">
        <v>48.25</v>
      </c>
      <c r="J217" s="1000">
        <v>50.45</v>
      </c>
      <c r="K217" s="1000">
        <v>50.35</v>
      </c>
      <c r="L217" s="1000">
        <v>50.56</v>
      </c>
      <c r="M217" s="1000">
        <v>52.77</v>
      </c>
      <c r="N217" s="1000">
        <v>72.89</v>
      </c>
      <c r="O217" s="1000">
        <v>72.91</v>
      </c>
      <c r="P217" s="1000">
        <v>75.11</v>
      </c>
      <c r="Q217" s="1000">
        <v>59.71</v>
      </c>
      <c r="R217" s="1000">
        <v>59.76</v>
      </c>
      <c r="S217" s="1000">
        <v>61.96</v>
      </c>
      <c r="T217" s="1000">
        <v>47.96</v>
      </c>
      <c r="U217" s="1000">
        <v>48.32</v>
      </c>
      <c r="V217" s="1000">
        <v>50.52</v>
      </c>
      <c r="W217" s="1000">
        <v>71.430000000000007</v>
      </c>
      <c r="X217" s="1000">
        <v>71</v>
      </c>
      <c r="Y217" s="1000">
        <v>73.2</v>
      </c>
      <c r="Z217" s="1000">
        <v>63.99</v>
      </c>
      <c r="AA217" s="1000">
        <v>65.97</v>
      </c>
      <c r="AB217" s="1000">
        <v>68.17</v>
      </c>
      <c r="AC217" s="1000">
        <v>68.45</v>
      </c>
      <c r="AD217" s="1000">
        <v>68.17</v>
      </c>
      <c r="AE217" s="1000">
        <v>70.37</v>
      </c>
      <c r="AF217" s="1000">
        <v>44.75</v>
      </c>
      <c r="AG217" s="1000">
        <v>44.94</v>
      </c>
      <c r="AH217" s="1000">
        <v>47.14</v>
      </c>
      <c r="AI217" s="1000">
        <v>46.24</v>
      </c>
      <c r="AJ217" s="1000">
        <v>47.18</v>
      </c>
      <c r="AK217" s="1000">
        <v>49.38</v>
      </c>
      <c r="AL217" s="1000">
        <v>56.64</v>
      </c>
      <c r="AM217" s="1000">
        <v>56.18</v>
      </c>
      <c r="AN217" s="1000">
        <v>58.38</v>
      </c>
      <c r="AO217" s="1000">
        <v>38.049999999999997</v>
      </c>
      <c r="AP217" s="1000">
        <v>38.200000000000003</v>
      </c>
      <c r="AQ217" s="1000">
        <v>40.4</v>
      </c>
      <c r="AR217" s="1000">
        <v>57.74</v>
      </c>
      <c r="AS217" s="1000">
        <v>57.43</v>
      </c>
      <c r="AT217" s="1000">
        <v>59.63</v>
      </c>
      <c r="AU217" s="1000">
        <v>57.76</v>
      </c>
      <c r="AV217" s="1000">
        <v>59.77</v>
      </c>
      <c r="AW217" s="1000">
        <v>61.97</v>
      </c>
      <c r="AX217" s="1000">
        <v>48.31</v>
      </c>
      <c r="AY217" s="1000">
        <v>47.35</v>
      </c>
      <c r="AZ217" s="1000">
        <v>49.55</v>
      </c>
      <c r="BA217" s="1000">
        <v>47.08</v>
      </c>
      <c r="BB217" s="1000">
        <v>46.89</v>
      </c>
      <c r="BC217" s="1000">
        <v>47.26</v>
      </c>
      <c r="BD217" s="1000">
        <v>43.3</v>
      </c>
      <c r="BE217" s="1000">
        <v>43.67</v>
      </c>
      <c r="BF217" s="1001">
        <v>45.87</v>
      </c>
    </row>
    <row r="218" spans="1:58" ht="27" customHeight="1">
      <c r="A218" s="593" t="s">
        <v>243</v>
      </c>
      <c r="B218" s="1287" t="s">
        <v>271</v>
      </c>
      <c r="C218" s="593" t="s">
        <v>54</v>
      </c>
      <c r="D218" s="999">
        <v>1286</v>
      </c>
      <c r="E218" s="999">
        <f>H218+K218+N218+Q218+T218+W218+Z218+AC218+AF218+AI218+AL218+AO218+AR218+AU218+AX218+BA218+BD218</f>
        <v>1070</v>
      </c>
      <c r="F218" s="901">
        <v>1700</v>
      </c>
      <c r="G218" s="901">
        <v>1230</v>
      </c>
      <c r="H218" s="1000">
        <v>58</v>
      </c>
      <c r="I218" s="1000">
        <v>72</v>
      </c>
      <c r="J218" s="1000">
        <v>60</v>
      </c>
      <c r="K218" s="1000">
        <v>70</v>
      </c>
      <c r="L218" s="1000">
        <v>98</v>
      </c>
      <c r="M218" s="1000">
        <v>70</v>
      </c>
      <c r="N218" s="1000">
        <v>65</v>
      </c>
      <c r="O218" s="1000">
        <v>91</v>
      </c>
      <c r="P218" s="1000">
        <v>65</v>
      </c>
      <c r="Q218" s="1000">
        <v>55</v>
      </c>
      <c r="R218" s="1000">
        <v>82</v>
      </c>
      <c r="S218" s="1000">
        <v>55</v>
      </c>
      <c r="T218" s="1000">
        <v>60</v>
      </c>
      <c r="U218" s="1000">
        <v>126</v>
      </c>
      <c r="V218" s="1000">
        <v>85</v>
      </c>
      <c r="W218" s="1000">
        <v>52</v>
      </c>
      <c r="X218" s="1000">
        <v>79</v>
      </c>
      <c r="Y218" s="1000">
        <v>60</v>
      </c>
      <c r="Z218" s="1000">
        <v>52</v>
      </c>
      <c r="AA218" s="1000">
        <v>95</v>
      </c>
      <c r="AB218" s="1000">
        <v>70</v>
      </c>
      <c r="AC218" s="1000">
        <v>58</v>
      </c>
      <c r="AD218" s="1000">
        <v>84</v>
      </c>
      <c r="AE218" s="1000">
        <v>65</v>
      </c>
      <c r="AF218" s="1000">
        <v>72</v>
      </c>
      <c r="AG218" s="1000">
        <v>148</v>
      </c>
      <c r="AH218" s="1000">
        <v>95</v>
      </c>
      <c r="AI218" s="1000">
        <v>77</v>
      </c>
      <c r="AJ218" s="1000">
        <v>156</v>
      </c>
      <c r="AK218" s="1000">
        <v>95</v>
      </c>
      <c r="AL218" s="1000">
        <v>55</v>
      </c>
      <c r="AM218" s="1000">
        <v>76</v>
      </c>
      <c r="AN218" s="1000">
        <v>60</v>
      </c>
      <c r="AO218" s="1000">
        <v>77</v>
      </c>
      <c r="AP218" s="1000">
        <v>125</v>
      </c>
      <c r="AQ218" s="1000">
        <v>100</v>
      </c>
      <c r="AR218" s="1000">
        <v>55</v>
      </c>
      <c r="AS218" s="1000">
        <v>79</v>
      </c>
      <c r="AT218" s="1000">
        <v>65</v>
      </c>
      <c r="AU218" s="1000">
        <v>56</v>
      </c>
      <c r="AV218" s="1000">
        <v>83</v>
      </c>
      <c r="AW218" s="1000">
        <v>65</v>
      </c>
      <c r="AX218" s="1000">
        <v>50</v>
      </c>
      <c r="AY218" s="1000">
        <v>92</v>
      </c>
      <c r="AZ218" s="1000">
        <v>60</v>
      </c>
      <c r="BA218" s="1000">
        <v>53</v>
      </c>
      <c r="BB218" s="1000">
        <v>89</v>
      </c>
      <c r="BC218" s="1000">
        <v>60</v>
      </c>
      <c r="BD218" s="1000">
        <v>105</v>
      </c>
      <c r="BE218" s="1000">
        <v>125</v>
      </c>
      <c r="BF218" s="1001">
        <v>100</v>
      </c>
    </row>
    <row r="219" spans="1:58" ht="27" customHeight="1">
      <c r="A219" s="593"/>
      <c r="B219" s="1287" t="s">
        <v>789</v>
      </c>
      <c r="C219" s="593"/>
      <c r="D219" s="999"/>
      <c r="E219" s="999"/>
      <c r="F219" s="901"/>
      <c r="G219" s="901"/>
      <c r="H219" s="1000"/>
      <c r="I219" s="1000"/>
      <c r="J219" s="1000"/>
      <c r="K219" s="1000"/>
      <c r="L219" s="1000"/>
      <c r="M219" s="1000"/>
      <c r="N219" s="1000"/>
      <c r="O219" s="1000"/>
      <c r="P219" s="1000"/>
      <c r="Q219" s="1000"/>
      <c r="R219" s="1000"/>
      <c r="S219" s="1000"/>
      <c r="T219" s="1000"/>
      <c r="U219" s="1000"/>
      <c r="V219" s="1000"/>
      <c r="W219" s="1000"/>
      <c r="X219" s="1000"/>
      <c r="Y219" s="1000"/>
      <c r="Z219" s="1000"/>
      <c r="AA219" s="1000"/>
      <c r="AB219" s="1000"/>
      <c r="AC219" s="1000"/>
      <c r="AD219" s="1000"/>
      <c r="AE219" s="1000"/>
      <c r="AF219" s="1000"/>
      <c r="AG219" s="1000"/>
      <c r="AH219" s="1000"/>
      <c r="AI219" s="1000"/>
      <c r="AJ219" s="1000"/>
      <c r="AK219" s="1000"/>
      <c r="AL219" s="1000"/>
      <c r="AM219" s="1000"/>
      <c r="AN219" s="1000"/>
      <c r="AO219" s="1000"/>
      <c r="AP219" s="1000"/>
      <c r="AQ219" s="1000"/>
      <c r="AR219" s="1000"/>
      <c r="AS219" s="1000"/>
      <c r="AT219" s="1000"/>
      <c r="AU219" s="1000"/>
      <c r="AV219" s="1000"/>
      <c r="AW219" s="1000"/>
      <c r="AX219" s="1000"/>
      <c r="AY219" s="1000"/>
      <c r="AZ219" s="1000"/>
      <c r="BA219" s="1000"/>
      <c r="BB219" s="1000"/>
      <c r="BC219" s="1000"/>
      <c r="BD219" s="1000"/>
      <c r="BE219" s="1000"/>
      <c r="BF219" s="1001"/>
    </row>
    <row r="220" spans="1:58" ht="24" customHeight="1">
      <c r="A220" s="593" t="s">
        <v>243</v>
      </c>
      <c r="B220" s="1289" t="s">
        <v>147</v>
      </c>
      <c r="C220" s="652" t="s">
        <v>43</v>
      </c>
      <c r="D220" s="1005">
        <v>3.5</v>
      </c>
      <c r="E220" s="1005">
        <v>3.5</v>
      </c>
      <c r="F220" s="901">
        <v>2.5</v>
      </c>
      <c r="G220" s="901">
        <v>2.2999999999999998</v>
      </c>
      <c r="H220" s="1005">
        <v>3.5</v>
      </c>
      <c r="I220" s="1005">
        <v>2.5</v>
      </c>
      <c r="J220" s="1005">
        <v>2.2999999999999998</v>
      </c>
      <c r="K220" s="1005"/>
      <c r="L220" s="1005"/>
      <c r="M220" s="1005"/>
      <c r="N220" s="1005"/>
      <c r="O220" s="1005"/>
      <c r="P220" s="1005"/>
      <c r="Q220" s="1005"/>
      <c r="R220" s="1005"/>
      <c r="S220" s="1005"/>
      <c r="T220" s="1005"/>
      <c r="U220" s="1005"/>
      <c r="V220" s="1005"/>
      <c r="W220" s="1005"/>
      <c r="X220" s="1005"/>
      <c r="Y220" s="1005"/>
      <c r="Z220" s="1005"/>
      <c r="AA220" s="1005"/>
      <c r="AB220" s="1005"/>
      <c r="AC220" s="1005"/>
      <c r="AD220" s="1005"/>
      <c r="AE220" s="1005"/>
      <c r="AF220" s="1005"/>
      <c r="AG220" s="1005"/>
      <c r="AH220" s="1005"/>
      <c r="AI220" s="1005"/>
      <c r="AJ220" s="1005"/>
      <c r="AK220" s="1005"/>
      <c r="AL220" s="1005"/>
      <c r="AM220" s="1005"/>
      <c r="AN220" s="1005"/>
      <c r="AO220" s="1005"/>
      <c r="AP220" s="1005"/>
      <c r="AQ220" s="1005"/>
      <c r="AR220" s="1005"/>
      <c r="AS220" s="1005"/>
      <c r="AT220" s="1005"/>
      <c r="AU220" s="1005"/>
      <c r="AV220" s="1005"/>
      <c r="AW220" s="1005"/>
      <c r="AX220" s="1005"/>
      <c r="AY220" s="1005"/>
      <c r="AZ220" s="1005"/>
      <c r="BA220" s="1005"/>
      <c r="BB220" s="1005"/>
      <c r="BC220" s="1005"/>
      <c r="BD220" s="1005"/>
      <c r="BE220" s="1005"/>
      <c r="BF220" s="1006"/>
    </row>
    <row r="221" spans="1:58" ht="26.25" customHeight="1">
      <c r="A221" s="593"/>
      <c r="B221" s="1287" t="s">
        <v>148</v>
      </c>
      <c r="C221" s="652"/>
      <c r="D221" s="1005"/>
      <c r="E221" s="1005"/>
      <c r="F221" s="901"/>
      <c r="G221" s="901"/>
      <c r="H221" s="1005"/>
      <c r="I221" s="1005"/>
      <c r="J221" s="1005"/>
      <c r="K221" s="1005"/>
      <c r="L221" s="1005"/>
      <c r="M221" s="1005"/>
      <c r="N221" s="1005"/>
      <c r="O221" s="1005"/>
      <c r="P221" s="1005"/>
      <c r="Q221" s="1005"/>
      <c r="R221" s="1005"/>
      <c r="S221" s="1005"/>
      <c r="T221" s="1005"/>
      <c r="U221" s="1005"/>
      <c r="V221" s="1005"/>
      <c r="W221" s="1005"/>
      <c r="X221" s="1005"/>
      <c r="Y221" s="1005"/>
      <c r="Z221" s="1005"/>
      <c r="AA221" s="1005"/>
      <c r="AB221" s="1005"/>
      <c r="AC221" s="1005"/>
      <c r="AD221" s="1005"/>
      <c r="AE221" s="1005"/>
      <c r="AF221" s="1005"/>
      <c r="AG221" s="1005"/>
      <c r="AH221" s="1005"/>
      <c r="AI221" s="1005"/>
      <c r="AJ221" s="1005"/>
      <c r="AK221" s="1005"/>
      <c r="AL221" s="1005"/>
      <c r="AM221" s="1005"/>
      <c r="AN221" s="1005"/>
      <c r="AO221" s="1005"/>
      <c r="AP221" s="1005"/>
      <c r="AQ221" s="1005"/>
      <c r="AR221" s="1005"/>
      <c r="AS221" s="1005"/>
      <c r="AT221" s="1005"/>
      <c r="AU221" s="1005"/>
      <c r="AV221" s="1005"/>
      <c r="AW221" s="1005"/>
      <c r="AX221" s="1005"/>
      <c r="AY221" s="1005"/>
      <c r="AZ221" s="1005"/>
      <c r="BA221" s="1005"/>
      <c r="BB221" s="1005"/>
      <c r="BC221" s="1005"/>
      <c r="BD221" s="1005"/>
      <c r="BE221" s="1005"/>
      <c r="BF221" s="1006"/>
    </row>
    <row r="222" spans="1:58" ht="31.5" customHeight="1">
      <c r="A222" s="593" t="s">
        <v>243</v>
      </c>
      <c r="B222" s="1289" t="s">
        <v>149</v>
      </c>
      <c r="C222" s="652" t="s">
        <v>43</v>
      </c>
      <c r="D222" s="1005">
        <v>3</v>
      </c>
      <c r="E222" s="1005">
        <v>3</v>
      </c>
      <c r="F222" s="901">
        <v>2.0125000000000002</v>
      </c>
      <c r="G222" s="901">
        <v>1.8062500000000004</v>
      </c>
      <c r="H222" s="1005"/>
      <c r="I222" s="1005">
        <v>0</v>
      </c>
      <c r="J222" s="1005"/>
      <c r="K222" s="1005">
        <v>3</v>
      </c>
      <c r="L222" s="1005">
        <v>1.8</v>
      </c>
      <c r="M222" s="1005">
        <v>1.6</v>
      </c>
      <c r="N222" s="1005">
        <v>3</v>
      </c>
      <c r="O222" s="1005">
        <v>1.8</v>
      </c>
      <c r="P222" s="1005">
        <v>1.6</v>
      </c>
      <c r="Q222" s="1005">
        <v>3</v>
      </c>
      <c r="R222" s="1005">
        <v>2</v>
      </c>
      <c r="S222" s="1005">
        <v>1.8</v>
      </c>
      <c r="T222" s="1005">
        <v>3</v>
      </c>
      <c r="U222" s="1005">
        <v>2.2000000000000002</v>
      </c>
      <c r="V222" s="1005">
        <v>2.1</v>
      </c>
      <c r="W222" s="1005">
        <v>3</v>
      </c>
      <c r="X222" s="1005">
        <v>2.1</v>
      </c>
      <c r="Y222" s="1005">
        <v>1.9</v>
      </c>
      <c r="Z222" s="1005">
        <v>3</v>
      </c>
      <c r="AA222" s="1005">
        <v>1.9</v>
      </c>
      <c r="AB222" s="1005">
        <v>1.75</v>
      </c>
      <c r="AC222" s="1005">
        <v>3</v>
      </c>
      <c r="AD222" s="1005">
        <v>1.9</v>
      </c>
      <c r="AE222" s="1005">
        <v>1.8</v>
      </c>
      <c r="AF222" s="1005">
        <v>3</v>
      </c>
      <c r="AG222" s="1005">
        <v>1.8</v>
      </c>
      <c r="AH222" s="1005">
        <v>1.65</v>
      </c>
      <c r="AI222" s="1005">
        <v>3</v>
      </c>
      <c r="AJ222" s="1005">
        <v>2.1</v>
      </c>
      <c r="AK222" s="1005">
        <v>1.85</v>
      </c>
      <c r="AL222" s="1005">
        <v>3</v>
      </c>
      <c r="AM222" s="1005">
        <v>2</v>
      </c>
      <c r="AN222" s="1005">
        <v>1.8</v>
      </c>
      <c r="AO222" s="1005">
        <v>3</v>
      </c>
      <c r="AP222" s="1005">
        <v>1.8</v>
      </c>
      <c r="AQ222" s="1005">
        <v>1.6</v>
      </c>
      <c r="AR222" s="1005">
        <v>3</v>
      </c>
      <c r="AS222" s="1005">
        <v>2.5</v>
      </c>
      <c r="AT222" s="1005">
        <v>2.1</v>
      </c>
      <c r="AU222" s="1005">
        <v>3</v>
      </c>
      <c r="AV222" s="1005">
        <v>2.5</v>
      </c>
      <c r="AW222" s="1005">
        <v>2.1</v>
      </c>
      <c r="AX222" s="1005">
        <v>3</v>
      </c>
      <c r="AY222" s="1005">
        <v>1.5</v>
      </c>
      <c r="AZ222" s="1005">
        <v>1.4</v>
      </c>
      <c r="BA222" s="1005">
        <v>3</v>
      </c>
      <c r="BB222" s="1005">
        <v>2</v>
      </c>
      <c r="BC222" s="1005">
        <v>1.85</v>
      </c>
      <c r="BD222" s="1005">
        <v>3</v>
      </c>
      <c r="BE222" s="1005">
        <v>2.2999999999999998</v>
      </c>
      <c r="BF222" s="1006">
        <v>2</v>
      </c>
    </row>
    <row r="223" spans="1:58" ht="34.5" customHeight="1">
      <c r="A223" s="593"/>
      <c r="B223" s="1287" t="s">
        <v>150</v>
      </c>
      <c r="C223" s="652"/>
      <c r="D223" s="1005"/>
      <c r="E223" s="1005"/>
      <c r="F223" s="901"/>
      <c r="G223" s="901"/>
      <c r="H223" s="1005"/>
      <c r="I223" s="1005"/>
      <c r="J223" s="1005"/>
      <c r="K223" s="1005"/>
      <c r="L223" s="1005"/>
      <c r="M223" s="1005"/>
      <c r="N223" s="1005"/>
      <c r="O223" s="1005"/>
      <c r="P223" s="1005"/>
      <c r="Q223" s="1005"/>
      <c r="R223" s="1005"/>
      <c r="S223" s="1005"/>
      <c r="T223" s="1005"/>
      <c r="U223" s="1005"/>
      <c r="V223" s="1005"/>
      <c r="W223" s="1005"/>
      <c r="X223" s="1005"/>
      <c r="Y223" s="1005"/>
      <c r="Z223" s="1005"/>
      <c r="AA223" s="1005"/>
      <c r="AB223" s="1005"/>
      <c r="AC223" s="1005"/>
      <c r="AD223" s="1005"/>
      <c r="AE223" s="1005"/>
      <c r="AF223" s="1005"/>
      <c r="AG223" s="1005"/>
      <c r="AH223" s="1005"/>
      <c r="AI223" s="1005"/>
      <c r="AJ223" s="1005"/>
      <c r="AK223" s="1005"/>
      <c r="AL223" s="1005"/>
      <c r="AM223" s="1005"/>
      <c r="AN223" s="1005"/>
      <c r="AO223" s="1005"/>
      <c r="AP223" s="1005"/>
      <c r="AQ223" s="1005"/>
      <c r="AR223" s="1005"/>
      <c r="AS223" s="1005"/>
      <c r="AT223" s="1005"/>
      <c r="AU223" s="1005"/>
      <c r="AV223" s="1005"/>
      <c r="AW223" s="1005"/>
      <c r="AX223" s="1005"/>
      <c r="AY223" s="1005"/>
      <c r="AZ223" s="1005"/>
      <c r="BA223" s="1005"/>
      <c r="BB223" s="1005"/>
      <c r="BC223" s="1005"/>
      <c r="BD223" s="1005"/>
      <c r="BE223" s="1005"/>
      <c r="BF223" s="1006"/>
    </row>
    <row r="224" spans="1:58" ht="31.5" customHeight="1">
      <c r="A224" s="593" t="s">
        <v>243</v>
      </c>
      <c r="B224" s="1290" t="s">
        <v>662</v>
      </c>
      <c r="C224" s="731" t="s">
        <v>54</v>
      </c>
      <c r="D224" s="1005">
        <v>175</v>
      </c>
      <c r="E224" s="1005">
        <f>H224+K224+N224+Q224+T224+W224+Z224+AC224+AF224+AI224+AL224+AO224+AR224+AU224+AX224+BA224+BD224</f>
        <v>60</v>
      </c>
      <c r="F224" s="901">
        <v>100</v>
      </c>
      <c r="G224" s="901">
        <v>60</v>
      </c>
      <c r="H224" s="1006">
        <v>3</v>
      </c>
      <c r="I224" s="1006">
        <v>0</v>
      </c>
      <c r="J224" s="1006">
        <v>2</v>
      </c>
      <c r="K224" s="1006">
        <v>4</v>
      </c>
      <c r="L224" s="1006">
        <v>4</v>
      </c>
      <c r="M224" s="1006">
        <v>3</v>
      </c>
      <c r="N224" s="1006">
        <v>3</v>
      </c>
      <c r="O224" s="1006">
        <v>4</v>
      </c>
      <c r="P224" s="1006">
        <v>3</v>
      </c>
      <c r="Q224" s="1006">
        <v>3</v>
      </c>
      <c r="R224" s="1006">
        <v>1</v>
      </c>
      <c r="S224" s="1006">
        <v>3</v>
      </c>
      <c r="T224" s="1006">
        <v>4</v>
      </c>
      <c r="U224" s="1006">
        <v>10</v>
      </c>
      <c r="V224" s="1006">
        <v>5</v>
      </c>
      <c r="W224" s="1006">
        <v>3</v>
      </c>
      <c r="X224" s="1006"/>
      <c r="Y224" s="1006">
        <v>3</v>
      </c>
      <c r="Z224" s="1006">
        <v>4</v>
      </c>
      <c r="AA224" s="1006"/>
      <c r="AB224" s="1006">
        <v>3</v>
      </c>
      <c r="AC224" s="1006">
        <v>3</v>
      </c>
      <c r="AD224" s="1006">
        <v>1</v>
      </c>
      <c r="AE224" s="1006">
        <v>3</v>
      </c>
      <c r="AF224" s="1006">
        <v>3</v>
      </c>
      <c r="AG224" s="1006">
        <v>3</v>
      </c>
      <c r="AH224" s="1006">
        <v>3</v>
      </c>
      <c r="AI224" s="1006">
        <v>5</v>
      </c>
      <c r="AJ224" s="1006">
        <v>34</v>
      </c>
      <c r="AK224" s="1006">
        <v>6</v>
      </c>
      <c r="AL224" s="1006">
        <v>3</v>
      </c>
      <c r="AM224" s="1006"/>
      <c r="AN224" s="1006">
        <v>3</v>
      </c>
      <c r="AO224" s="1006">
        <v>4</v>
      </c>
      <c r="AP224" s="1006">
        <v>3</v>
      </c>
      <c r="AQ224" s="1006">
        <v>4</v>
      </c>
      <c r="AR224" s="1006">
        <v>3</v>
      </c>
      <c r="AS224" s="1006">
        <v>2</v>
      </c>
      <c r="AT224" s="1006">
        <v>3</v>
      </c>
      <c r="AU224" s="1006">
        <v>3</v>
      </c>
      <c r="AV224" s="1006">
        <v>6</v>
      </c>
      <c r="AW224" s="1006">
        <v>4</v>
      </c>
      <c r="AX224" s="1006">
        <v>4</v>
      </c>
      <c r="AY224" s="1006">
        <v>22</v>
      </c>
      <c r="AZ224" s="1006">
        <v>4</v>
      </c>
      <c r="BA224" s="1006">
        <v>4</v>
      </c>
      <c r="BB224" s="1006">
        <v>9</v>
      </c>
      <c r="BC224" s="1006">
        <v>4</v>
      </c>
      <c r="BD224" s="1006">
        <v>4</v>
      </c>
      <c r="BE224" s="1006">
        <v>1</v>
      </c>
      <c r="BF224" s="1006">
        <v>4</v>
      </c>
    </row>
    <row r="225" spans="1:58" ht="31.5" customHeight="1">
      <c r="A225" s="593"/>
      <c r="B225" s="1291" t="s">
        <v>146</v>
      </c>
      <c r="C225" s="731"/>
      <c r="D225" s="1005"/>
      <c r="E225" s="1005"/>
      <c r="F225" s="901"/>
      <c r="G225" s="901"/>
      <c r="H225" s="1006"/>
      <c r="I225" s="1006"/>
      <c r="J225" s="1006"/>
      <c r="K225" s="1006"/>
      <c r="L225" s="1006"/>
      <c r="M225" s="1006"/>
      <c r="N225" s="1006"/>
      <c r="O225" s="1006"/>
      <c r="P225" s="1006"/>
      <c r="Q225" s="1006"/>
      <c r="R225" s="1006"/>
      <c r="S225" s="1006"/>
      <c r="T225" s="1006"/>
      <c r="U225" s="1006"/>
      <c r="V225" s="1006"/>
      <c r="W225" s="1006"/>
      <c r="X225" s="1006"/>
      <c r="Y225" s="1006"/>
      <c r="Z225" s="1006"/>
      <c r="AA225" s="1006"/>
      <c r="AB225" s="1006"/>
      <c r="AC225" s="1006"/>
      <c r="AD225" s="1006"/>
      <c r="AE225" s="1006"/>
      <c r="AF225" s="1006"/>
      <c r="AG225" s="1006"/>
      <c r="AH225" s="1006"/>
      <c r="AI225" s="1006"/>
      <c r="AJ225" s="1006"/>
      <c r="AK225" s="1006"/>
      <c r="AL225" s="1006"/>
      <c r="AM225" s="1006"/>
      <c r="AN225" s="1006"/>
      <c r="AO225" s="1006"/>
      <c r="AP225" s="1006"/>
      <c r="AQ225" s="1006"/>
      <c r="AR225" s="1006"/>
      <c r="AS225" s="1006"/>
      <c r="AT225" s="1006"/>
      <c r="AU225" s="1006"/>
      <c r="AV225" s="1006"/>
      <c r="AW225" s="1006"/>
      <c r="AX225" s="1006"/>
      <c r="AY225" s="1006"/>
      <c r="AZ225" s="1006"/>
      <c r="BA225" s="1006"/>
      <c r="BB225" s="1006"/>
      <c r="BC225" s="1006"/>
      <c r="BD225" s="1006"/>
      <c r="BE225" s="1006"/>
      <c r="BF225" s="1006"/>
    </row>
    <row r="226" spans="1:58" ht="31.5" customHeight="1">
      <c r="A226" s="593" t="s">
        <v>243</v>
      </c>
      <c r="B226" s="1288" t="s">
        <v>791</v>
      </c>
      <c r="C226" s="593" t="s">
        <v>54</v>
      </c>
      <c r="D226" s="1005">
        <v>1208</v>
      </c>
      <c r="E226" s="1005">
        <f>H226+K226+N226+Q226+T226+W226+Z226+AC226+AF226+AI226+AL226+AO226+AR226+AU226+AX226+BA226+BD226</f>
        <v>1200</v>
      </c>
      <c r="F226" s="901">
        <v>1260</v>
      </c>
      <c r="G226" s="901">
        <v>1380</v>
      </c>
      <c r="H226" s="1000">
        <v>60</v>
      </c>
      <c r="I226" s="1000">
        <v>60</v>
      </c>
      <c r="J226" s="1000">
        <v>60</v>
      </c>
      <c r="K226" s="1000">
        <v>60</v>
      </c>
      <c r="L226" s="1006">
        <v>60</v>
      </c>
      <c r="M226" s="1006">
        <v>60</v>
      </c>
      <c r="N226" s="1000">
        <v>60</v>
      </c>
      <c r="O226" s="1000">
        <v>60</v>
      </c>
      <c r="P226" s="1000">
        <v>60</v>
      </c>
      <c r="Q226" s="1000">
        <v>60</v>
      </c>
      <c r="R226" s="1000">
        <v>60</v>
      </c>
      <c r="S226" s="1000">
        <v>90</v>
      </c>
      <c r="T226" s="1000">
        <v>100</v>
      </c>
      <c r="U226" s="1000">
        <v>100</v>
      </c>
      <c r="V226" s="1000">
        <v>100</v>
      </c>
      <c r="W226" s="1000">
        <v>90</v>
      </c>
      <c r="X226" s="1000">
        <v>90</v>
      </c>
      <c r="Y226" s="1000">
        <v>60</v>
      </c>
      <c r="Z226" s="1000">
        <v>90</v>
      </c>
      <c r="AA226" s="1000">
        <v>150</v>
      </c>
      <c r="AB226" s="1000">
        <v>90</v>
      </c>
      <c r="AC226" s="1000">
        <v>90</v>
      </c>
      <c r="AD226" s="1000">
        <v>90</v>
      </c>
      <c r="AE226" s="1000">
        <v>60</v>
      </c>
      <c r="AF226" s="1000">
        <v>100</v>
      </c>
      <c r="AG226" s="1000">
        <v>100</v>
      </c>
      <c r="AH226" s="1000">
        <v>105</v>
      </c>
      <c r="AI226" s="1000">
        <v>95</v>
      </c>
      <c r="AJ226" s="1000">
        <v>95</v>
      </c>
      <c r="AK226" s="1000">
        <v>95</v>
      </c>
      <c r="AL226" s="1000">
        <v>60</v>
      </c>
      <c r="AM226" s="1000">
        <v>60</v>
      </c>
      <c r="AN226" s="1000">
        <v>60</v>
      </c>
      <c r="AO226" s="1000">
        <v>95</v>
      </c>
      <c r="AP226" s="1000">
        <v>95</v>
      </c>
      <c r="AQ226" s="1000">
        <v>210</v>
      </c>
      <c r="AR226" s="1000">
        <v>60</v>
      </c>
      <c r="AS226" s="1000">
        <v>60</v>
      </c>
      <c r="AT226" s="1000">
        <v>60</v>
      </c>
      <c r="AU226" s="1000">
        <v>60</v>
      </c>
      <c r="AV226" s="1000">
        <v>90</v>
      </c>
      <c r="AW226" s="1000">
        <v>90</v>
      </c>
      <c r="AX226" s="1000">
        <v>60</v>
      </c>
      <c r="AY226" s="1000">
        <v>30</v>
      </c>
      <c r="AZ226" s="1000">
        <v>60</v>
      </c>
      <c r="BA226" s="1000"/>
      <c r="BB226" s="1000">
        <v>0</v>
      </c>
      <c r="BC226" s="1000">
        <v>60</v>
      </c>
      <c r="BD226" s="1000">
        <v>60</v>
      </c>
      <c r="BE226" s="1000">
        <v>60</v>
      </c>
      <c r="BF226" s="1001">
        <v>60</v>
      </c>
    </row>
    <row r="227" spans="1:58" ht="31.5" customHeight="1">
      <c r="A227" s="593"/>
      <c r="B227" s="492" t="s">
        <v>37</v>
      </c>
      <c r="C227" s="593"/>
      <c r="D227" s="1005"/>
      <c r="E227" s="1005"/>
      <c r="F227" s="901"/>
      <c r="G227" s="901"/>
      <c r="H227" s="1000"/>
      <c r="I227" s="1000"/>
      <c r="J227" s="1000"/>
      <c r="K227" s="1000"/>
      <c r="L227" s="1006"/>
      <c r="M227" s="1006"/>
      <c r="N227" s="1000"/>
      <c r="O227" s="1000"/>
      <c r="P227" s="1000"/>
      <c r="Q227" s="1000"/>
      <c r="R227" s="1000"/>
      <c r="S227" s="1000"/>
      <c r="T227" s="1000"/>
      <c r="U227" s="1000"/>
      <c r="V227" s="1000"/>
      <c r="W227" s="1000"/>
      <c r="X227" s="1000"/>
      <c r="Y227" s="1000"/>
      <c r="Z227" s="1000"/>
      <c r="AA227" s="1000"/>
      <c r="AB227" s="1000"/>
      <c r="AC227" s="1000"/>
      <c r="AD227" s="1000"/>
      <c r="AE227" s="1000"/>
      <c r="AF227" s="1000"/>
      <c r="AG227" s="1000"/>
      <c r="AH227" s="1000"/>
      <c r="AI227" s="1000"/>
      <c r="AJ227" s="1000"/>
      <c r="AK227" s="1000"/>
      <c r="AL227" s="1000"/>
      <c r="AM227" s="1000"/>
      <c r="AN227" s="1000"/>
      <c r="AO227" s="1000"/>
      <c r="AP227" s="1000"/>
      <c r="AQ227" s="1000"/>
      <c r="AR227" s="1000"/>
      <c r="AS227" s="1000"/>
      <c r="AT227" s="1000"/>
      <c r="AU227" s="1000"/>
      <c r="AV227" s="1000"/>
      <c r="AW227" s="1000"/>
      <c r="AX227" s="1000"/>
      <c r="AY227" s="1000"/>
      <c r="AZ227" s="1000"/>
      <c r="BA227" s="1000"/>
      <c r="BB227" s="1000"/>
      <c r="BC227" s="1000"/>
      <c r="BD227" s="1000"/>
      <c r="BE227" s="1000"/>
      <c r="BF227" s="1001"/>
    </row>
    <row r="228" spans="1:58" ht="37.5" customHeight="1">
      <c r="A228" s="593"/>
      <c r="B228" s="498" t="s">
        <v>315</v>
      </c>
      <c r="C228" s="732" t="s">
        <v>54</v>
      </c>
      <c r="D228" s="1005">
        <v>1208</v>
      </c>
      <c r="E228" s="1005">
        <f>H228+K228+N228+Q228+T228+W228+Z228+AC228+AF228+AI228+AL228+AO228+AR228+AU228+AX228+BA228+BD228</f>
        <v>1200</v>
      </c>
      <c r="F228" s="901">
        <v>1260</v>
      </c>
      <c r="G228" s="901">
        <v>1380</v>
      </c>
      <c r="H228" s="1000">
        <v>60</v>
      </c>
      <c r="I228" s="1000">
        <v>60</v>
      </c>
      <c r="J228" s="1000">
        <v>60</v>
      </c>
      <c r="K228" s="1000">
        <v>60</v>
      </c>
      <c r="L228" s="1006">
        <v>60</v>
      </c>
      <c r="M228" s="1006">
        <v>60</v>
      </c>
      <c r="N228" s="1000">
        <v>60</v>
      </c>
      <c r="O228" s="1000">
        <v>60</v>
      </c>
      <c r="P228" s="1000">
        <v>60</v>
      </c>
      <c r="Q228" s="1000">
        <v>60</v>
      </c>
      <c r="R228" s="1000">
        <v>60</v>
      </c>
      <c r="S228" s="1000">
        <v>90</v>
      </c>
      <c r="T228" s="1000">
        <v>100</v>
      </c>
      <c r="U228" s="1000">
        <v>100</v>
      </c>
      <c r="V228" s="1000">
        <v>100</v>
      </c>
      <c r="W228" s="1000">
        <v>90</v>
      </c>
      <c r="X228" s="1000">
        <v>90</v>
      </c>
      <c r="Y228" s="1000">
        <v>60</v>
      </c>
      <c r="Z228" s="1000">
        <v>90</v>
      </c>
      <c r="AA228" s="1000">
        <v>150</v>
      </c>
      <c r="AB228" s="1000">
        <v>90</v>
      </c>
      <c r="AC228" s="1000">
        <v>90</v>
      </c>
      <c r="AD228" s="1000">
        <v>90</v>
      </c>
      <c r="AE228" s="1000">
        <v>60</v>
      </c>
      <c r="AF228" s="1000">
        <v>100</v>
      </c>
      <c r="AG228" s="1000">
        <v>100</v>
      </c>
      <c r="AH228" s="1000">
        <v>105</v>
      </c>
      <c r="AI228" s="1000">
        <v>95</v>
      </c>
      <c r="AJ228" s="1000">
        <v>95</v>
      </c>
      <c r="AK228" s="1000">
        <v>95</v>
      </c>
      <c r="AL228" s="1000">
        <v>60</v>
      </c>
      <c r="AM228" s="1000">
        <v>60</v>
      </c>
      <c r="AN228" s="1000">
        <v>60</v>
      </c>
      <c r="AO228" s="1000">
        <v>95</v>
      </c>
      <c r="AP228" s="1000">
        <v>95</v>
      </c>
      <c r="AQ228" s="1000">
        <v>210</v>
      </c>
      <c r="AR228" s="1000">
        <v>60</v>
      </c>
      <c r="AS228" s="1000">
        <v>60</v>
      </c>
      <c r="AT228" s="1000">
        <v>60</v>
      </c>
      <c r="AU228" s="1000">
        <v>60</v>
      </c>
      <c r="AV228" s="1000">
        <v>90</v>
      </c>
      <c r="AW228" s="1000">
        <v>90</v>
      </c>
      <c r="AX228" s="1000">
        <v>60</v>
      </c>
      <c r="AY228" s="1000">
        <v>30</v>
      </c>
      <c r="AZ228" s="1000">
        <v>60</v>
      </c>
      <c r="BA228" s="1000"/>
      <c r="BB228" s="1000"/>
      <c r="BC228" s="1000">
        <v>60</v>
      </c>
      <c r="BD228" s="1000">
        <v>60</v>
      </c>
      <c r="BE228" s="1000">
        <v>60</v>
      </c>
      <c r="BF228" s="1001">
        <v>60</v>
      </c>
    </row>
    <row r="229" spans="1:58" ht="37.5" customHeight="1">
      <c r="A229" s="593"/>
      <c r="B229" s="498" t="s">
        <v>790</v>
      </c>
      <c r="C229" s="732"/>
      <c r="D229" s="1005"/>
      <c r="E229" s="1005"/>
      <c r="F229" s="901"/>
      <c r="G229" s="901"/>
      <c r="H229" s="1000"/>
      <c r="I229" s="1000"/>
      <c r="J229" s="1000"/>
      <c r="K229" s="1000"/>
      <c r="L229" s="1006"/>
      <c r="M229" s="1006"/>
      <c r="N229" s="1000"/>
      <c r="O229" s="1000"/>
      <c r="P229" s="1000"/>
      <c r="Q229" s="1000"/>
      <c r="R229" s="1000"/>
      <c r="S229" s="1000"/>
      <c r="T229" s="1000"/>
      <c r="U229" s="1000"/>
      <c r="V229" s="1000"/>
      <c r="W229" s="1000"/>
      <c r="X229" s="1000"/>
      <c r="Y229" s="1000"/>
      <c r="Z229" s="1000"/>
      <c r="AA229" s="1000"/>
      <c r="AB229" s="1000"/>
      <c r="AC229" s="1000"/>
      <c r="AD229" s="1000"/>
      <c r="AE229" s="1000"/>
      <c r="AF229" s="1000"/>
      <c r="AG229" s="1000"/>
      <c r="AH229" s="1000"/>
      <c r="AI229" s="1000"/>
      <c r="AJ229" s="1000"/>
      <c r="AK229" s="1000"/>
      <c r="AL229" s="1000"/>
      <c r="AM229" s="1000"/>
      <c r="AN229" s="1000"/>
      <c r="AO229" s="1000"/>
      <c r="AP229" s="1000"/>
      <c r="AQ229" s="1000"/>
      <c r="AR229" s="1000"/>
      <c r="AS229" s="1000"/>
      <c r="AT229" s="1000"/>
      <c r="AU229" s="1000"/>
      <c r="AV229" s="1000"/>
      <c r="AW229" s="1000"/>
      <c r="AX229" s="1000"/>
      <c r="AY229" s="1000"/>
      <c r="AZ229" s="1000"/>
      <c r="BA229" s="1000"/>
      <c r="BB229" s="1000"/>
      <c r="BC229" s="1000"/>
      <c r="BD229" s="1000"/>
      <c r="BE229" s="1000"/>
      <c r="BF229" s="1001"/>
    </row>
    <row r="230" spans="1:58" ht="37.5" customHeight="1">
      <c r="A230" s="593"/>
      <c r="B230" s="1292" t="s">
        <v>792</v>
      </c>
      <c r="C230" s="732"/>
      <c r="D230" s="1005"/>
      <c r="E230" s="1005"/>
      <c r="F230" s="901"/>
      <c r="G230" s="901"/>
      <c r="H230" s="1000"/>
      <c r="I230" s="1000"/>
      <c r="J230" s="1000"/>
      <c r="K230" s="1000"/>
      <c r="L230" s="1006"/>
      <c r="M230" s="1006"/>
      <c r="N230" s="1000"/>
      <c r="O230" s="1000"/>
      <c r="P230" s="1000"/>
      <c r="Q230" s="1000"/>
      <c r="R230" s="1000"/>
      <c r="S230" s="1000"/>
      <c r="T230" s="1000"/>
      <c r="U230" s="1000"/>
      <c r="V230" s="1000"/>
      <c r="W230" s="1000"/>
      <c r="X230" s="1000"/>
      <c r="Y230" s="1000"/>
      <c r="Z230" s="1000"/>
      <c r="AA230" s="1000"/>
      <c r="AB230" s="1000"/>
      <c r="AC230" s="1000"/>
      <c r="AD230" s="1000"/>
      <c r="AE230" s="1000"/>
      <c r="AF230" s="1000"/>
      <c r="AG230" s="1000"/>
      <c r="AH230" s="1000"/>
      <c r="AI230" s="1000"/>
      <c r="AJ230" s="1000"/>
      <c r="AK230" s="1000"/>
      <c r="AL230" s="1000"/>
      <c r="AM230" s="1000"/>
      <c r="AN230" s="1000"/>
      <c r="AO230" s="1000"/>
      <c r="AP230" s="1000"/>
      <c r="AQ230" s="1000"/>
      <c r="AR230" s="1000"/>
      <c r="AS230" s="1000"/>
      <c r="AT230" s="1000"/>
      <c r="AU230" s="1000"/>
      <c r="AV230" s="1000"/>
      <c r="AW230" s="1000"/>
      <c r="AX230" s="1000"/>
      <c r="AY230" s="1000"/>
      <c r="AZ230" s="1000"/>
      <c r="BA230" s="1000"/>
      <c r="BB230" s="1000"/>
      <c r="BC230" s="1000"/>
      <c r="BD230" s="1000"/>
      <c r="BE230" s="1000"/>
      <c r="BF230" s="1001"/>
    </row>
    <row r="231" spans="1:58" ht="28.5" customHeight="1">
      <c r="A231" s="593" t="s">
        <v>243</v>
      </c>
      <c r="B231" s="346" t="s">
        <v>664</v>
      </c>
      <c r="C231" s="731" t="s">
        <v>54</v>
      </c>
      <c r="D231" s="1005">
        <v>29</v>
      </c>
      <c r="E231" s="1005">
        <f>H231+K231+N231+Q231+T231+W231+Z231+AC231+AF231+AI231+AL231+AO231+AR231+AU231+AX231+BA231+BD231</f>
        <v>15</v>
      </c>
      <c r="F231" s="901">
        <v>24</v>
      </c>
      <c r="G231" s="901">
        <v>15</v>
      </c>
      <c r="H231" s="1006">
        <v>1</v>
      </c>
      <c r="I231" s="1006">
        <v>3</v>
      </c>
      <c r="J231" s="1006">
        <v>1</v>
      </c>
      <c r="K231" s="1006">
        <v>1</v>
      </c>
      <c r="L231" s="1006">
        <v>2</v>
      </c>
      <c r="M231" s="1006">
        <v>1</v>
      </c>
      <c r="N231" s="1006">
        <v>1</v>
      </c>
      <c r="O231" s="1006">
        <v>2</v>
      </c>
      <c r="P231" s="1006">
        <v>1</v>
      </c>
      <c r="Q231" s="1006"/>
      <c r="R231" s="1006"/>
      <c r="S231" s="1006"/>
      <c r="T231" s="1006"/>
      <c r="U231" s="1006">
        <v>3</v>
      </c>
      <c r="V231" s="1006"/>
      <c r="W231" s="1006">
        <v>1</v>
      </c>
      <c r="X231" s="1006">
        <v>2</v>
      </c>
      <c r="Y231" s="1006">
        <v>1</v>
      </c>
      <c r="Z231" s="1006">
        <v>2</v>
      </c>
      <c r="AA231" s="1006">
        <v>1</v>
      </c>
      <c r="AB231" s="1006">
        <v>2</v>
      </c>
      <c r="AC231" s="1006"/>
      <c r="AD231" s="1006">
        <v>1</v>
      </c>
      <c r="AE231" s="1006"/>
      <c r="AF231" s="1006">
        <v>1</v>
      </c>
      <c r="AG231" s="1006">
        <v>1</v>
      </c>
      <c r="AH231" s="1006">
        <v>1</v>
      </c>
      <c r="AI231" s="1006">
        <v>1</v>
      </c>
      <c r="AJ231" s="1006">
        <v>4</v>
      </c>
      <c r="AK231" s="1006">
        <v>1</v>
      </c>
      <c r="AL231" s="1006">
        <v>1</v>
      </c>
      <c r="AM231" s="1006">
        <v>1</v>
      </c>
      <c r="AN231" s="1006">
        <v>1</v>
      </c>
      <c r="AO231" s="1006">
        <v>1</v>
      </c>
      <c r="AP231" s="1006">
        <v>1</v>
      </c>
      <c r="AQ231" s="1006">
        <v>1</v>
      </c>
      <c r="AR231" s="1006">
        <v>1</v>
      </c>
      <c r="AS231" s="1006">
        <v>1</v>
      </c>
      <c r="AT231" s="1006">
        <v>1</v>
      </c>
      <c r="AU231" s="1006">
        <v>1</v>
      </c>
      <c r="AV231" s="1006"/>
      <c r="AW231" s="1006">
        <v>1</v>
      </c>
      <c r="AX231" s="1006">
        <v>1</v>
      </c>
      <c r="AY231" s="1006">
        <v>1</v>
      </c>
      <c r="AZ231" s="1006">
        <v>1</v>
      </c>
      <c r="BA231" s="1006">
        <v>1</v>
      </c>
      <c r="BB231" s="1006">
        <v>1</v>
      </c>
      <c r="BC231" s="1006">
        <v>1</v>
      </c>
      <c r="BD231" s="1006">
        <v>1</v>
      </c>
      <c r="BE231" s="1006"/>
      <c r="BF231" s="1006">
        <v>1</v>
      </c>
    </row>
    <row r="232" spans="1:58" ht="26.25" customHeight="1">
      <c r="A232" s="809" t="s">
        <v>33</v>
      </c>
      <c r="B232" s="810" t="s">
        <v>633</v>
      </c>
      <c r="C232" s="860"/>
      <c r="D232" s="920"/>
      <c r="E232" s="900"/>
      <c r="F232" s="903"/>
      <c r="G232" s="903"/>
      <c r="H232" s="902"/>
      <c r="I232" s="902"/>
      <c r="J232" s="902"/>
      <c r="K232" s="902"/>
      <c r="L232" s="902"/>
      <c r="M232" s="902"/>
      <c r="N232" s="902"/>
      <c r="O232" s="902"/>
      <c r="P232" s="902"/>
      <c r="Q232" s="902"/>
      <c r="R232" s="902"/>
      <c r="S232" s="902"/>
      <c r="T232" s="902"/>
      <c r="U232" s="902"/>
      <c r="V232" s="902"/>
      <c r="W232" s="902"/>
      <c r="X232" s="902"/>
      <c r="Y232" s="902"/>
      <c r="Z232" s="902"/>
      <c r="AA232" s="902"/>
      <c r="AB232" s="902"/>
      <c r="AC232" s="902"/>
      <c r="AD232" s="902"/>
      <c r="AE232" s="902"/>
      <c r="AF232" s="902"/>
      <c r="AG232" s="902"/>
      <c r="AH232" s="902"/>
      <c r="AI232" s="902"/>
      <c r="AJ232" s="902"/>
      <c r="AK232" s="902"/>
      <c r="AL232" s="902"/>
      <c r="AM232" s="902"/>
      <c r="AN232" s="902"/>
      <c r="AO232" s="902"/>
      <c r="AP232" s="902"/>
      <c r="AQ232" s="902"/>
      <c r="AR232" s="902"/>
      <c r="AS232" s="902"/>
      <c r="AT232" s="902"/>
      <c r="AU232" s="902"/>
      <c r="AV232" s="902"/>
      <c r="AW232" s="902"/>
      <c r="AX232" s="902"/>
      <c r="AY232" s="902"/>
      <c r="AZ232" s="902"/>
      <c r="BA232" s="902"/>
      <c r="BB232" s="902"/>
      <c r="BC232" s="902"/>
      <c r="BD232" s="902"/>
      <c r="BE232" s="902"/>
      <c r="BF232" s="906"/>
    </row>
    <row r="233" spans="1:58" ht="42" customHeight="1">
      <c r="A233" s="554" t="s">
        <v>243</v>
      </c>
      <c r="B233" s="254" t="s">
        <v>634</v>
      </c>
      <c r="C233" s="554" t="s">
        <v>58</v>
      </c>
      <c r="D233" s="901">
        <v>17373</v>
      </c>
      <c r="E233" s="901">
        <f>SUM(H233,K233,N233,Q233,T233,W233,Z233,AC233,AF233,AI233,AL233,AO233,AR233,AU233,AX233,BA233,BD233)</f>
        <v>17676</v>
      </c>
      <c r="F233" s="901">
        <f>I233+L233+O233+R233+U233+X233+AA233+AD233+AG233+AJ233+AM233+AP233+AS233+AV233+AY233+BB233+BE233</f>
        <v>17676</v>
      </c>
      <c r="G233" s="901">
        <f>J233+M233+P233+S233+V233+Y233+AB233+AE233+AH233+AK233+AN233+AQ233+AT233+AW233+AZ233+BC233+BF233</f>
        <v>17951</v>
      </c>
      <c r="H233" s="920">
        <v>1445</v>
      </c>
      <c r="I233" s="920">
        <v>1445</v>
      </c>
      <c r="J233" s="920">
        <v>1461</v>
      </c>
      <c r="K233" s="920">
        <v>1685</v>
      </c>
      <c r="L233" s="920">
        <v>1685</v>
      </c>
      <c r="M233" s="920">
        <v>1725</v>
      </c>
      <c r="N233" s="920">
        <v>895</v>
      </c>
      <c r="O233" s="920">
        <v>895</v>
      </c>
      <c r="P233" s="920">
        <v>906</v>
      </c>
      <c r="Q233" s="920">
        <v>841</v>
      </c>
      <c r="R233" s="920">
        <v>841</v>
      </c>
      <c r="S233" s="920">
        <v>862</v>
      </c>
      <c r="T233" s="920">
        <v>1483</v>
      </c>
      <c r="U233" s="920">
        <v>1483</v>
      </c>
      <c r="V233" s="920">
        <v>1496</v>
      </c>
      <c r="W233" s="920">
        <v>699</v>
      </c>
      <c r="X233" s="920">
        <v>699</v>
      </c>
      <c r="Y233" s="920">
        <v>709</v>
      </c>
      <c r="Z233" s="920">
        <v>964</v>
      </c>
      <c r="AA233" s="920">
        <v>964</v>
      </c>
      <c r="AB233" s="920">
        <v>982</v>
      </c>
      <c r="AC233" s="920">
        <v>677</v>
      </c>
      <c r="AD233" s="920">
        <v>677</v>
      </c>
      <c r="AE233" s="920">
        <v>691</v>
      </c>
      <c r="AF233" s="920">
        <v>1474</v>
      </c>
      <c r="AG233" s="920">
        <v>1474</v>
      </c>
      <c r="AH233" s="920">
        <v>1493</v>
      </c>
      <c r="AI233" s="920">
        <v>1702</v>
      </c>
      <c r="AJ233" s="920">
        <v>1702</v>
      </c>
      <c r="AK233" s="920">
        <v>1718</v>
      </c>
      <c r="AL233" s="920">
        <v>605</v>
      </c>
      <c r="AM233" s="920">
        <v>605</v>
      </c>
      <c r="AN233" s="920">
        <v>625</v>
      </c>
      <c r="AO233" s="920">
        <v>1678</v>
      </c>
      <c r="AP233" s="920">
        <v>1678</v>
      </c>
      <c r="AQ233" s="920">
        <v>1692</v>
      </c>
      <c r="AR233" s="920">
        <v>533</v>
      </c>
      <c r="AS233" s="920">
        <v>533</v>
      </c>
      <c r="AT233" s="920">
        <v>543</v>
      </c>
      <c r="AU233" s="920">
        <v>482</v>
      </c>
      <c r="AV233" s="920">
        <v>482</v>
      </c>
      <c r="AW233" s="920">
        <v>496</v>
      </c>
      <c r="AX233" s="920">
        <v>560</v>
      </c>
      <c r="AY233" s="920">
        <v>560</v>
      </c>
      <c r="AZ233" s="920">
        <v>570</v>
      </c>
      <c r="BA233" s="920">
        <v>712</v>
      </c>
      <c r="BB233" s="920">
        <v>712</v>
      </c>
      <c r="BC233" s="920">
        <v>728</v>
      </c>
      <c r="BD233" s="920">
        <v>1241</v>
      </c>
      <c r="BE233" s="920">
        <v>1241</v>
      </c>
      <c r="BF233" s="901">
        <v>1254</v>
      </c>
    </row>
    <row r="234" spans="1:58" ht="30.75" customHeight="1">
      <c r="A234" s="554" t="s">
        <v>243</v>
      </c>
      <c r="B234" s="254" t="s">
        <v>635</v>
      </c>
      <c r="C234" s="554" t="s">
        <v>43</v>
      </c>
      <c r="D234" s="901">
        <v>99.5</v>
      </c>
      <c r="E234" s="901">
        <f>E233/18718*100</f>
        <v>94.43316593653168</v>
      </c>
      <c r="F234" s="901">
        <f>+F233/17711*100</f>
        <v>99.802382700016935</v>
      </c>
      <c r="G234" s="901">
        <f>+G233/17983*100</f>
        <v>99.822054162264365</v>
      </c>
      <c r="H234" s="905">
        <v>100</v>
      </c>
      <c r="I234" s="905">
        <v>100</v>
      </c>
      <c r="J234" s="905">
        <v>100</v>
      </c>
      <c r="K234" s="905">
        <v>100</v>
      </c>
      <c r="L234" s="905">
        <v>100</v>
      </c>
      <c r="M234" s="905">
        <v>100</v>
      </c>
      <c r="N234" s="905">
        <v>100</v>
      </c>
      <c r="O234" s="905">
        <v>100</v>
      </c>
      <c r="P234" s="905">
        <v>100</v>
      </c>
      <c r="Q234" s="905">
        <v>100</v>
      </c>
      <c r="R234" s="905">
        <v>99.5</v>
      </c>
      <c r="S234" s="905">
        <v>99.7</v>
      </c>
      <c r="T234" s="905">
        <v>99.5</v>
      </c>
      <c r="U234" s="905">
        <v>99.5</v>
      </c>
      <c r="V234" s="905">
        <v>99.6</v>
      </c>
      <c r="W234" s="905">
        <v>100</v>
      </c>
      <c r="X234" s="905">
        <v>100</v>
      </c>
      <c r="Y234" s="905">
        <v>100</v>
      </c>
      <c r="Z234" s="905">
        <v>100</v>
      </c>
      <c r="AA234" s="905">
        <v>99</v>
      </c>
      <c r="AB234" s="905">
        <v>99.3</v>
      </c>
      <c r="AC234" s="905">
        <v>100</v>
      </c>
      <c r="AD234" s="905">
        <v>100</v>
      </c>
      <c r="AE234" s="905">
        <v>100</v>
      </c>
      <c r="AF234" s="905">
        <v>100</v>
      </c>
      <c r="AG234" s="905">
        <v>98.1</v>
      </c>
      <c r="AH234" s="905">
        <v>98.5</v>
      </c>
      <c r="AI234" s="920">
        <v>99.4</v>
      </c>
      <c r="AJ234" s="920">
        <v>99.4</v>
      </c>
      <c r="AK234" s="920">
        <v>99.6</v>
      </c>
      <c r="AL234" s="905">
        <v>85.7</v>
      </c>
      <c r="AM234" s="905">
        <v>85.7</v>
      </c>
      <c r="AN234" s="905">
        <v>86</v>
      </c>
      <c r="AO234" s="905">
        <v>100</v>
      </c>
      <c r="AP234" s="905">
        <v>99.6</v>
      </c>
      <c r="AQ234" s="905">
        <v>99.8</v>
      </c>
      <c r="AR234" s="905">
        <v>100</v>
      </c>
      <c r="AS234" s="905">
        <v>99.8</v>
      </c>
      <c r="AT234" s="905">
        <v>99.8</v>
      </c>
      <c r="AU234" s="905">
        <v>98.9</v>
      </c>
      <c r="AV234" s="905">
        <v>98.9</v>
      </c>
      <c r="AW234" s="905">
        <v>99</v>
      </c>
      <c r="AX234" s="920">
        <v>100</v>
      </c>
      <c r="AY234" s="920">
        <v>100</v>
      </c>
      <c r="AZ234" s="920">
        <v>100</v>
      </c>
      <c r="BA234" s="905">
        <v>100</v>
      </c>
      <c r="BB234" s="905">
        <v>96.3</v>
      </c>
      <c r="BC234" s="905">
        <v>96.8</v>
      </c>
      <c r="BD234" s="905">
        <v>100</v>
      </c>
      <c r="BE234" s="920">
        <v>99.8</v>
      </c>
      <c r="BF234" s="901">
        <v>99.8</v>
      </c>
    </row>
    <row r="235" spans="1:58" ht="36.75" customHeight="1">
      <c r="A235" s="630" t="s">
        <v>243</v>
      </c>
      <c r="B235" s="254" t="s">
        <v>639</v>
      </c>
      <c r="C235" s="630" t="s">
        <v>43</v>
      </c>
      <c r="D235" s="901">
        <v>98.245614035087712</v>
      </c>
      <c r="E235" s="901">
        <v>98.8</v>
      </c>
      <c r="F235" s="901">
        <v>98.8</v>
      </c>
      <c r="G235" s="901">
        <v>98.8</v>
      </c>
      <c r="H235" s="920">
        <v>100</v>
      </c>
      <c r="I235" s="920">
        <v>100</v>
      </c>
      <c r="J235" s="920">
        <v>100</v>
      </c>
      <c r="K235" s="920">
        <v>100</v>
      </c>
      <c r="L235" s="920">
        <v>100</v>
      </c>
      <c r="M235" s="920">
        <v>100</v>
      </c>
      <c r="N235" s="920">
        <v>100</v>
      </c>
      <c r="O235" s="920">
        <v>100</v>
      </c>
      <c r="P235" s="920">
        <v>100</v>
      </c>
      <c r="Q235" s="920">
        <v>100</v>
      </c>
      <c r="R235" s="920">
        <v>100</v>
      </c>
      <c r="S235" s="920">
        <v>100</v>
      </c>
      <c r="T235" s="920">
        <v>100</v>
      </c>
      <c r="U235" s="920">
        <v>100</v>
      </c>
      <c r="V235" s="920">
        <v>100</v>
      </c>
      <c r="W235" s="920">
        <v>100</v>
      </c>
      <c r="X235" s="920">
        <v>100</v>
      </c>
      <c r="Y235" s="920">
        <v>100</v>
      </c>
      <c r="Z235" s="920">
        <v>90</v>
      </c>
      <c r="AA235" s="920">
        <v>100</v>
      </c>
      <c r="AB235" s="920">
        <v>100</v>
      </c>
      <c r="AC235" s="920">
        <v>100</v>
      </c>
      <c r="AD235" s="920">
        <v>100</v>
      </c>
      <c r="AE235" s="920">
        <v>100</v>
      </c>
      <c r="AF235" s="920">
        <v>100</v>
      </c>
      <c r="AG235" s="920">
        <v>100</v>
      </c>
      <c r="AH235" s="920">
        <v>100</v>
      </c>
      <c r="AI235" s="920">
        <v>100</v>
      </c>
      <c r="AJ235" s="920">
        <v>100</v>
      </c>
      <c r="AK235" s="920">
        <v>100</v>
      </c>
      <c r="AL235" s="920">
        <v>90</v>
      </c>
      <c r="AM235" s="920">
        <v>90</v>
      </c>
      <c r="AN235" s="920">
        <v>90</v>
      </c>
      <c r="AO235" s="920">
        <v>92.31</v>
      </c>
      <c r="AP235" s="920">
        <v>92.31</v>
      </c>
      <c r="AQ235" s="920">
        <v>92.31</v>
      </c>
      <c r="AR235" s="920">
        <v>100</v>
      </c>
      <c r="AS235" s="920">
        <v>100</v>
      </c>
      <c r="AT235" s="920">
        <v>100</v>
      </c>
      <c r="AU235" s="920">
        <v>100</v>
      </c>
      <c r="AV235" s="920">
        <v>100</v>
      </c>
      <c r="AW235" s="920">
        <v>100</v>
      </c>
      <c r="AX235" s="920">
        <v>100</v>
      </c>
      <c r="AY235" s="920">
        <v>100</v>
      </c>
      <c r="AZ235" s="920">
        <v>100</v>
      </c>
      <c r="BA235" s="920">
        <v>100</v>
      </c>
      <c r="BB235" s="920">
        <v>100</v>
      </c>
      <c r="BC235" s="920">
        <v>100</v>
      </c>
      <c r="BD235" s="920">
        <v>100</v>
      </c>
      <c r="BE235" s="920">
        <v>100</v>
      </c>
      <c r="BF235" s="901">
        <v>100</v>
      </c>
    </row>
    <row r="236" spans="1:58" ht="27.75" customHeight="1">
      <c r="A236" s="235" t="s">
        <v>567</v>
      </c>
      <c r="B236" s="810" t="s">
        <v>182</v>
      </c>
      <c r="C236" s="235"/>
      <c r="D236" s="901"/>
      <c r="E236" s="901"/>
      <c r="F236" s="903"/>
      <c r="G236" s="903"/>
      <c r="H236" s="901"/>
      <c r="I236" s="901"/>
      <c r="J236" s="901"/>
      <c r="K236" s="901"/>
      <c r="L236" s="901"/>
      <c r="M236" s="901"/>
      <c r="N236" s="901"/>
      <c r="O236" s="901"/>
      <c r="P236" s="901"/>
      <c r="Q236" s="901"/>
      <c r="R236" s="901"/>
      <c r="S236" s="901"/>
      <c r="T236" s="901"/>
      <c r="U236" s="901"/>
      <c r="V236" s="901"/>
      <c r="W236" s="901"/>
      <c r="X236" s="901"/>
      <c r="Y236" s="901"/>
      <c r="Z236" s="901"/>
      <c r="AA236" s="901"/>
      <c r="AB236" s="901"/>
      <c r="AC236" s="901"/>
      <c r="AD236" s="901"/>
      <c r="AE236" s="901"/>
      <c r="AF236" s="901"/>
      <c r="AG236" s="901"/>
      <c r="AH236" s="901"/>
      <c r="AI236" s="901"/>
      <c r="AJ236" s="901"/>
      <c r="AK236" s="901"/>
      <c r="AL236" s="901"/>
      <c r="AM236" s="901"/>
      <c r="AN236" s="901"/>
      <c r="AO236" s="901"/>
      <c r="AP236" s="901"/>
      <c r="AQ236" s="901"/>
      <c r="AR236" s="901"/>
      <c r="AS236" s="901"/>
      <c r="AT236" s="901"/>
      <c r="AU236" s="901"/>
      <c r="AV236" s="901"/>
      <c r="AW236" s="901"/>
      <c r="AX236" s="901"/>
      <c r="AY236" s="901"/>
      <c r="AZ236" s="901"/>
      <c r="BA236" s="901"/>
      <c r="BB236" s="901"/>
      <c r="BC236" s="901"/>
      <c r="BD236" s="901"/>
      <c r="BE236" s="901"/>
      <c r="BF236" s="906"/>
    </row>
    <row r="237" spans="1:58" ht="34.5" customHeight="1">
      <c r="A237" s="865">
        <v>1</v>
      </c>
      <c r="B237" s="866" t="s">
        <v>346</v>
      </c>
      <c r="C237" s="867" t="s">
        <v>43</v>
      </c>
      <c r="D237" s="901">
        <v>88.8</v>
      </c>
      <c r="E237" s="901">
        <f>(H237+K237+N237+Q237+T237+W237+Z237+AC237+AF237+AI237+AL237+AO237+AR237+AU237+AX237+BA237+BD237)/17</f>
        <v>89</v>
      </c>
      <c r="F237" s="901">
        <f t="shared" ref="F237:G238" si="27">(I237+L237+O237+R237+U237+X237+AA237+AD237+AG237+AJ237+AM237+AP237+AS237+AV237+AY237+BB237+BE237)/17</f>
        <v>88.999999999999972</v>
      </c>
      <c r="G237" s="901">
        <f t="shared" si="27"/>
        <v>89</v>
      </c>
      <c r="H237" s="927">
        <v>86</v>
      </c>
      <c r="I237" s="927">
        <v>86</v>
      </c>
      <c r="J237" s="927">
        <v>86</v>
      </c>
      <c r="K237" s="927">
        <v>97</v>
      </c>
      <c r="L237" s="927">
        <v>97</v>
      </c>
      <c r="M237" s="927">
        <v>97</v>
      </c>
      <c r="N237" s="927">
        <v>100</v>
      </c>
      <c r="O237" s="927">
        <v>100</v>
      </c>
      <c r="P237" s="927">
        <v>100</v>
      </c>
      <c r="Q237" s="927">
        <v>84</v>
      </c>
      <c r="R237" s="927">
        <v>83.8</v>
      </c>
      <c r="S237" s="927">
        <v>84</v>
      </c>
      <c r="T237" s="927">
        <v>98</v>
      </c>
      <c r="U237" s="927">
        <v>97.6</v>
      </c>
      <c r="V237" s="927">
        <v>98</v>
      </c>
      <c r="W237" s="927">
        <v>91</v>
      </c>
      <c r="X237" s="927">
        <v>91.4</v>
      </c>
      <c r="Y237" s="927">
        <v>91</v>
      </c>
      <c r="Z237" s="927">
        <v>99</v>
      </c>
      <c r="AA237" s="927">
        <v>98.9</v>
      </c>
      <c r="AB237" s="927">
        <v>99</v>
      </c>
      <c r="AC237" s="927">
        <v>90</v>
      </c>
      <c r="AD237" s="927">
        <v>90.1</v>
      </c>
      <c r="AE237" s="927">
        <v>90</v>
      </c>
      <c r="AF237" s="927">
        <v>90</v>
      </c>
      <c r="AG237" s="927">
        <v>90.1</v>
      </c>
      <c r="AH237" s="927">
        <v>90</v>
      </c>
      <c r="AI237" s="927">
        <v>84</v>
      </c>
      <c r="AJ237" s="927">
        <v>83.8</v>
      </c>
      <c r="AK237" s="927">
        <v>84</v>
      </c>
      <c r="AL237" s="927">
        <v>81</v>
      </c>
      <c r="AM237" s="927">
        <v>80.5</v>
      </c>
      <c r="AN237" s="927">
        <v>81</v>
      </c>
      <c r="AO237" s="927">
        <v>81</v>
      </c>
      <c r="AP237" s="927">
        <v>81.2</v>
      </c>
      <c r="AQ237" s="927">
        <v>81</v>
      </c>
      <c r="AR237" s="927">
        <v>81</v>
      </c>
      <c r="AS237" s="927">
        <v>81.099999999999994</v>
      </c>
      <c r="AT237" s="927">
        <v>81</v>
      </c>
      <c r="AU237" s="927">
        <v>87</v>
      </c>
      <c r="AV237" s="927">
        <v>87</v>
      </c>
      <c r="AW237" s="927">
        <v>87</v>
      </c>
      <c r="AX237" s="927">
        <v>86</v>
      </c>
      <c r="AY237" s="927">
        <v>86.1</v>
      </c>
      <c r="AZ237" s="927">
        <v>86</v>
      </c>
      <c r="BA237" s="927">
        <v>90</v>
      </c>
      <c r="BB237" s="927">
        <v>90.1</v>
      </c>
      <c r="BC237" s="927">
        <v>90</v>
      </c>
      <c r="BD237" s="927">
        <v>88</v>
      </c>
      <c r="BE237" s="927">
        <v>88.3</v>
      </c>
      <c r="BF237" s="927">
        <v>88</v>
      </c>
    </row>
    <row r="238" spans="1:58" ht="36.75" customHeight="1">
      <c r="A238" s="865">
        <v>2</v>
      </c>
      <c r="B238" s="866" t="s">
        <v>347</v>
      </c>
      <c r="C238" s="867" t="s">
        <v>43</v>
      </c>
      <c r="D238" s="901">
        <v>80</v>
      </c>
      <c r="E238" s="901">
        <f>(H238+K238+N238+Q238+T238+W238+Z238+AC238+AF238+AI238+AL238+AO238+AR238+AU238+AX238+BA238+BD238)/17</f>
        <v>87.82352941176471</v>
      </c>
      <c r="F238" s="901">
        <f t="shared" si="27"/>
        <v>87.8</v>
      </c>
      <c r="G238" s="901">
        <f t="shared" si="27"/>
        <v>87.82352941176471</v>
      </c>
      <c r="H238" s="927">
        <v>86</v>
      </c>
      <c r="I238" s="927">
        <v>86</v>
      </c>
      <c r="J238" s="927">
        <v>86</v>
      </c>
      <c r="K238" s="927">
        <v>91</v>
      </c>
      <c r="L238" s="927">
        <v>91</v>
      </c>
      <c r="M238" s="927">
        <v>91</v>
      </c>
      <c r="N238" s="927">
        <v>100</v>
      </c>
      <c r="O238" s="927">
        <v>100</v>
      </c>
      <c r="P238" s="927">
        <v>100</v>
      </c>
      <c r="Q238" s="927">
        <v>83</v>
      </c>
      <c r="R238" s="927">
        <v>82.5</v>
      </c>
      <c r="S238" s="927">
        <v>83</v>
      </c>
      <c r="T238" s="927">
        <v>97</v>
      </c>
      <c r="U238" s="927">
        <v>97.1</v>
      </c>
      <c r="V238" s="927">
        <v>97</v>
      </c>
      <c r="W238" s="927">
        <v>90</v>
      </c>
      <c r="X238" s="927">
        <v>90.1</v>
      </c>
      <c r="Y238" s="927">
        <v>90</v>
      </c>
      <c r="Z238" s="927">
        <v>97</v>
      </c>
      <c r="AA238" s="927">
        <v>97.1</v>
      </c>
      <c r="AB238" s="927">
        <v>97</v>
      </c>
      <c r="AC238" s="927">
        <v>89</v>
      </c>
      <c r="AD238" s="927">
        <v>88.5</v>
      </c>
      <c r="AE238" s="927">
        <v>89</v>
      </c>
      <c r="AF238" s="927">
        <v>89</v>
      </c>
      <c r="AG238" s="927">
        <v>89.1</v>
      </c>
      <c r="AH238" s="927">
        <v>89</v>
      </c>
      <c r="AI238" s="927">
        <v>82</v>
      </c>
      <c r="AJ238" s="927">
        <v>82.1</v>
      </c>
      <c r="AK238" s="927">
        <v>82</v>
      </c>
      <c r="AL238" s="927">
        <v>89</v>
      </c>
      <c r="AM238" s="927">
        <v>89.3</v>
      </c>
      <c r="AN238" s="927">
        <v>89</v>
      </c>
      <c r="AO238" s="927">
        <v>77</v>
      </c>
      <c r="AP238" s="927">
        <v>77.2</v>
      </c>
      <c r="AQ238" s="927">
        <v>77</v>
      </c>
      <c r="AR238" s="927">
        <v>81</v>
      </c>
      <c r="AS238" s="927">
        <v>80.7</v>
      </c>
      <c r="AT238" s="927">
        <v>81</v>
      </c>
      <c r="AU238" s="927">
        <v>83</v>
      </c>
      <c r="AV238" s="927">
        <v>83.1</v>
      </c>
      <c r="AW238" s="927">
        <v>83</v>
      </c>
      <c r="AX238" s="927">
        <v>83</v>
      </c>
      <c r="AY238" s="927">
        <v>83.3</v>
      </c>
      <c r="AZ238" s="927">
        <v>83</v>
      </c>
      <c r="BA238" s="927">
        <v>90</v>
      </c>
      <c r="BB238" s="927">
        <v>90</v>
      </c>
      <c r="BC238" s="927">
        <v>90</v>
      </c>
      <c r="BD238" s="927">
        <v>86</v>
      </c>
      <c r="BE238" s="927">
        <v>85.5</v>
      </c>
      <c r="BF238" s="927">
        <v>86</v>
      </c>
    </row>
    <row r="239" spans="1:58" ht="45.75" customHeight="1">
      <c r="A239" s="865">
        <v>3</v>
      </c>
      <c r="B239" s="254" t="s">
        <v>728</v>
      </c>
      <c r="C239" s="867" t="s">
        <v>43</v>
      </c>
      <c r="D239" s="901">
        <v>64.705882352941174</v>
      </c>
      <c r="E239" s="901">
        <f>11/17*100</f>
        <v>64.705882352941174</v>
      </c>
      <c r="F239" s="901">
        <f>11/17*100</f>
        <v>64.705882352941174</v>
      </c>
      <c r="G239" s="901">
        <f>(J239+M239+P239+S239+V239+Y239+AB239+AE239+AH239+AK239+AN239+AQ239+AT239+AW239+AZ239+BC239+BF239)/17*100</f>
        <v>70.588235294117652</v>
      </c>
      <c r="H239" s="927">
        <v>1</v>
      </c>
      <c r="I239" s="927">
        <v>1</v>
      </c>
      <c r="J239" s="927">
        <v>1</v>
      </c>
      <c r="K239" s="927">
        <v>1</v>
      </c>
      <c r="L239" s="927">
        <v>1</v>
      </c>
      <c r="M239" s="927">
        <v>1</v>
      </c>
      <c r="N239" s="927">
        <v>1</v>
      </c>
      <c r="O239" s="927">
        <v>1</v>
      </c>
      <c r="P239" s="927">
        <v>1</v>
      </c>
      <c r="Q239" s="927">
        <v>1</v>
      </c>
      <c r="R239" s="927">
        <v>1</v>
      </c>
      <c r="S239" s="927">
        <v>1</v>
      </c>
      <c r="T239" s="927">
        <v>1</v>
      </c>
      <c r="U239" s="927">
        <v>1</v>
      </c>
      <c r="V239" s="927">
        <v>1</v>
      </c>
      <c r="W239" s="927">
        <v>1</v>
      </c>
      <c r="X239" s="927">
        <v>1</v>
      </c>
      <c r="Y239" s="927">
        <v>1</v>
      </c>
      <c r="Z239" s="927">
        <v>1</v>
      </c>
      <c r="AA239" s="927">
        <v>1</v>
      </c>
      <c r="AB239" s="927">
        <v>1</v>
      </c>
      <c r="AC239" s="927">
        <v>1</v>
      </c>
      <c r="AD239" s="927">
        <v>1</v>
      </c>
      <c r="AE239" s="927">
        <v>1</v>
      </c>
      <c r="AF239" s="927">
        <v>1</v>
      </c>
      <c r="AG239" s="927">
        <v>1</v>
      </c>
      <c r="AH239" s="927">
        <v>1</v>
      </c>
      <c r="AI239" s="927">
        <v>1</v>
      </c>
      <c r="AJ239" s="927">
        <v>1</v>
      </c>
      <c r="AK239" s="927">
        <v>1</v>
      </c>
      <c r="AL239" s="927"/>
      <c r="AM239" s="927"/>
      <c r="AN239" s="927">
        <v>1</v>
      </c>
      <c r="AO239" s="927">
        <v>1</v>
      </c>
      <c r="AP239" s="927">
        <v>1</v>
      </c>
      <c r="AQ239" s="927">
        <v>1</v>
      </c>
      <c r="AR239" s="927"/>
      <c r="AS239" s="927"/>
      <c r="AT239" s="927"/>
      <c r="AU239" s="927"/>
      <c r="AV239" s="927"/>
      <c r="AW239" s="927"/>
      <c r="AX239" s="927"/>
      <c r="AY239" s="927"/>
      <c r="AZ239" s="927"/>
      <c r="BA239" s="927"/>
      <c r="BB239" s="927"/>
      <c r="BC239" s="927"/>
      <c r="BD239" s="927"/>
      <c r="BE239" s="927"/>
      <c r="BF239" s="927"/>
    </row>
    <row r="240" spans="1:58" ht="27" customHeight="1">
      <c r="A240" s="868" t="s">
        <v>724</v>
      </c>
      <c r="B240" s="869" t="s">
        <v>725</v>
      </c>
      <c r="C240" s="870"/>
      <c r="D240" s="903"/>
      <c r="E240" s="903"/>
      <c r="F240" s="901"/>
      <c r="G240" s="901"/>
      <c r="H240" s="932"/>
      <c r="I240" s="932"/>
      <c r="J240" s="932"/>
      <c r="K240" s="932"/>
      <c r="L240" s="932"/>
      <c r="M240" s="932"/>
      <c r="N240" s="932"/>
      <c r="O240" s="932"/>
      <c r="P240" s="932"/>
      <c r="Q240" s="932"/>
      <c r="R240" s="932"/>
      <c r="S240" s="932"/>
      <c r="T240" s="932"/>
      <c r="U240" s="932"/>
      <c r="V240" s="932"/>
      <c r="W240" s="932"/>
      <c r="X240" s="932"/>
      <c r="Y240" s="932"/>
      <c r="Z240" s="932"/>
      <c r="AA240" s="932"/>
      <c r="AB240" s="932"/>
      <c r="AC240" s="932"/>
      <c r="AD240" s="932"/>
      <c r="AE240" s="932"/>
      <c r="AF240" s="932"/>
      <c r="AG240" s="932"/>
      <c r="AH240" s="932"/>
      <c r="AI240" s="932"/>
      <c r="AJ240" s="932"/>
      <c r="AK240" s="932"/>
      <c r="AL240" s="932"/>
      <c r="AM240" s="932"/>
      <c r="AN240" s="932"/>
      <c r="AO240" s="932"/>
      <c r="AP240" s="932"/>
      <c r="AQ240" s="932"/>
      <c r="AR240" s="932"/>
      <c r="AS240" s="932"/>
      <c r="AT240" s="932"/>
      <c r="AU240" s="932"/>
      <c r="AV240" s="932"/>
      <c r="AW240" s="932"/>
      <c r="AX240" s="932"/>
      <c r="AY240" s="932"/>
      <c r="AZ240" s="932"/>
      <c r="BA240" s="932"/>
      <c r="BB240" s="932"/>
      <c r="BC240" s="932"/>
      <c r="BD240" s="932"/>
      <c r="BE240" s="932"/>
      <c r="BF240" s="927"/>
    </row>
    <row r="241" spans="1:58" ht="26.25" customHeight="1">
      <c r="A241" s="865">
        <v>1</v>
      </c>
      <c r="B241" s="866" t="s">
        <v>348</v>
      </c>
      <c r="C241" s="867" t="s">
        <v>16</v>
      </c>
      <c r="D241" s="901">
        <v>16</v>
      </c>
      <c r="E241" s="901">
        <v>16</v>
      </c>
      <c r="F241" s="901">
        <f>I241+L241+O241+R241+U241+X241+AA241+AD241+AG241+AJ241+AM241+AP241+AS241+AV241+AY241+BB241+BE241</f>
        <v>16</v>
      </c>
      <c r="G241" s="901">
        <f>J241+M241+P241+S241+V241+Y241+AB241+AE241+AH241+AK241+AN241+AQ241+AT241+AW241+AZ241+BC241+BF241</f>
        <v>16</v>
      </c>
      <c r="H241" s="927"/>
      <c r="I241" s="927"/>
      <c r="J241" s="927"/>
      <c r="K241" s="927">
        <v>1</v>
      </c>
      <c r="L241" s="927">
        <v>1</v>
      </c>
      <c r="M241" s="927">
        <v>1</v>
      </c>
      <c r="N241" s="927">
        <v>1</v>
      </c>
      <c r="O241" s="927">
        <v>1</v>
      </c>
      <c r="P241" s="927">
        <v>1</v>
      </c>
      <c r="Q241" s="927">
        <v>1</v>
      </c>
      <c r="R241" s="927">
        <v>1</v>
      </c>
      <c r="S241" s="927">
        <v>1</v>
      </c>
      <c r="T241" s="927">
        <v>1</v>
      </c>
      <c r="U241" s="927">
        <v>1</v>
      </c>
      <c r="V241" s="927">
        <v>1</v>
      </c>
      <c r="W241" s="927">
        <v>1</v>
      </c>
      <c r="X241" s="927">
        <v>1</v>
      </c>
      <c r="Y241" s="927">
        <v>1</v>
      </c>
      <c r="Z241" s="927">
        <v>1</v>
      </c>
      <c r="AA241" s="927">
        <v>1</v>
      </c>
      <c r="AB241" s="927">
        <v>1</v>
      </c>
      <c r="AC241" s="927">
        <v>1</v>
      </c>
      <c r="AD241" s="927">
        <v>1</v>
      </c>
      <c r="AE241" s="927">
        <v>1</v>
      </c>
      <c r="AF241" s="927">
        <v>1</v>
      </c>
      <c r="AG241" s="927">
        <v>1</v>
      </c>
      <c r="AH241" s="927">
        <v>1</v>
      </c>
      <c r="AI241" s="927">
        <v>1</v>
      </c>
      <c r="AJ241" s="927">
        <v>1</v>
      </c>
      <c r="AK241" s="927">
        <v>1</v>
      </c>
      <c r="AL241" s="927">
        <v>1</v>
      </c>
      <c r="AM241" s="927">
        <v>1</v>
      </c>
      <c r="AN241" s="927">
        <v>1</v>
      </c>
      <c r="AO241" s="927">
        <v>1</v>
      </c>
      <c r="AP241" s="927">
        <v>1</v>
      </c>
      <c r="AQ241" s="927">
        <v>1</v>
      </c>
      <c r="AR241" s="927">
        <v>1</v>
      </c>
      <c r="AS241" s="927">
        <v>1</v>
      </c>
      <c r="AT241" s="927">
        <v>1</v>
      </c>
      <c r="AU241" s="927">
        <v>1</v>
      </c>
      <c r="AV241" s="927">
        <v>1</v>
      </c>
      <c r="AW241" s="927">
        <v>1</v>
      </c>
      <c r="AX241" s="927">
        <v>1</v>
      </c>
      <c r="AY241" s="927">
        <v>1</v>
      </c>
      <c r="AZ241" s="927">
        <v>1</v>
      </c>
      <c r="BA241" s="927">
        <v>1</v>
      </c>
      <c r="BB241" s="927">
        <v>1</v>
      </c>
      <c r="BC241" s="927">
        <v>1</v>
      </c>
      <c r="BD241" s="927">
        <v>1</v>
      </c>
      <c r="BE241" s="927">
        <v>1</v>
      </c>
      <c r="BF241" s="927">
        <v>1</v>
      </c>
    </row>
    <row r="242" spans="1:58" ht="24.75" customHeight="1">
      <c r="A242" s="865">
        <v>2</v>
      </c>
      <c r="B242" s="871" t="s">
        <v>349</v>
      </c>
      <c r="C242" s="867" t="s">
        <v>43</v>
      </c>
      <c r="D242" s="920">
        <v>25</v>
      </c>
      <c r="E242" s="920">
        <f>(H242+K242+N242+Q242+T242+W242+Z242+AC242+AF242+AI242+AL242+AO242+AR242+AU242+AX242+BA242+BD242)/16*100</f>
        <v>25</v>
      </c>
      <c r="F242" s="920">
        <v>25</v>
      </c>
      <c r="G242" s="920">
        <v>25</v>
      </c>
      <c r="H242" s="927"/>
      <c r="I242" s="927"/>
      <c r="J242" s="927"/>
      <c r="K242" s="927">
        <v>1</v>
      </c>
      <c r="L242" s="927"/>
      <c r="M242" s="927"/>
      <c r="N242" s="927">
        <v>1</v>
      </c>
      <c r="O242" s="927"/>
      <c r="P242" s="927"/>
      <c r="Q242" s="927"/>
      <c r="R242" s="927"/>
      <c r="S242" s="927"/>
      <c r="T242" s="927"/>
      <c r="U242" s="927"/>
      <c r="V242" s="927"/>
      <c r="W242" s="927"/>
      <c r="X242" s="927"/>
      <c r="Y242" s="927"/>
      <c r="Z242" s="927"/>
      <c r="AA242" s="927"/>
      <c r="AB242" s="927"/>
      <c r="AC242" s="927">
        <v>1</v>
      </c>
      <c r="AD242" s="927"/>
      <c r="AE242" s="927"/>
      <c r="AF242" s="927">
        <v>1</v>
      </c>
      <c r="AG242" s="927"/>
      <c r="AH242" s="927"/>
      <c r="AI242" s="927"/>
      <c r="AJ242" s="927"/>
      <c r="AK242" s="927"/>
      <c r="AL242" s="927"/>
      <c r="AM242" s="927"/>
      <c r="AN242" s="927"/>
      <c r="AO242" s="927"/>
      <c r="AP242" s="927"/>
      <c r="AQ242" s="927"/>
      <c r="AR242" s="927"/>
      <c r="AS242" s="927"/>
      <c r="AT242" s="927"/>
      <c r="AU242" s="927"/>
      <c r="AV242" s="927"/>
      <c r="AW242" s="927"/>
      <c r="AX242" s="927"/>
      <c r="AY242" s="927"/>
      <c r="AZ242" s="927"/>
      <c r="BA242" s="927"/>
      <c r="BB242" s="927"/>
      <c r="BC242" s="927"/>
      <c r="BD242" s="927"/>
      <c r="BE242" s="927"/>
      <c r="BF242" s="987"/>
    </row>
    <row r="243" spans="1:58" ht="26.25" customHeight="1">
      <c r="A243" s="561">
        <v>3</v>
      </c>
      <c r="B243" s="871" t="s">
        <v>427</v>
      </c>
      <c r="C243" s="867" t="s">
        <v>130</v>
      </c>
      <c r="D243" s="927">
        <v>9.94</v>
      </c>
      <c r="E243" s="905">
        <f>(H243+K243+N243+Q243+T243+W243+Z243+AC243+AF243+AI243+AL243+AO243+AR243+AU243+AX243+BA243+BD243)/16</f>
        <v>10.8125</v>
      </c>
      <c r="F243" s="901">
        <v>11.25</v>
      </c>
      <c r="G243" s="901">
        <v>13.25</v>
      </c>
      <c r="H243" s="927"/>
      <c r="I243" s="927"/>
      <c r="J243" s="927"/>
      <c r="K243" s="927">
        <v>19</v>
      </c>
      <c r="L243" s="927">
        <v>19</v>
      </c>
      <c r="M243" s="927">
        <v>19</v>
      </c>
      <c r="N243" s="927">
        <v>19</v>
      </c>
      <c r="O243" s="927">
        <v>19</v>
      </c>
      <c r="P243" s="927">
        <v>19</v>
      </c>
      <c r="Q243" s="927">
        <v>9</v>
      </c>
      <c r="R243" s="927">
        <v>9</v>
      </c>
      <c r="S243" s="927">
        <v>12</v>
      </c>
      <c r="T243" s="927">
        <v>9</v>
      </c>
      <c r="U243" s="927">
        <v>9</v>
      </c>
      <c r="V243" s="927">
        <v>10</v>
      </c>
      <c r="W243" s="929">
        <v>10</v>
      </c>
      <c r="X243" s="929">
        <v>13</v>
      </c>
      <c r="Y243" s="929">
        <v>15</v>
      </c>
      <c r="Z243" s="927">
        <v>7</v>
      </c>
      <c r="AA243" s="927">
        <v>9</v>
      </c>
      <c r="AB243" s="927">
        <v>11</v>
      </c>
      <c r="AC243" s="927">
        <v>19</v>
      </c>
      <c r="AD243" s="927">
        <v>19</v>
      </c>
      <c r="AE243" s="927">
        <v>19</v>
      </c>
      <c r="AF243" s="927">
        <v>19</v>
      </c>
      <c r="AG243" s="927">
        <v>19</v>
      </c>
      <c r="AH243" s="927">
        <v>19</v>
      </c>
      <c r="AI243" s="927">
        <v>10</v>
      </c>
      <c r="AJ243" s="927">
        <v>11</v>
      </c>
      <c r="AK243" s="927">
        <v>13</v>
      </c>
      <c r="AL243" s="927">
        <v>7</v>
      </c>
      <c r="AM243" s="927">
        <v>7</v>
      </c>
      <c r="AN243" s="927">
        <v>11</v>
      </c>
      <c r="AO243" s="927">
        <v>10</v>
      </c>
      <c r="AP243" s="927">
        <v>10</v>
      </c>
      <c r="AQ243" s="927">
        <v>12</v>
      </c>
      <c r="AR243" s="927">
        <v>7</v>
      </c>
      <c r="AS243" s="927">
        <v>7</v>
      </c>
      <c r="AT243" s="927">
        <v>12</v>
      </c>
      <c r="AU243" s="927">
        <v>7</v>
      </c>
      <c r="AV243" s="927">
        <v>8</v>
      </c>
      <c r="AW243" s="927">
        <v>11</v>
      </c>
      <c r="AX243" s="927">
        <v>8</v>
      </c>
      <c r="AY243" s="927">
        <v>8</v>
      </c>
      <c r="AZ243" s="927">
        <v>11</v>
      </c>
      <c r="BA243" s="927">
        <v>6</v>
      </c>
      <c r="BB243" s="927">
        <v>6</v>
      </c>
      <c r="BC243" s="927">
        <v>9</v>
      </c>
      <c r="BD243" s="927">
        <v>7</v>
      </c>
      <c r="BE243" s="927">
        <v>7</v>
      </c>
      <c r="BF243" s="906">
        <v>9</v>
      </c>
    </row>
    <row r="244" spans="1:58" ht="21" customHeight="1">
      <c r="A244" s="872">
        <v>4</v>
      </c>
      <c r="B244" s="873" t="s">
        <v>726</v>
      </c>
      <c r="C244" s="867" t="s">
        <v>16</v>
      </c>
      <c r="D244" s="927">
        <v>4</v>
      </c>
      <c r="E244" s="905">
        <v>4</v>
      </c>
      <c r="F244" s="901">
        <f t="shared" ref="F244:G247" si="28">I244+L244+O244+R244+U244+X244+AA244+AD244+AG244+AJ244+AM244+AP244+AS244+AV244+AY244+BB244+BE244</f>
        <v>4</v>
      </c>
      <c r="G244" s="901">
        <f t="shared" si="28"/>
        <v>4</v>
      </c>
      <c r="H244" s="927"/>
      <c r="I244" s="927"/>
      <c r="J244" s="927"/>
      <c r="K244" s="927">
        <v>1</v>
      </c>
      <c r="L244" s="927">
        <v>1</v>
      </c>
      <c r="M244" s="927">
        <v>1</v>
      </c>
      <c r="N244" s="927">
        <v>1</v>
      </c>
      <c r="O244" s="927">
        <v>1</v>
      </c>
      <c r="P244" s="927">
        <v>1</v>
      </c>
      <c r="Q244" s="927"/>
      <c r="R244" s="927"/>
      <c r="S244" s="927"/>
      <c r="T244" s="927"/>
      <c r="U244" s="927"/>
      <c r="V244" s="927"/>
      <c r="W244" s="927"/>
      <c r="X244" s="927"/>
      <c r="Y244" s="927"/>
      <c r="Z244" s="927"/>
      <c r="AA244" s="927"/>
      <c r="AB244" s="927"/>
      <c r="AC244" s="927">
        <v>1</v>
      </c>
      <c r="AD244" s="927">
        <v>1</v>
      </c>
      <c r="AE244" s="927">
        <v>1</v>
      </c>
      <c r="AF244" s="927">
        <v>1</v>
      </c>
      <c r="AG244" s="927">
        <v>1</v>
      </c>
      <c r="AH244" s="927">
        <v>1</v>
      </c>
      <c r="AI244" s="927"/>
      <c r="AJ244" s="927"/>
      <c r="AK244" s="927"/>
      <c r="AL244" s="927"/>
      <c r="AM244" s="927"/>
      <c r="AN244" s="927"/>
      <c r="AO244" s="927"/>
      <c r="AP244" s="927"/>
      <c r="AQ244" s="927"/>
      <c r="AR244" s="927"/>
      <c r="AS244" s="927"/>
      <c r="AT244" s="927"/>
      <c r="AU244" s="927"/>
      <c r="AV244" s="927"/>
      <c r="AW244" s="927"/>
      <c r="AX244" s="927"/>
      <c r="AY244" s="927"/>
      <c r="AZ244" s="927"/>
      <c r="BA244" s="927"/>
      <c r="BB244" s="927"/>
      <c r="BC244" s="927"/>
      <c r="BD244" s="927"/>
      <c r="BE244" s="927"/>
      <c r="BF244" s="906"/>
    </row>
    <row r="245" spans="1:58" ht="18.75" customHeight="1">
      <c r="A245" s="872">
        <v>5</v>
      </c>
      <c r="B245" s="874" t="s">
        <v>425</v>
      </c>
      <c r="C245" s="867" t="s">
        <v>16</v>
      </c>
      <c r="D245" s="927">
        <v>0</v>
      </c>
      <c r="E245" s="905">
        <v>0</v>
      </c>
      <c r="F245" s="901">
        <f t="shared" si="28"/>
        <v>0</v>
      </c>
      <c r="G245" s="901">
        <f t="shared" si="28"/>
        <v>1</v>
      </c>
      <c r="H245" s="927"/>
      <c r="I245" s="927"/>
      <c r="J245" s="927"/>
      <c r="K245" s="927"/>
      <c r="L245" s="927"/>
      <c r="M245" s="927"/>
      <c r="N245" s="927"/>
      <c r="O245" s="927"/>
      <c r="P245" s="927"/>
      <c r="Q245" s="927">
        <v>0</v>
      </c>
      <c r="R245" s="927"/>
      <c r="S245" s="927"/>
      <c r="T245" s="927"/>
      <c r="U245" s="927"/>
      <c r="V245" s="927"/>
      <c r="W245" s="927">
        <v>0</v>
      </c>
      <c r="X245" s="927"/>
      <c r="Y245" s="927">
        <v>1</v>
      </c>
      <c r="Z245" s="927"/>
      <c r="AA245" s="927"/>
      <c r="AB245" s="927"/>
      <c r="AC245" s="927"/>
      <c r="AD245" s="927"/>
      <c r="AE245" s="927"/>
      <c r="AF245" s="927"/>
      <c r="AG245" s="927"/>
      <c r="AH245" s="927"/>
      <c r="AI245" s="927">
        <v>0</v>
      </c>
      <c r="AJ245" s="927"/>
      <c r="AK245" s="927"/>
      <c r="AL245" s="927"/>
      <c r="AM245" s="927"/>
      <c r="AN245" s="927"/>
      <c r="AO245" s="927">
        <v>0</v>
      </c>
      <c r="AP245" s="927"/>
      <c r="AQ245" s="927"/>
      <c r="AR245" s="927"/>
      <c r="AS245" s="927"/>
      <c r="AT245" s="927"/>
      <c r="AU245" s="927"/>
      <c r="AV245" s="927"/>
      <c r="AW245" s="927"/>
      <c r="AX245" s="927"/>
      <c r="AY245" s="927"/>
      <c r="AZ245" s="927"/>
      <c r="BA245" s="927"/>
      <c r="BB245" s="927"/>
      <c r="BC245" s="927"/>
      <c r="BD245" s="927"/>
      <c r="BE245" s="927"/>
      <c r="BF245" s="906"/>
    </row>
    <row r="246" spans="1:58" ht="22.5">
      <c r="A246" s="872">
        <v>6</v>
      </c>
      <c r="B246" s="874" t="s">
        <v>426</v>
      </c>
      <c r="C246" s="867" t="s">
        <v>16</v>
      </c>
      <c r="D246" s="927">
        <v>0</v>
      </c>
      <c r="E246" s="905">
        <f>W246+AI246+AO246</f>
        <v>3</v>
      </c>
      <c r="F246" s="901">
        <f t="shared" si="28"/>
        <v>3</v>
      </c>
      <c r="G246" s="901">
        <f t="shared" si="28"/>
        <v>9</v>
      </c>
      <c r="H246" s="927"/>
      <c r="I246" s="927"/>
      <c r="J246" s="927"/>
      <c r="K246" s="927"/>
      <c r="L246" s="927"/>
      <c r="M246" s="927"/>
      <c r="N246" s="927"/>
      <c r="O246" s="927"/>
      <c r="P246" s="927"/>
      <c r="Q246" s="927"/>
      <c r="R246" s="927"/>
      <c r="S246" s="927">
        <v>1</v>
      </c>
      <c r="T246" s="927">
        <v>0</v>
      </c>
      <c r="U246" s="927"/>
      <c r="V246" s="927">
        <v>1</v>
      </c>
      <c r="W246" s="927">
        <v>1</v>
      </c>
      <c r="X246" s="927">
        <v>1</v>
      </c>
      <c r="Y246" s="927"/>
      <c r="Z246" s="927">
        <v>0</v>
      </c>
      <c r="AA246" s="927"/>
      <c r="AB246" s="927">
        <v>1</v>
      </c>
      <c r="AC246" s="927"/>
      <c r="AD246" s="927"/>
      <c r="AE246" s="927"/>
      <c r="AF246" s="927"/>
      <c r="AG246" s="927"/>
      <c r="AH246" s="927"/>
      <c r="AI246" s="927">
        <v>1</v>
      </c>
      <c r="AJ246" s="927">
        <v>1</v>
      </c>
      <c r="AK246" s="927">
        <v>1</v>
      </c>
      <c r="AL246" s="927">
        <v>0</v>
      </c>
      <c r="AM246" s="927"/>
      <c r="AN246" s="927">
        <v>1</v>
      </c>
      <c r="AO246" s="927">
        <v>1</v>
      </c>
      <c r="AP246" s="927">
        <v>1</v>
      </c>
      <c r="AQ246" s="927">
        <v>1</v>
      </c>
      <c r="AR246" s="927">
        <v>0</v>
      </c>
      <c r="AS246" s="927"/>
      <c r="AT246" s="927">
        <v>1</v>
      </c>
      <c r="AU246" s="927">
        <v>0</v>
      </c>
      <c r="AV246" s="927"/>
      <c r="AW246" s="927">
        <v>1</v>
      </c>
      <c r="AX246" s="927">
        <v>0</v>
      </c>
      <c r="AY246" s="927"/>
      <c r="AZ246" s="927">
        <v>1</v>
      </c>
      <c r="BA246" s="927">
        <v>0</v>
      </c>
      <c r="BB246" s="927"/>
      <c r="BC246" s="927"/>
      <c r="BD246" s="927">
        <v>0</v>
      </c>
      <c r="BE246" s="927"/>
      <c r="BF246" s="906"/>
    </row>
    <row r="247" spans="1:58" ht="26.25" customHeight="1">
      <c r="A247" s="872">
        <v>7</v>
      </c>
      <c r="B247" s="874" t="s">
        <v>461</v>
      </c>
      <c r="C247" s="867"/>
      <c r="D247" s="927">
        <v>0</v>
      </c>
      <c r="E247" s="905">
        <f>Q247+T247+Z247+AL247+AO247+AR247+AU247+AX247+BA247+BD247</f>
        <v>9</v>
      </c>
      <c r="F247" s="901">
        <f t="shared" si="28"/>
        <v>9</v>
      </c>
      <c r="G247" s="901">
        <f t="shared" si="28"/>
        <v>2</v>
      </c>
      <c r="H247" s="927"/>
      <c r="I247" s="927"/>
      <c r="J247" s="927"/>
      <c r="K247" s="927"/>
      <c r="L247" s="927"/>
      <c r="M247" s="927"/>
      <c r="N247" s="927"/>
      <c r="O247" s="927"/>
      <c r="P247" s="927"/>
      <c r="Q247" s="927">
        <v>1</v>
      </c>
      <c r="R247" s="927">
        <v>1</v>
      </c>
      <c r="S247" s="927"/>
      <c r="T247" s="927">
        <v>1</v>
      </c>
      <c r="U247" s="927">
        <v>1</v>
      </c>
      <c r="V247" s="927"/>
      <c r="W247" s="927"/>
      <c r="X247" s="927"/>
      <c r="Y247" s="927"/>
      <c r="Z247" s="927">
        <v>1</v>
      </c>
      <c r="AA247" s="927">
        <v>1</v>
      </c>
      <c r="AB247" s="927"/>
      <c r="AC247" s="927"/>
      <c r="AD247" s="927"/>
      <c r="AE247" s="927"/>
      <c r="AF247" s="927"/>
      <c r="AG247" s="927"/>
      <c r="AH247" s="927"/>
      <c r="AI247" s="927">
        <v>0</v>
      </c>
      <c r="AJ247" s="927"/>
      <c r="AK247" s="927"/>
      <c r="AL247" s="927">
        <v>1</v>
      </c>
      <c r="AM247" s="927">
        <v>1</v>
      </c>
      <c r="AN247" s="927"/>
      <c r="AO247" s="927">
        <v>0</v>
      </c>
      <c r="AP247" s="927"/>
      <c r="AQ247" s="927"/>
      <c r="AR247" s="927">
        <v>1</v>
      </c>
      <c r="AS247" s="927">
        <v>1</v>
      </c>
      <c r="AT247" s="927"/>
      <c r="AU247" s="927">
        <v>1</v>
      </c>
      <c r="AV247" s="927">
        <v>1</v>
      </c>
      <c r="AW247" s="927"/>
      <c r="AX247" s="927">
        <v>1</v>
      </c>
      <c r="AY247" s="927">
        <v>1</v>
      </c>
      <c r="AZ247" s="927"/>
      <c r="BA247" s="927">
        <v>1</v>
      </c>
      <c r="BB247" s="927">
        <v>1</v>
      </c>
      <c r="BC247" s="927">
        <v>1</v>
      </c>
      <c r="BD247" s="927">
        <v>1</v>
      </c>
      <c r="BE247" s="927">
        <v>1</v>
      </c>
      <c r="BF247" s="927">
        <v>1</v>
      </c>
    </row>
  </sheetData>
  <mergeCells count="29">
    <mergeCell ref="AX6:AZ6"/>
    <mergeCell ref="BA6:BC6"/>
    <mergeCell ref="BD6:BF6"/>
    <mergeCell ref="AI6:AK6"/>
    <mergeCell ref="AL6:AN6"/>
    <mergeCell ref="AO6:AQ6"/>
    <mergeCell ref="AR6:AT6"/>
    <mergeCell ref="AU6:AW6"/>
    <mergeCell ref="A2:BF2"/>
    <mergeCell ref="A3:BF3"/>
    <mergeCell ref="A4:BD4"/>
    <mergeCell ref="A5:A7"/>
    <mergeCell ref="B5:B7"/>
    <mergeCell ref="C5:C7"/>
    <mergeCell ref="D5:G5"/>
    <mergeCell ref="H5:BF5"/>
    <mergeCell ref="D6:D7"/>
    <mergeCell ref="E6:E7"/>
    <mergeCell ref="F6:F7"/>
    <mergeCell ref="G6:G7"/>
    <mergeCell ref="W6:Y6"/>
    <mergeCell ref="Z6:AB6"/>
    <mergeCell ref="AC6:AE6"/>
    <mergeCell ref="AF6:AH6"/>
    <mergeCell ref="H6:J6"/>
    <mergeCell ref="K6:M6"/>
    <mergeCell ref="N6:P6"/>
    <mergeCell ref="Q6:S6"/>
    <mergeCell ref="T6:V6"/>
  </mergeCells>
  <pageMargins left="0.7" right="0.7" top="0.75" bottom="0.75" header="0.3" footer="0.3"/>
  <pageSetup paperSize="9" orientation="portrait" r:id="rId1"/>
  <drawing r:id="rId2"/>
  <legacy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22</vt:i4>
      </vt:variant>
    </vt:vector>
  </HeadingPairs>
  <TitlesOfParts>
    <vt:vector size="37" baseType="lpstr">
      <vt:lpstr>1. Chi tieu chinh</vt:lpstr>
      <vt:lpstr>2. NN</vt:lpstr>
      <vt:lpstr>3.Cong nghiep</vt:lpstr>
      <vt:lpstr>4. TM-DV</vt:lpstr>
      <vt:lpstr>5. LD&amp;VL-XDGN</vt:lpstr>
      <vt:lpstr>6.DN</vt:lpstr>
      <vt:lpstr>7.DS-GD&amp;TE</vt:lpstr>
      <vt:lpstr>8. Y te moi</vt:lpstr>
      <vt:lpstr>9.Giao duc</vt:lpstr>
      <vt:lpstr>10.VHTT</vt:lpstr>
      <vt:lpstr>11.TTTT</vt:lpstr>
      <vt:lpstr>13. Năng lực tăng thêm</vt:lpstr>
      <vt:lpstr>Du kien giao UBND cac xa</vt:lpstr>
      <vt:lpstr>Sheet1</vt:lpstr>
      <vt:lpstr>Các xã, thị trấn</vt:lpstr>
      <vt:lpstr>'1. Chi tieu chinh'!Print_Area</vt:lpstr>
      <vt:lpstr>'11.TTTT'!Print_Area</vt:lpstr>
      <vt:lpstr>'13. Năng lực tăng thêm'!Print_Area</vt:lpstr>
      <vt:lpstr>'2. NN'!Print_Area</vt:lpstr>
      <vt:lpstr>'3.Cong nghiep'!Print_Area</vt:lpstr>
      <vt:lpstr>'4. TM-DV'!Print_Area</vt:lpstr>
      <vt:lpstr>'5. LD&amp;VL-XDGN'!Print_Area</vt:lpstr>
      <vt:lpstr>'6.DN'!Print_Area</vt:lpstr>
      <vt:lpstr>'Các xã, thị trấn'!Print_Area</vt:lpstr>
      <vt:lpstr>'Du kien giao UBND cac xa'!Print_Area</vt:lpstr>
      <vt:lpstr>'1. Chi tieu chinh'!Print_Titles</vt:lpstr>
      <vt:lpstr>'10.VHTT'!Print_Titles</vt:lpstr>
      <vt:lpstr>'11.TTTT'!Print_Titles</vt:lpstr>
      <vt:lpstr>'2. NN'!Print_Titles</vt:lpstr>
      <vt:lpstr>'3.Cong nghiep'!Print_Titles</vt:lpstr>
      <vt:lpstr>'4. TM-DV'!Print_Titles</vt:lpstr>
      <vt:lpstr>'5. LD&amp;VL-XDGN'!Print_Titles</vt:lpstr>
      <vt:lpstr>'6.DN'!Print_Titles</vt:lpstr>
      <vt:lpstr>'7.DS-GD&amp;TE'!Print_Titles</vt:lpstr>
      <vt:lpstr>'8. Y te moi'!Print_Titles</vt:lpstr>
      <vt:lpstr>'9.Giao duc'!Print_Titles</vt:lpstr>
      <vt:lpstr>'Du kien giao UBND cac xa'!Print_Titles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HIEP</dc:creator>
  <cp:lastModifiedBy>PT</cp:lastModifiedBy>
  <cp:lastPrinted>2024-05-23T08:17:11Z</cp:lastPrinted>
  <dcterms:created xsi:type="dcterms:W3CDTF">2005-08-27T08:58:33Z</dcterms:created>
  <dcterms:modified xsi:type="dcterms:W3CDTF">2024-05-23T08:57:06Z</dcterms:modified>
</cp:coreProperties>
</file>