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TRINH TAN\NĂM 2024\CÔNG VĂN ĐI\THÁNG 7\"/>
    </mc:Choice>
  </mc:AlternateContent>
  <bookViews>
    <workbookView xWindow="0" yWindow="0" windowWidth="19440" windowHeight="7500" tabRatio="891" firstSheet="2" activeTab="2"/>
  </bookViews>
  <sheets>
    <sheet name="Tổng toàn huyện" sheetId="58" state="hidden" r:id="rId1"/>
    <sheet name="BIỂU TỔNG HỢP" sheetId="59" state="hidden" r:id="rId2"/>
    <sheet name="24-25" sheetId="62" r:id="rId3"/>
    <sheet name="2024" sheetId="60" state="hidden" r:id="rId4"/>
    <sheet name="2025" sheetId="61" state="hidden" r:id="rId5"/>
  </sheets>
  <externalReferences>
    <externalReference r:id="rId6"/>
  </externalReferences>
  <calcPr calcId="162913"/>
</workbook>
</file>

<file path=xl/calcChain.xml><?xml version="1.0" encoding="utf-8"?>
<calcChain xmlns="http://schemas.openxmlformats.org/spreadsheetml/2006/main">
  <c r="N34" i="62" l="1"/>
  <c r="N17" i="62"/>
  <c r="M34" i="62"/>
  <c r="M32" i="62"/>
  <c r="L32" i="62" s="1"/>
  <c r="M29" i="62"/>
  <c r="N29" i="62"/>
  <c r="M10" i="62"/>
  <c r="N10" i="62"/>
  <c r="L43" i="62"/>
  <c r="L48" i="62"/>
  <c r="L31" i="62"/>
  <c r="L30" i="62"/>
  <c r="L28" i="62"/>
  <c r="L27" i="62"/>
  <c r="L25" i="62"/>
  <c r="L23" i="62"/>
  <c r="L21" i="62"/>
  <c r="L19" i="62"/>
  <c r="L13" i="62"/>
  <c r="L12" i="62"/>
  <c r="L11" i="62"/>
  <c r="L15" i="62"/>
  <c r="L14" i="62"/>
  <c r="N20" i="62"/>
  <c r="M22" i="62"/>
  <c r="L22" i="62" s="1"/>
  <c r="M20" i="62"/>
  <c r="N18" i="62"/>
  <c r="M18" i="62"/>
  <c r="N41" i="62"/>
  <c r="N39" i="62" s="1"/>
  <c r="L39" i="62" s="1"/>
  <c r="N16" i="62"/>
  <c r="L16" i="62" s="1"/>
  <c r="Q49" i="62"/>
  <c r="O49" i="62"/>
  <c r="R49" i="62" s="1"/>
  <c r="I49" i="62"/>
  <c r="F49" i="62"/>
  <c r="R48" i="62"/>
  <c r="J48" i="62"/>
  <c r="G48" i="62"/>
  <c r="C48" i="62"/>
  <c r="E47" i="62"/>
  <c r="C47" i="62" s="1"/>
  <c r="Q46" i="62"/>
  <c r="R46" i="62"/>
  <c r="I46" i="62"/>
  <c r="F46" i="62"/>
  <c r="C46" i="62"/>
  <c r="Q45" i="62"/>
  <c r="R45" i="62"/>
  <c r="I45" i="62"/>
  <c r="F45" i="62"/>
  <c r="C45" i="62"/>
  <c r="Q44" i="62"/>
  <c r="R44" i="62"/>
  <c r="I44" i="62"/>
  <c r="F44" i="62"/>
  <c r="C44" i="62"/>
  <c r="R43" i="62"/>
  <c r="R42" i="62" s="1"/>
  <c r="J43" i="62"/>
  <c r="I43" i="62" s="1"/>
  <c r="G43" i="62"/>
  <c r="C43" i="62"/>
  <c r="N42" i="62"/>
  <c r="L42" i="62" s="1"/>
  <c r="K42" i="62"/>
  <c r="H42" i="62"/>
  <c r="D42" i="62"/>
  <c r="R41" i="62"/>
  <c r="J41" i="62"/>
  <c r="G41" i="62"/>
  <c r="F41" i="62" s="1"/>
  <c r="C41" i="62"/>
  <c r="E40" i="62"/>
  <c r="E39" i="62" s="1"/>
  <c r="K39" i="62"/>
  <c r="H39" i="62"/>
  <c r="D39" i="62"/>
  <c r="Q38" i="62"/>
  <c r="R38" i="62"/>
  <c r="I38" i="62"/>
  <c r="F38" i="62"/>
  <c r="R34" i="62"/>
  <c r="J34" i="62"/>
  <c r="G34" i="62"/>
  <c r="F34" i="62" s="1"/>
  <c r="C34" i="62"/>
  <c r="D33" i="62"/>
  <c r="C33" i="62" s="1"/>
  <c r="I32" i="62"/>
  <c r="K32" i="62"/>
  <c r="J32" i="62"/>
  <c r="H32" i="62"/>
  <c r="G32" i="62"/>
  <c r="E32" i="62"/>
  <c r="C32" i="62" s="1"/>
  <c r="R31" i="62"/>
  <c r="C31" i="62"/>
  <c r="R30" i="62"/>
  <c r="J30" i="62"/>
  <c r="I30" i="62" s="1"/>
  <c r="G30" i="62"/>
  <c r="F30" i="62" s="1"/>
  <c r="C30" i="62"/>
  <c r="R29" i="62"/>
  <c r="J29" i="62"/>
  <c r="I29" i="62" s="1"/>
  <c r="G29" i="62"/>
  <c r="F29" i="62" s="1"/>
  <c r="D29" i="62"/>
  <c r="C29" i="62" s="1"/>
  <c r="Q28" i="62"/>
  <c r="R28" i="62"/>
  <c r="I28" i="62"/>
  <c r="F28" i="62"/>
  <c r="K27" i="62"/>
  <c r="K26" i="62" s="1"/>
  <c r="J27" i="62"/>
  <c r="H27" i="62"/>
  <c r="H26" i="62" s="1"/>
  <c r="G27" i="62"/>
  <c r="E27" i="62"/>
  <c r="E26" i="62" s="1"/>
  <c r="I25" i="62"/>
  <c r="K25" i="62"/>
  <c r="K24" i="62" s="1"/>
  <c r="I24" i="62" s="1"/>
  <c r="J25" i="62"/>
  <c r="H25" i="62"/>
  <c r="G25" i="62"/>
  <c r="G24" i="62" s="1"/>
  <c r="E25" i="62"/>
  <c r="E24" i="62" s="1"/>
  <c r="N24" i="62"/>
  <c r="L24" i="62" s="1"/>
  <c r="D24" i="62"/>
  <c r="Q23" i="62"/>
  <c r="P23" i="62" s="1"/>
  <c r="I23" i="62"/>
  <c r="F23" i="62"/>
  <c r="C23" i="62"/>
  <c r="R22" i="62"/>
  <c r="Q22" i="62"/>
  <c r="I22" i="62"/>
  <c r="F22" i="62"/>
  <c r="E22" i="62"/>
  <c r="C22" i="62" s="1"/>
  <c r="Q21" i="62"/>
  <c r="I21" i="62"/>
  <c r="F21" i="62"/>
  <c r="C21" i="62"/>
  <c r="K20" i="62"/>
  <c r="K17" i="62" s="1"/>
  <c r="J20" i="62"/>
  <c r="H20" i="62"/>
  <c r="R19" i="62"/>
  <c r="Q19" i="62"/>
  <c r="F19" i="62"/>
  <c r="R18" i="62"/>
  <c r="J18" i="62"/>
  <c r="I18" i="62" s="1"/>
  <c r="G18" i="62"/>
  <c r="F18" i="62" s="1"/>
  <c r="C18" i="62"/>
  <c r="K16" i="62"/>
  <c r="J16" i="62"/>
  <c r="H16" i="62"/>
  <c r="F16" i="62" s="1"/>
  <c r="E16" i="62"/>
  <c r="C16" i="62" s="1"/>
  <c r="Q10" i="62"/>
  <c r="I10" i="62"/>
  <c r="F10" i="62"/>
  <c r="R15" i="62"/>
  <c r="Q15" i="62"/>
  <c r="I15" i="62"/>
  <c r="F15" i="62"/>
  <c r="C15" i="62"/>
  <c r="R14" i="62"/>
  <c r="Q14" i="62"/>
  <c r="I14" i="62"/>
  <c r="F14" i="62"/>
  <c r="C14" i="62"/>
  <c r="R13" i="62"/>
  <c r="Q13" i="62"/>
  <c r="I13" i="62"/>
  <c r="F13" i="62"/>
  <c r="C13" i="62"/>
  <c r="R12" i="62"/>
  <c r="Q12" i="62"/>
  <c r="I12" i="62"/>
  <c r="F12" i="62"/>
  <c r="C12" i="62"/>
  <c r="R11" i="62"/>
  <c r="Q11" i="62"/>
  <c r="I11" i="62"/>
  <c r="F11" i="62"/>
  <c r="C11" i="62"/>
  <c r="K10" i="62"/>
  <c r="J10" i="62"/>
  <c r="H10" i="62"/>
  <c r="G10" i="62"/>
  <c r="E10" i="62"/>
  <c r="D10" i="62"/>
  <c r="P45" i="62" l="1"/>
  <c r="Q41" i="62"/>
  <c r="P41" i="62" s="1"/>
  <c r="F32" i="62"/>
  <c r="P15" i="62"/>
  <c r="C10" i="62"/>
  <c r="L20" i="62"/>
  <c r="G39" i="62"/>
  <c r="F39" i="62" s="1"/>
  <c r="Q43" i="62"/>
  <c r="P43" i="62" s="1"/>
  <c r="F43" i="62"/>
  <c r="L29" i="62"/>
  <c r="R20" i="62"/>
  <c r="M26" i="62"/>
  <c r="L18" i="62"/>
  <c r="E20" i="62"/>
  <c r="E17" i="62" s="1"/>
  <c r="C17" i="62" s="1"/>
  <c r="R25" i="62"/>
  <c r="R24" i="62" s="1"/>
  <c r="D26" i="62"/>
  <c r="C26" i="62" s="1"/>
  <c r="C39" i="62"/>
  <c r="P14" i="62"/>
  <c r="P11" i="62"/>
  <c r="P19" i="62"/>
  <c r="M17" i="62"/>
  <c r="H17" i="62"/>
  <c r="R17" i="62" s="1"/>
  <c r="Q27" i="62"/>
  <c r="P38" i="62"/>
  <c r="P46" i="62"/>
  <c r="Q48" i="62"/>
  <c r="P48" i="62" s="1"/>
  <c r="I16" i="62"/>
  <c r="L41" i="62"/>
  <c r="L34" i="62"/>
  <c r="J26" i="62"/>
  <c r="C24" i="62"/>
  <c r="R39" i="62"/>
  <c r="L10" i="62"/>
  <c r="P22" i="62"/>
  <c r="P12" i="62"/>
  <c r="F25" i="62"/>
  <c r="H24" i="62"/>
  <c r="F24" i="62" s="1"/>
  <c r="Q16" i="62"/>
  <c r="I20" i="62"/>
  <c r="I17" i="62" s="1"/>
  <c r="P13" i="62"/>
  <c r="J17" i="62"/>
  <c r="R21" i="62"/>
  <c r="P21" i="62" s="1"/>
  <c r="C40" i="62"/>
  <c r="J42" i="62"/>
  <c r="R16" i="62"/>
  <c r="G20" i="62"/>
  <c r="G17" i="62" s="1"/>
  <c r="R32" i="62"/>
  <c r="Q25" i="62"/>
  <c r="Q30" i="62"/>
  <c r="P30" i="62" s="1"/>
  <c r="K9" i="62"/>
  <c r="C27" i="62"/>
  <c r="G42" i="62"/>
  <c r="P28" i="62"/>
  <c r="P44" i="62"/>
  <c r="Q34" i="62"/>
  <c r="P34" i="62" s="1"/>
  <c r="N26" i="62"/>
  <c r="L26" i="62" s="1"/>
  <c r="Q29" i="62"/>
  <c r="P29" i="62" s="1"/>
  <c r="Q18" i="62"/>
  <c r="P18" i="62" s="1"/>
  <c r="P49" i="62"/>
  <c r="Q32" i="62"/>
  <c r="R27" i="62"/>
  <c r="R26" i="62" s="1"/>
  <c r="E42" i="62"/>
  <c r="C42" i="62" s="1"/>
  <c r="F48" i="62"/>
  <c r="R10" i="62"/>
  <c r="P10" i="62" s="1"/>
  <c r="G26" i="62"/>
  <c r="F26" i="62" s="1"/>
  <c r="I27" i="62"/>
  <c r="I26" i="62" s="1"/>
  <c r="C25" i="62"/>
  <c r="I34" i="62"/>
  <c r="I41" i="62"/>
  <c r="L44" i="62"/>
  <c r="L45" i="62"/>
  <c r="L46" i="62"/>
  <c r="I48" i="62"/>
  <c r="I42" i="62" s="1"/>
  <c r="L49" i="62"/>
  <c r="F27" i="62"/>
  <c r="J39" i="62"/>
  <c r="I39" i="62" s="1"/>
  <c r="L10" i="61"/>
  <c r="M52" i="61"/>
  <c r="L40" i="61"/>
  <c r="M48" i="61"/>
  <c r="L48" i="61" s="1"/>
  <c r="L22" i="61"/>
  <c r="M19" i="61"/>
  <c r="N19" i="61"/>
  <c r="Q60" i="61"/>
  <c r="P60" i="61"/>
  <c r="N60" i="61"/>
  <c r="L60" i="61" s="1"/>
  <c r="I60" i="61"/>
  <c r="F60" i="61"/>
  <c r="L59" i="61"/>
  <c r="J59" i="61"/>
  <c r="I59" i="61"/>
  <c r="G59" i="61"/>
  <c r="C59" i="61"/>
  <c r="E58" i="61"/>
  <c r="C58" i="61" s="1"/>
  <c r="P57" i="61"/>
  <c r="N57" i="61"/>
  <c r="L57" i="61" s="1"/>
  <c r="I57" i="61"/>
  <c r="F57" i="61"/>
  <c r="Q56" i="61"/>
  <c r="P56" i="61"/>
  <c r="N56" i="61"/>
  <c r="L56" i="61" s="1"/>
  <c r="I56" i="61"/>
  <c r="F56" i="61"/>
  <c r="C56" i="61"/>
  <c r="P55" i="61"/>
  <c r="N55" i="61"/>
  <c r="Q55" i="61" s="1"/>
  <c r="L55" i="61"/>
  <c r="I55" i="61"/>
  <c r="F55" i="61"/>
  <c r="C55" i="61"/>
  <c r="P54" i="61"/>
  <c r="N54" i="61"/>
  <c r="L54" i="61" s="1"/>
  <c r="I54" i="61"/>
  <c r="F54" i="61"/>
  <c r="C54" i="61"/>
  <c r="L53" i="61"/>
  <c r="J53" i="61"/>
  <c r="G53" i="61"/>
  <c r="F53" i="61" s="1"/>
  <c r="C53" i="61"/>
  <c r="K52" i="61"/>
  <c r="H52" i="61"/>
  <c r="D52" i="61"/>
  <c r="Q51" i="61"/>
  <c r="P51" i="61"/>
  <c r="N51" i="61"/>
  <c r="L51" i="61" s="1"/>
  <c r="I51" i="61"/>
  <c r="F51" i="61"/>
  <c r="L50" i="61"/>
  <c r="J50" i="61"/>
  <c r="I50" i="61" s="1"/>
  <c r="G50" i="61"/>
  <c r="F50" i="61" s="1"/>
  <c r="C50" i="61"/>
  <c r="E49" i="61"/>
  <c r="C49" i="61" s="1"/>
  <c r="K48" i="61"/>
  <c r="H48" i="61"/>
  <c r="E48" i="61"/>
  <c r="D48" i="61"/>
  <c r="C48" i="61" s="1"/>
  <c r="Q47" i="61"/>
  <c r="P47" i="61"/>
  <c r="N47" i="61"/>
  <c r="L47" i="61" s="1"/>
  <c r="I47" i="61"/>
  <c r="F47" i="61"/>
  <c r="L46" i="61"/>
  <c r="J46" i="61"/>
  <c r="I46" i="61" s="1"/>
  <c r="G46" i="61"/>
  <c r="F46" i="61" s="1"/>
  <c r="C46" i="61"/>
  <c r="P45" i="61"/>
  <c r="N45" i="61"/>
  <c r="Q45" i="61" s="1"/>
  <c r="L45" i="61"/>
  <c r="I45" i="61"/>
  <c r="F45" i="61"/>
  <c r="C45" i="61"/>
  <c r="P44" i="61"/>
  <c r="N44" i="61"/>
  <c r="L44" i="61" s="1"/>
  <c r="I44" i="61"/>
  <c r="F44" i="61"/>
  <c r="C44" i="61"/>
  <c r="Q43" i="61"/>
  <c r="O43" i="61" s="1"/>
  <c r="P43" i="61"/>
  <c r="N43" i="61"/>
  <c r="L43" i="61" s="1"/>
  <c r="I43" i="61"/>
  <c r="F43" i="61"/>
  <c r="C43" i="61"/>
  <c r="D42" i="61"/>
  <c r="C42" i="61" s="1"/>
  <c r="P41" i="61"/>
  <c r="P40" i="61" s="1"/>
  <c r="N41" i="61"/>
  <c r="Q41" i="61" s="1"/>
  <c r="I41" i="61"/>
  <c r="I40" i="61" s="1"/>
  <c r="F41" i="61"/>
  <c r="K40" i="61"/>
  <c r="J40" i="61"/>
  <c r="H40" i="61"/>
  <c r="G40" i="61"/>
  <c r="E40" i="61"/>
  <c r="C40" i="61" s="1"/>
  <c r="Q39" i="61"/>
  <c r="C39" i="61"/>
  <c r="P38" i="61"/>
  <c r="N38" i="61"/>
  <c r="Q38" i="61" s="1"/>
  <c r="I38" i="61"/>
  <c r="F38" i="61"/>
  <c r="Q37" i="61"/>
  <c r="L37" i="61"/>
  <c r="J37" i="61"/>
  <c r="I37" i="61" s="1"/>
  <c r="G37" i="61"/>
  <c r="F37" i="61" s="1"/>
  <c r="C37" i="61"/>
  <c r="P36" i="61"/>
  <c r="N36" i="61"/>
  <c r="Q36" i="61" s="1"/>
  <c r="O36" i="61" s="1"/>
  <c r="L36" i="61"/>
  <c r="I36" i="61"/>
  <c r="F36" i="61"/>
  <c r="P35" i="61"/>
  <c r="N35" i="61"/>
  <c r="Q35" i="61" s="1"/>
  <c r="L35" i="61"/>
  <c r="I35" i="61"/>
  <c r="F35" i="61"/>
  <c r="C35" i="61"/>
  <c r="P34" i="61"/>
  <c r="N34" i="61"/>
  <c r="L34" i="61" s="1"/>
  <c r="I34" i="61"/>
  <c r="F34" i="61"/>
  <c r="C34" i="61"/>
  <c r="Q33" i="61"/>
  <c r="L33" i="61"/>
  <c r="J33" i="61"/>
  <c r="I33" i="61" s="1"/>
  <c r="G33" i="61"/>
  <c r="F33" i="61" s="1"/>
  <c r="D33" i="61"/>
  <c r="C33" i="61" s="1"/>
  <c r="P32" i="61"/>
  <c r="N32" i="61"/>
  <c r="Q32" i="61" s="1"/>
  <c r="I32" i="61"/>
  <c r="F32" i="61"/>
  <c r="K31" i="61"/>
  <c r="K30" i="61" s="1"/>
  <c r="J31" i="61"/>
  <c r="I31" i="61" s="1"/>
  <c r="H31" i="61"/>
  <c r="H30" i="61" s="1"/>
  <c r="G31" i="61"/>
  <c r="E31" i="61"/>
  <c r="C31" i="61" s="1"/>
  <c r="P29" i="61"/>
  <c r="N29" i="61"/>
  <c r="L29" i="61" s="1"/>
  <c r="I29" i="61"/>
  <c r="I28" i="61" s="1"/>
  <c r="F29" i="61"/>
  <c r="K28" i="61"/>
  <c r="K27" i="61" s="1"/>
  <c r="J28" i="61"/>
  <c r="H28" i="61"/>
  <c r="N27" i="61" s="1"/>
  <c r="G28" i="61"/>
  <c r="P28" i="61" s="1"/>
  <c r="E28" i="61"/>
  <c r="E27" i="61" s="1"/>
  <c r="H27" i="61"/>
  <c r="G27" i="61"/>
  <c r="D27" i="61"/>
  <c r="C27" i="61" s="1"/>
  <c r="N26" i="61"/>
  <c r="Q26" i="61" s="1"/>
  <c r="I26" i="61"/>
  <c r="G26" i="61"/>
  <c r="F26" i="61" s="1"/>
  <c r="P25" i="61"/>
  <c r="O25" i="61" s="1"/>
  <c r="L25" i="61"/>
  <c r="I25" i="61"/>
  <c r="F25" i="61"/>
  <c r="C25" i="61"/>
  <c r="Q24" i="61"/>
  <c r="P24" i="61"/>
  <c r="L24" i="61"/>
  <c r="I24" i="61"/>
  <c r="F24" i="61"/>
  <c r="E24" i="61"/>
  <c r="C24" i="61"/>
  <c r="P23" i="61"/>
  <c r="N23" i="61"/>
  <c r="Q23" i="61" s="1"/>
  <c r="I23" i="61"/>
  <c r="I22" i="61" s="1"/>
  <c r="F23" i="61"/>
  <c r="C23" i="61"/>
  <c r="K22" i="61"/>
  <c r="J22" i="61"/>
  <c r="J19" i="61" s="1"/>
  <c r="H22" i="61"/>
  <c r="E22" i="61"/>
  <c r="C22" i="61" s="1"/>
  <c r="P21" i="61"/>
  <c r="N21" i="61"/>
  <c r="L21" i="61" s="1"/>
  <c r="F21" i="61"/>
  <c r="Q20" i="61"/>
  <c r="J20" i="61"/>
  <c r="I20" i="61" s="1"/>
  <c r="G20" i="61"/>
  <c r="P20" i="61" s="1"/>
  <c r="C20" i="61"/>
  <c r="K19" i="61"/>
  <c r="P18" i="61"/>
  <c r="N18" i="61"/>
  <c r="L18" i="61" s="1"/>
  <c r="I18" i="61"/>
  <c r="F18" i="61"/>
  <c r="P17" i="61"/>
  <c r="K17" i="61"/>
  <c r="J17" i="61"/>
  <c r="H17" i="61"/>
  <c r="F17" i="61"/>
  <c r="E17" i="61"/>
  <c r="C17" i="61" s="1"/>
  <c r="P16" i="61"/>
  <c r="N16" i="61"/>
  <c r="L16" i="61" s="1"/>
  <c r="I16" i="61"/>
  <c r="I10" i="61" s="1"/>
  <c r="F16" i="61"/>
  <c r="F10" i="61" s="1"/>
  <c r="C16" i="61"/>
  <c r="Q15" i="61"/>
  <c r="P15" i="61"/>
  <c r="L15" i="61"/>
  <c r="I15" i="61"/>
  <c r="F15" i="61"/>
  <c r="C15" i="61"/>
  <c r="Q14" i="61"/>
  <c r="P14" i="61"/>
  <c r="L14" i="61"/>
  <c r="I14" i="61"/>
  <c r="F14" i="61"/>
  <c r="C14" i="61"/>
  <c r="Q13" i="61"/>
  <c r="P13" i="61"/>
  <c r="O13" i="61" s="1"/>
  <c r="L13" i="61"/>
  <c r="I13" i="61"/>
  <c r="F13" i="61"/>
  <c r="C13" i="61"/>
  <c r="Q12" i="61"/>
  <c r="P12" i="61"/>
  <c r="L12" i="61"/>
  <c r="I12" i="61"/>
  <c r="F12" i="61"/>
  <c r="C12" i="61"/>
  <c r="Q11" i="61"/>
  <c r="P11" i="61"/>
  <c r="O11" i="61" s="1"/>
  <c r="L11" i="61"/>
  <c r="I11" i="61"/>
  <c r="F11" i="61"/>
  <c r="C11" i="61"/>
  <c r="K10" i="61"/>
  <c r="J10" i="61"/>
  <c r="H10" i="61"/>
  <c r="G10" i="61"/>
  <c r="E10" i="61"/>
  <c r="D10" i="61"/>
  <c r="C53" i="60"/>
  <c r="C40" i="60"/>
  <c r="C31" i="60"/>
  <c r="C28" i="60"/>
  <c r="C10" i="60"/>
  <c r="D22" i="60"/>
  <c r="D46" i="60"/>
  <c r="C46" i="60" s="1"/>
  <c r="E19" i="60"/>
  <c r="C60" i="60"/>
  <c r="C59" i="60"/>
  <c r="C57" i="60"/>
  <c r="C56" i="60"/>
  <c r="C55" i="60"/>
  <c r="C54" i="60"/>
  <c r="E52" i="60"/>
  <c r="D52" i="60"/>
  <c r="C52" i="60" s="1"/>
  <c r="C51" i="60"/>
  <c r="C50" i="60"/>
  <c r="E48" i="60"/>
  <c r="C47" i="60"/>
  <c r="C45" i="60"/>
  <c r="C44" i="60"/>
  <c r="C43" i="60"/>
  <c r="C41" i="60"/>
  <c r="C38" i="60"/>
  <c r="C37" i="60"/>
  <c r="C36" i="60"/>
  <c r="C35" i="60"/>
  <c r="C34" i="60"/>
  <c r="D33" i="60"/>
  <c r="D30" i="60" s="1"/>
  <c r="C32" i="60"/>
  <c r="E30" i="60"/>
  <c r="C29" i="60"/>
  <c r="D27" i="60"/>
  <c r="E27" i="60"/>
  <c r="C26" i="60"/>
  <c r="E25" i="60"/>
  <c r="C25" i="60" s="1"/>
  <c r="C24" i="60"/>
  <c r="C23" i="60"/>
  <c r="C21" i="60"/>
  <c r="D20" i="60"/>
  <c r="C20" i="60" s="1"/>
  <c r="C18" i="60"/>
  <c r="C17" i="60"/>
  <c r="C16" i="60"/>
  <c r="C15" i="60"/>
  <c r="C14" i="60"/>
  <c r="C13" i="60"/>
  <c r="C12" i="60"/>
  <c r="C11" i="60"/>
  <c r="D12" i="59"/>
  <c r="D11" i="59" s="1"/>
  <c r="E12" i="59"/>
  <c r="C13" i="59"/>
  <c r="C14" i="59"/>
  <c r="C15" i="59"/>
  <c r="C16" i="59"/>
  <c r="C17" i="59"/>
  <c r="C18" i="59"/>
  <c r="E19" i="59"/>
  <c r="C19" i="59" s="1"/>
  <c r="C22" i="59"/>
  <c r="C25" i="59"/>
  <c r="E26" i="59"/>
  <c r="E24" i="59" s="1"/>
  <c r="C27" i="59"/>
  <c r="D29" i="59"/>
  <c r="E30" i="59"/>
  <c r="E29" i="59" s="1"/>
  <c r="C29" i="59" s="1"/>
  <c r="D32" i="59"/>
  <c r="E33" i="59"/>
  <c r="E32" i="59" s="1"/>
  <c r="D35" i="59"/>
  <c r="C35" i="59" s="1"/>
  <c r="C36" i="59"/>
  <c r="C37" i="59"/>
  <c r="C39" i="59"/>
  <c r="C41" i="59"/>
  <c r="E42" i="59"/>
  <c r="C42" i="59" s="1"/>
  <c r="D44" i="59"/>
  <c r="C44" i="59" s="1"/>
  <c r="C45" i="59"/>
  <c r="C46" i="59"/>
  <c r="C47" i="59"/>
  <c r="C48" i="59"/>
  <c r="D50" i="59"/>
  <c r="E51" i="59"/>
  <c r="E50" i="59" s="1"/>
  <c r="C50" i="59" s="1"/>
  <c r="C52" i="59"/>
  <c r="D54" i="59"/>
  <c r="E54" i="59"/>
  <c r="C54" i="59" s="1"/>
  <c r="C55" i="59"/>
  <c r="C56" i="59"/>
  <c r="C57" i="59"/>
  <c r="C58" i="59"/>
  <c r="E60" i="59"/>
  <c r="C60" i="59" s="1"/>
  <c r="C61" i="59"/>
  <c r="F42" i="62" l="1"/>
  <c r="C20" i="62"/>
  <c r="D9" i="62"/>
  <c r="Q42" i="62"/>
  <c r="P42" i="62" s="1"/>
  <c r="H9" i="62"/>
  <c r="L17" i="62"/>
  <c r="N9" i="62"/>
  <c r="Q39" i="62"/>
  <c r="P39" i="62" s="1"/>
  <c r="M9" i="62"/>
  <c r="G9" i="62"/>
  <c r="P16" i="62"/>
  <c r="Q24" i="62"/>
  <c r="P25" i="62"/>
  <c r="P24" i="62" s="1"/>
  <c r="J9" i="62"/>
  <c r="F20" i="62"/>
  <c r="Q20" i="62"/>
  <c r="P20" i="62" s="1"/>
  <c r="Q26" i="62"/>
  <c r="P26" i="62" s="1"/>
  <c r="P32" i="62"/>
  <c r="C9" i="62"/>
  <c r="I9" i="62"/>
  <c r="L9" i="62"/>
  <c r="P27" i="62"/>
  <c r="Q17" i="62"/>
  <c r="F17" i="62"/>
  <c r="R9" i="62"/>
  <c r="E9" i="62"/>
  <c r="O56" i="61"/>
  <c r="F27" i="61"/>
  <c r="O55" i="61"/>
  <c r="O12" i="61"/>
  <c r="C28" i="61"/>
  <c r="J48" i="61"/>
  <c r="I48" i="61" s="1"/>
  <c r="L32" i="61"/>
  <c r="Q48" i="61"/>
  <c r="Q54" i="61"/>
  <c r="O54" i="61" s="1"/>
  <c r="J52" i="61"/>
  <c r="Q10" i="61"/>
  <c r="O15" i="61"/>
  <c r="L23" i="61"/>
  <c r="O24" i="61"/>
  <c r="Q44" i="61"/>
  <c r="O44" i="61" s="1"/>
  <c r="L19" i="61"/>
  <c r="L52" i="61"/>
  <c r="Q46" i="61"/>
  <c r="Q53" i="61"/>
  <c r="Q16" i="61"/>
  <c r="O16" i="61" s="1"/>
  <c r="O23" i="61"/>
  <c r="O45" i="61"/>
  <c r="N52" i="61"/>
  <c r="Q59" i="61"/>
  <c r="I19" i="61"/>
  <c r="J30" i="61"/>
  <c r="J9" i="61" s="1"/>
  <c r="P37" i="61"/>
  <c r="O37" i="61" s="1"/>
  <c r="L41" i="61"/>
  <c r="G48" i="61"/>
  <c r="F48" i="61" s="1"/>
  <c r="Q57" i="61"/>
  <c r="O57" i="61" s="1"/>
  <c r="L20" i="61"/>
  <c r="Q50" i="61"/>
  <c r="O14" i="61"/>
  <c r="Q18" i="61"/>
  <c r="O18" i="61" s="1"/>
  <c r="O32" i="61"/>
  <c r="O35" i="61"/>
  <c r="F40" i="61"/>
  <c r="O51" i="61"/>
  <c r="E19" i="61"/>
  <c r="C19" i="61" s="1"/>
  <c r="P31" i="61"/>
  <c r="L38" i="61"/>
  <c r="O47" i="61"/>
  <c r="P53" i="61"/>
  <c r="P52" i="61" s="1"/>
  <c r="P59" i="61"/>
  <c r="O60" i="61"/>
  <c r="L28" i="61"/>
  <c r="L27" i="61" s="1"/>
  <c r="O38" i="61"/>
  <c r="Q40" i="61"/>
  <c r="O40" i="61" s="1"/>
  <c r="O41" i="61"/>
  <c r="P48" i="61"/>
  <c r="O48" i="61" s="1"/>
  <c r="O20" i="61"/>
  <c r="I27" i="61"/>
  <c r="K9" i="61"/>
  <c r="I30" i="61"/>
  <c r="F20" i="61"/>
  <c r="Q22" i="61"/>
  <c r="Q28" i="61"/>
  <c r="Q27" i="61" s="1"/>
  <c r="Q29" i="61"/>
  <c r="O29" i="61" s="1"/>
  <c r="N30" i="61"/>
  <c r="P33" i="61"/>
  <c r="O33" i="61" s="1"/>
  <c r="E52" i="61"/>
  <c r="C52" i="61" s="1"/>
  <c r="I17" i="61"/>
  <c r="Q17" i="61"/>
  <c r="H19" i="61"/>
  <c r="Q21" i="61"/>
  <c r="O21" i="61" s="1"/>
  <c r="L26" i="61"/>
  <c r="F28" i="61"/>
  <c r="D30" i="61"/>
  <c r="Q34" i="61"/>
  <c r="O34" i="61" s="1"/>
  <c r="G52" i="61"/>
  <c r="C10" i="61"/>
  <c r="P10" i="61"/>
  <c r="M27" i="61"/>
  <c r="E30" i="61"/>
  <c r="Q31" i="61"/>
  <c r="Q30" i="61" s="1"/>
  <c r="I53" i="61"/>
  <c r="I52" i="61" s="1"/>
  <c r="F59" i="61"/>
  <c r="F52" i="61" s="1"/>
  <c r="P46" i="61"/>
  <c r="P50" i="61"/>
  <c r="P26" i="61"/>
  <c r="O26" i="61" s="1"/>
  <c r="G30" i="61"/>
  <c r="F30" i="61" s="1"/>
  <c r="F31" i="61"/>
  <c r="G22" i="61"/>
  <c r="P27" i="61"/>
  <c r="M30" i="61"/>
  <c r="C33" i="60"/>
  <c r="C30" i="60"/>
  <c r="C27" i="60"/>
  <c r="D19" i="60"/>
  <c r="C19" i="60" s="1"/>
  <c r="C22" i="60"/>
  <c r="E9" i="60"/>
  <c r="D48" i="60"/>
  <c r="C48" i="60" s="1"/>
  <c r="C33" i="59"/>
  <c r="C32" i="59"/>
  <c r="C30" i="59"/>
  <c r="C24" i="59"/>
  <c r="E21" i="59"/>
  <c r="C21" i="59" s="1"/>
  <c r="C26" i="59"/>
  <c r="C12" i="59"/>
  <c r="C51" i="59"/>
  <c r="N27" i="59"/>
  <c r="L27" i="59" s="1"/>
  <c r="J22" i="59"/>
  <c r="S62" i="59"/>
  <c r="Q62" i="59"/>
  <c r="O62" i="59" s="1"/>
  <c r="L62" i="59"/>
  <c r="I62" i="59"/>
  <c r="F62" i="59"/>
  <c r="Q61" i="59"/>
  <c r="T61" i="59" s="1"/>
  <c r="P61" i="59"/>
  <c r="M61" i="59"/>
  <c r="L61" i="59" s="1"/>
  <c r="J61" i="59"/>
  <c r="G61" i="59"/>
  <c r="F61" i="59" s="1"/>
  <c r="K54" i="59"/>
  <c r="S59" i="59"/>
  <c r="Q59" i="59"/>
  <c r="O59" i="59" s="1"/>
  <c r="L59" i="59"/>
  <c r="I59" i="59"/>
  <c r="F59" i="59"/>
  <c r="S58" i="59"/>
  <c r="Q58" i="59"/>
  <c r="O58" i="59" s="1"/>
  <c r="L58" i="59"/>
  <c r="I58" i="59"/>
  <c r="F58" i="59"/>
  <c r="S57" i="59"/>
  <c r="Q57" i="59"/>
  <c r="O57" i="59" s="1"/>
  <c r="L57" i="59"/>
  <c r="I57" i="59"/>
  <c r="F57" i="59"/>
  <c r="S56" i="59"/>
  <c r="Q56" i="59"/>
  <c r="O56" i="59" s="1"/>
  <c r="L56" i="59"/>
  <c r="I56" i="59"/>
  <c r="F56" i="59"/>
  <c r="Q55" i="59"/>
  <c r="T55" i="59" s="1"/>
  <c r="P55" i="59"/>
  <c r="M55" i="59"/>
  <c r="L55" i="59" s="1"/>
  <c r="J55" i="59"/>
  <c r="I55" i="59" s="1"/>
  <c r="G55" i="59"/>
  <c r="S53" i="59"/>
  <c r="Q53" i="59"/>
  <c r="O53" i="59" s="1"/>
  <c r="L53" i="59"/>
  <c r="I53" i="59"/>
  <c r="F53" i="59"/>
  <c r="Q52" i="59"/>
  <c r="T52" i="59" s="1"/>
  <c r="P52" i="59"/>
  <c r="M52" i="59"/>
  <c r="L52" i="59" s="1"/>
  <c r="J52" i="59"/>
  <c r="J50" i="59" s="1"/>
  <c r="G52" i="59"/>
  <c r="F52" i="59" s="1"/>
  <c r="N50" i="59"/>
  <c r="S49" i="59"/>
  <c r="Q49" i="59"/>
  <c r="O49" i="59" s="1"/>
  <c r="L49" i="59"/>
  <c r="I49" i="59"/>
  <c r="F49" i="59"/>
  <c r="Q48" i="59"/>
  <c r="T48" i="59" s="1"/>
  <c r="P48" i="59"/>
  <c r="M48" i="59"/>
  <c r="L48" i="59" s="1"/>
  <c r="J48" i="59"/>
  <c r="G48" i="59"/>
  <c r="F48" i="59" s="1"/>
  <c r="S47" i="59"/>
  <c r="Q47" i="59"/>
  <c r="T47" i="59" s="1"/>
  <c r="L47" i="59"/>
  <c r="I47" i="59"/>
  <c r="F47" i="59"/>
  <c r="S46" i="59"/>
  <c r="Q46" i="59"/>
  <c r="L46" i="59"/>
  <c r="I46" i="59"/>
  <c r="F46" i="59"/>
  <c r="S45" i="59"/>
  <c r="Q45" i="59"/>
  <c r="O45" i="59" s="1"/>
  <c r="L45" i="59"/>
  <c r="I45" i="59"/>
  <c r="F45" i="59"/>
  <c r="S43" i="59"/>
  <c r="Q43" i="59"/>
  <c r="O43" i="59" s="1"/>
  <c r="L43" i="59"/>
  <c r="I43" i="59"/>
  <c r="F43" i="59"/>
  <c r="P42" i="59"/>
  <c r="N42" i="59"/>
  <c r="M42" i="59"/>
  <c r="K42" i="59"/>
  <c r="J42" i="59"/>
  <c r="H42" i="59"/>
  <c r="G42" i="59"/>
  <c r="T41" i="59"/>
  <c r="S40" i="59"/>
  <c r="Q40" i="59"/>
  <c r="T40" i="59" s="1"/>
  <c r="L40" i="59"/>
  <c r="I40" i="59"/>
  <c r="F40" i="59"/>
  <c r="Q39" i="59"/>
  <c r="T39" i="59" s="1"/>
  <c r="P39" i="59"/>
  <c r="M39" i="59"/>
  <c r="L39" i="59" s="1"/>
  <c r="J39" i="59"/>
  <c r="I39" i="59" s="1"/>
  <c r="G39" i="59"/>
  <c r="S38" i="59"/>
  <c r="Q38" i="59"/>
  <c r="T38" i="59" s="1"/>
  <c r="L38" i="59"/>
  <c r="I38" i="59"/>
  <c r="F38" i="59"/>
  <c r="S37" i="59"/>
  <c r="Q37" i="59"/>
  <c r="O37" i="59" s="1"/>
  <c r="L37" i="59"/>
  <c r="I37" i="59"/>
  <c r="F37" i="59"/>
  <c r="S36" i="59"/>
  <c r="Q36" i="59"/>
  <c r="T36" i="59" s="1"/>
  <c r="L36" i="59"/>
  <c r="I36" i="59"/>
  <c r="F36" i="59"/>
  <c r="Q35" i="59"/>
  <c r="T35" i="59" s="1"/>
  <c r="P35" i="59"/>
  <c r="M35" i="59"/>
  <c r="L35" i="59" s="1"/>
  <c r="J35" i="59"/>
  <c r="I35" i="59" s="1"/>
  <c r="G35" i="59"/>
  <c r="F35" i="59" s="1"/>
  <c r="S34" i="59"/>
  <c r="Q34" i="59"/>
  <c r="O34" i="59" s="1"/>
  <c r="L34" i="59"/>
  <c r="I34" i="59"/>
  <c r="F34" i="59"/>
  <c r="P33" i="59"/>
  <c r="N33" i="59"/>
  <c r="N32" i="59" s="1"/>
  <c r="K33" i="59"/>
  <c r="K32" i="59" s="1"/>
  <c r="J33" i="59"/>
  <c r="H33" i="59"/>
  <c r="H32" i="59" s="1"/>
  <c r="G33" i="59"/>
  <c r="S31" i="59"/>
  <c r="Q31" i="59"/>
  <c r="O31" i="59" s="1"/>
  <c r="L31" i="59"/>
  <c r="I31" i="59"/>
  <c r="F31" i="59"/>
  <c r="P30" i="59"/>
  <c r="N30" i="59"/>
  <c r="N29" i="59" s="1"/>
  <c r="M30" i="59"/>
  <c r="M29" i="59" s="1"/>
  <c r="K30" i="59"/>
  <c r="J30" i="59"/>
  <c r="H30" i="59"/>
  <c r="H29" i="59" s="1"/>
  <c r="G30" i="59"/>
  <c r="G29" i="59" s="1"/>
  <c r="Q28" i="59"/>
  <c r="T28" i="59" s="1"/>
  <c r="L28" i="59"/>
  <c r="I28" i="59"/>
  <c r="G28" i="59"/>
  <c r="F28" i="59" s="1"/>
  <c r="S27" i="59"/>
  <c r="O27" i="59"/>
  <c r="I27" i="59"/>
  <c r="F27" i="59"/>
  <c r="S26" i="59"/>
  <c r="L26" i="59"/>
  <c r="I26" i="59"/>
  <c r="F26" i="59"/>
  <c r="S25" i="59"/>
  <c r="Q25" i="59"/>
  <c r="T25" i="59" s="1"/>
  <c r="L25" i="59"/>
  <c r="I25" i="59"/>
  <c r="F25" i="59"/>
  <c r="P24" i="59"/>
  <c r="M24" i="59"/>
  <c r="J24" i="59"/>
  <c r="H24" i="59"/>
  <c r="S23" i="59"/>
  <c r="Q23" i="59"/>
  <c r="T23" i="59" s="1"/>
  <c r="L23" i="59"/>
  <c r="F23" i="59"/>
  <c r="Q22" i="59"/>
  <c r="T22" i="59" s="1"/>
  <c r="P22" i="59"/>
  <c r="M22" i="59"/>
  <c r="L22" i="59" s="1"/>
  <c r="G22" i="59"/>
  <c r="F22" i="59" s="1"/>
  <c r="S20" i="59"/>
  <c r="Q20" i="59"/>
  <c r="O20" i="59" s="1"/>
  <c r="L20" i="59"/>
  <c r="I20" i="59"/>
  <c r="F20" i="59"/>
  <c r="P19" i="59"/>
  <c r="N19" i="59"/>
  <c r="M19" i="59"/>
  <c r="K19" i="59"/>
  <c r="J19" i="59"/>
  <c r="H19" i="59"/>
  <c r="F19" i="59" s="1"/>
  <c r="S18" i="59"/>
  <c r="S12" i="59" s="1"/>
  <c r="Q18" i="59"/>
  <c r="O18" i="59" s="1"/>
  <c r="L18" i="59"/>
  <c r="I18" i="59"/>
  <c r="I12" i="59" s="1"/>
  <c r="F18" i="59"/>
  <c r="T17" i="59"/>
  <c r="S17" i="59"/>
  <c r="O17" i="59"/>
  <c r="L17" i="59"/>
  <c r="I17" i="59"/>
  <c r="F17" i="59"/>
  <c r="T16" i="59"/>
  <c r="S16" i="59"/>
  <c r="O16" i="59"/>
  <c r="L16" i="59"/>
  <c r="I16" i="59"/>
  <c r="F16" i="59"/>
  <c r="T15" i="59"/>
  <c r="S15" i="59"/>
  <c r="O15" i="59"/>
  <c r="L15" i="59"/>
  <c r="I15" i="59"/>
  <c r="F15" i="59"/>
  <c r="T14" i="59"/>
  <c r="S14" i="59"/>
  <c r="O14" i="59"/>
  <c r="L14" i="59"/>
  <c r="I14" i="59"/>
  <c r="F14" i="59"/>
  <c r="T13" i="59"/>
  <c r="S13" i="59"/>
  <c r="O13" i="59"/>
  <c r="L13" i="59"/>
  <c r="I13" i="59"/>
  <c r="F13" i="59"/>
  <c r="P12" i="59"/>
  <c r="N12" i="59"/>
  <c r="M12" i="59"/>
  <c r="K12" i="59"/>
  <c r="J12" i="59"/>
  <c r="H12" i="59"/>
  <c r="G12" i="59"/>
  <c r="I7" i="58"/>
  <c r="F32" i="58"/>
  <c r="F29" i="58"/>
  <c r="F28" i="58"/>
  <c r="F26" i="58"/>
  <c r="F21" i="58"/>
  <c r="F19" i="58"/>
  <c r="F16" i="58"/>
  <c r="F15" i="58"/>
  <c r="F14" i="58"/>
  <c r="F13" i="58"/>
  <c r="F12" i="58"/>
  <c r="F11" i="58"/>
  <c r="F10" i="58"/>
  <c r="F9" i="58"/>
  <c r="F8" i="58"/>
  <c r="F7" i="58"/>
  <c r="D35" i="58"/>
  <c r="D33" i="58"/>
  <c r="D31" i="58"/>
  <c r="D29" i="58" s="1"/>
  <c r="D28" i="58"/>
  <c r="D26" i="58"/>
  <c r="E26" i="58"/>
  <c r="D24" i="58"/>
  <c r="D23" i="58"/>
  <c r="D22" i="58"/>
  <c r="E22" i="58"/>
  <c r="D20" i="58"/>
  <c r="E20" i="58"/>
  <c r="D18" i="58"/>
  <c r="E18" i="58"/>
  <c r="D17" i="58"/>
  <c r="D15" i="58"/>
  <c r="E15" i="58"/>
  <c r="D8" i="58"/>
  <c r="C8" i="58" s="1"/>
  <c r="E8" i="58"/>
  <c r="F9" i="62" l="1"/>
  <c r="P17" i="62"/>
  <c r="Q9" i="62"/>
  <c r="P9" i="62" s="1"/>
  <c r="C30" i="61"/>
  <c r="O59" i="61"/>
  <c r="Q52" i="61"/>
  <c r="O52" i="61" s="1"/>
  <c r="O50" i="61"/>
  <c r="O46" i="61"/>
  <c r="I9" i="61"/>
  <c r="O53" i="61"/>
  <c r="E9" i="61"/>
  <c r="O17" i="61"/>
  <c r="L31" i="61"/>
  <c r="L30" i="61" s="1"/>
  <c r="O28" i="61"/>
  <c r="O27" i="61" s="1"/>
  <c r="F22" i="61"/>
  <c r="P22" i="61"/>
  <c r="O22" i="61" s="1"/>
  <c r="G19" i="61"/>
  <c r="O10" i="61"/>
  <c r="M9" i="61"/>
  <c r="C9" i="61"/>
  <c r="Q19" i="61"/>
  <c r="Q9" i="61" s="1"/>
  <c r="H9" i="61"/>
  <c r="P30" i="61"/>
  <c r="O30" i="61" s="1"/>
  <c r="N9" i="61"/>
  <c r="L17" i="61"/>
  <c r="O31" i="61"/>
  <c r="D9" i="61"/>
  <c r="C9" i="60"/>
  <c r="D9" i="60"/>
  <c r="E11" i="59"/>
  <c r="C11" i="59"/>
  <c r="T26" i="59"/>
  <c r="T20" i="59"/>
  <c r="R20" i="59" s="1"/>
  <c r="R47" i="59"/>
  <c r="T34" i="59"/>
  <c r="R34" i="59" s="1"/>
  <c r="R16" i="59"/>
  <c r="O52" i="59"/>
  <c r="O61" i="59"/>
  <c r="S19" i="59"/>
  <c r="I33" i="59"/>
  <c r="L30" i="59"/>
  <c r="L29" i="59" s="1"/>
  <c r="O38" i="59"/>
  <c r="H54" i="59"/>
  <c r="T56" i="59"/>
  <c r="R56" i="59" s="1"/>
  <c r="J54" i="59"/>
  <c r="L19" i="59"/>
  <c r="T37" i="59"/>
  <c r="R37" i="59" s="1"/>
  <c r="M54" i="59"/>
  <c r="L42" i="59"/>
  <c r="R17" i="59"/>
  <c r="R13" i="59"/>
  <c r="R36" i="59"/>
  <c r="S42" i="59"/>
  <c r="O35" i="59"/>
  <c r="T53" i="59"/>
  <c r="R53" i="59" s="1"/>
  <c r="I30" i="59"/>
  <c r="G50" i="59"/>
  <c r="M50" i="59"/>
  <c r="L50" i="59" s="1"/>
  <c r="T58" i="59"/>
  <c r="R58" i="59" s="1"/>
  <c r="T62" i="59"/>
  <c r="R62" i="59" s="1"/>
  <c r="R15" i="59"/>
  <c r="T43" i="59"/>
  <c r="R43" i="59" s="1"/>
  <c r="O48" i="59"/>
  <c r="H50" i="59"/>
  <c r="O55" i="59"/>
  <c r="T57" i="59"/>
  <c r="R57" i="59" s="1"/>
  <c r="R14" i="59"/>
  <c r="S39" i="59"/>
  <c r="R39" i="59" s="1"/>
  <c r="F42" i="59"/>
  <c r="I42" i="59"/>
  <c r="N24" i="59"/>
  <c r="N21" i="59" s="1"/>
  <c r="S55" i="59"/>
  <c r="R55" i="59" s="1"/>
  <c r="T59" i="59"/>
  <c r="R59" i="59" s="1"/>
  <c r="S61" i="59"/>
  <c r="R61" i="59" s="1"/>
  <c r="Q42" i="59"/>
  <c r="R23" i="59"/>
  <c r="S28" i="59"/>
  <c r="R28" i="59" s="1"/>
  <c r="F30" i="59"/>
  <c r="J32" i="59"/>
  <c r="S35" i="59"/>
  <c r="R35" i="59" s="1"/>
  <c r="R38" i="59"/>
  <c r="T45" i="59"/>
  <c r="R45" i="59" s="1"/>
  <c r="T49" i="59"/>
  <c r="R49" i="59" s="1"/>
  <c r="R27" i="59"/>
  <c r="Q33" i="59"/>
  <c r="Q32" i="59" s="1"/>
  <c r="R40" i="59"/>
  <c r="S52" i="59"/>
  <c r="R52" i="59" s="1"/>
  <c r="I24" i="59"/>
  <c r="I61" i="59"/>
  <c r="F29" i="59"/>
  <c r="S30" i="59"/>
  <c r="S29" i="59" s="1"/>
  <c r="O36" i="59"/>
  <c r="P54" i="59"/>
  <c r="J21" i="59"/>
  <c r="O12" i="59"/>
  <c r="O22" i="59"/>
  <c r="G24" i="59"/>
  <c r="R25" i="59"/>
  <c r="F12" i="59"/>
  <c r="P21" i="59"/>
  <c r="H21" i="59"/>
  <c r="M33" i="59"/>
  <c r="S33" i="59" s="1"/>
  <c r="L54" i="59"/>
  <c r="N54" i="59"/>
  <c r="L12" i="59"/>
  <c r="T18" i="59"/>
  <c r="R18" i="59" s="1"/>
  <c r="O28" i="59"/>
  <c r="K29" i="59"/>
  <c r="I29" i="59" s="1"/>
  <c r="T31" i="59"/>
  <c r="R31" i="59" s="1"/>
  <c r="P32" i="59"/>
  <c r="O39" i="59"/>
  <c r="K50" i="59"/>
  <c r="Q12" i="59"/>
  <c r="Q19" i="59"/>
  <c r="O19" i="59" s="1"/>
  <c r="O23" i="59"/>
  <c r="Q30" i="59"/>
  <c r="Q29" i="59" s="1"/>
  <c r="O42" i="59"/>
  <c r="O47" i="59"/>
  <c r="M21" i="59"/>
  <c r="S22" i="59"/>
  <c r="R22" i="59" s="1"/>
  <c r="G32" i="59"/>
  <c r="F32" i="59" s="1"/>
  <c r="F39" i="59"/>
  <c r="O46" i="59"/>
  <c r="T46" i="59"/>
  <c r="R46" i="59" s="1"/>
  <c r="I19" i="59"/>
  <c r="O25" i="59"/>
  <c r="K24" i="59"/>
  <c r="K21" i="59" s="1"/>
  <c r="F33" i="59"/>
  <c r="O40" i="59"/>
  <c r="S48" i="59"/>
  <c r="R48" i="59" s="1"/>
  <c r="I48" i="59"/>
  <c r="F55" i="59"/>
  <c r="F54" i="59" s="1"/>
  <c r="I22" i="59"/>
  <c r="G54" i="59"/>
  <c r="P29" i="59"/>
  <c r="P50" i="59"/>
  <c r="I52" i="59"/>
  <c r="C34" i="58"/>
  <c r="C30" i="58"/>
  <c r="C27" i="58"/>
  <c r="C25" i="58"/>
  <c r="C35" i="58"/>
  <c r="C24" i="58"/>
  <c r="C14" i="58"/>
  <c r="S9" i="62" l="1"/>
  <c r="U9" i="62" s="1"/>
  <c r="P19" i="61"/>
  <c r="F19" i="61"/>
  <c r="F9" i="61" s="1"/>
  <c r="G9" i="61"/>
  <c r="L9" i="61"/>
  <c r="J9" i="60"/>
  <c r="T50" i="59"/>
  <c r="S50" i="59"/>
  <c r="L24" i="59"/>
  <c r="S54" i="59"/>
  <c r="I54" i="59"/>
  <c r="T33" i="59"/>
  <c r="T32" i="59" s="1"/>
  <c r="O33" i="59"/>
  <c r="O32" i="59" s="1"/>
  <c r="I32" i="59"/>
  <c r="I21" i="59"/>
  <c r="F50" i="59"/>
  <c r="N11" i="59"/>
  <c r="J11" i="59"/>
  <c r="T42" i="59"/>
  <c r="R42" i="59" s="1"/>
  <c r="O50" i="59"/>
  <c r="K11" i="59"/>
  <c r="T19" i="59"/>
  <c r="R19" i="59" s="1"/>
  <c r="O26" i="59"/>
  <c r="R26" i="59"/>
  <c r="T30" i="59"/>
  <c r="I50" i="59"/>
  <c r="L33" i="59"/>
  <c r="L32" i="59" s="1"/>
  <c r="M32" i="59"/>
  <c r="M11" i="59" s="1"/>
  <c r="Q24" i="59"/>
  <c r="O24" i="59" s="1"/>
  <c r="Q54" i="59"/>
  <c r="O54" i="59"/>
  <c r="H11" i="59"/>
  <c r="L21" i="59"/>
  <c r="S32" i="59"/>
  <c r="O30" i="59"/>
  <c r="O29" i="59" s="1"/>
  <c r="T12" i="59"/>
  <c r="T54" i="59"/>
  <c r="S24" i="59"/>
  <c r="G21" i="59"/>
  <c r="F24" i="59"/>
  <c r="P11" i="59"/>
  <c r="D19" i="58"/>
  <c r="O19" i="61" l="1"/>
  <c r="P9" i="61"/>
  <c r="R50" i="59"/>
  <c r="R54" i="59"/>
  <c r="R32" i="59"/>
  <c r="R33" i="59"/>
  <c r="I11" i="59"/>
  <c r="L11" i="59"/>
  <c r="T29" i="59"/>
  <c r="R30" i="59"/>
  <c r="R29" i="59" s="1"/>
  <c r="G11" i="59"/>
  <c r="F21" i="59"/>
  <c r="F11" i="59" s="1"/>
  <c r="S21" i="59"/>
  <c r="S11" i="59" s="1"/>
  <c r="R12" i="59"/>
  <c r="T24" i="59"/>
  <c r="R24" i="59" s="1"/>
  <c r="Q21" i="59"/>
  <c r="C13" i="58"/>
  <c r="O9" i="61" l="1"/>
  <c r="I9" i="60"/>
  <c r="H9" i="60" s="1"/>
  <c r="O21" i="59"/>
  <c r="O11" i="59" s="1"/>
  <c r="T21" i="59"/>
  <c r="Q11" i="59"/>
  <c r="C12" i="58"/>
  <c r="C15" i="58"/>
  <c r="R9" i="61" l="1"/>
  <c r="T9" i="61" s="1"/>
  <c r="T11" i="59"/>
  <c r="AB11" i="59" s="1"/>
  <c r="AA11" i="59"/>
  <c r="R21" i="59"/>
  <c r="C33" i="58"/>
  <c r="D32" i="58"/>
  <c r="C32" i="58" s="1"/>
  <c r="C29" i="58"/>
  <c r="C31" i="58"/>
  <c r="R11" i="59" l="1"/>
  <c r="U11" i="59" s="1"/>
  <c r="W11" i="59" s="1"/>
  <c r="Z11" i="59"/>
  <c r="C23" i="58"/>
  <c r="C28" i="58" l="1"/>
  <c r="D21" i="58" l="1"/>
  <c r="C11" i="58" l="1"/>
  <c r="C10" i="58"/>
  <c r="C9" i="58" l="1"/>
  <c r="E19" i="58" l="1"/>
  <c r="C19" i="58" s="1"/>
  <c r="C20" i="58"/>
  <c r="C26" i="58" l="1"/>
  <c r="C17" i="58"/>
  <c r="E16" i="58"/>
  <c r="E21" i="58" l="1"/>
  <c r="C21" i="58" s="1"/>
  <c r="C22" i="58"/>
  <c r="C18" i="58"/>
  <c r="D16" i="58"/>
  <c r="E7" i="58" l="1"/>
  <c r="C16" i="58"/>
  <c r="C7" i="58" s="1"/>
  <c r="D7" i="58"/>
</calcChain>
</file>

<file path=xl/sharedStrings.xml><?xml version="1.0" encoding="utf-8"?>
<sst xmlns="http://schemas.openxmlformats.org/spreadsheetml/2006/main" count="464" uniqueCount="139">
  <si>
    <t>STT</t>
  </si>
  <si>
    <t>Hỗ trợ đất ở</t>
  </si>
  <si>
    <t>Hỗ trợ đất sản xuất</t>
  </si>
  <si>
    <t>Hỗ trợ chuyển đổi nghề</t>
  </si>
  <si>
    <t>I</t>
  </si>
  <si>
    <t>2</t>
  </si>
  <si>
    <t>II</t>
  </si>
  <si>
    <t>III</t>
  </si>
  <si>
    <t>IV</t>
  </si>
  <si>
    <t>V</t>
  </si>
  <si>
    <t>VI</t>
  </si>
  <si>
    <t>VII</t>
  </si>
  <si>
    <t>VIII</t>
  </si>
  <si>
    <t>Tiểu dự án 1: Đầu tư cơ sở hạ tầng thiết yếu, phục vụ sản xuất, đời sống trong vùng đồng bào DTTS&amp;MN</t>
  </si>
  <si>
    <t xml:space="preserve">Vốn đầu tư </t>
  </si>
  <si>
    <t>Tiểu dự án 1: Đổi mới hoạt động, củng cố phát triển các trường phổ thông dân tộc nội trú, trường phổ thông dân tộc bán trú, trường PTDT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</si>
  <si>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</si>
  <si>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</si>
  <si>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</si>
  <si>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</si>
  <si>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DTTS&amp;MN</t>
  </si>
  <si>
    <t>Tiểu dự án 1: Biểu dương, tôn vinh điển hình tiên tiến, phát huy vai trò của người có uy tín; phổ biến, giáo dục pháp luật và tuyên truyền, vận động đồng bào</t>
  </si>
  <si>
    <t>Tiểu dự án 2: Ứng dụng công nghệ thông tin hỗ trợ phát triển kinh tế - xã hội và đảm bảo an ninh trật tự vùng đồng bào dân tộc thiểu số và miền núi</t>
  </si>
  <si>
    <t>Tiểu dự án 3: Kiểm tra, giám sát, đánh giá, việc tổ chức thực hiện Chương trình</t>
  </si>
  <si>
    <t>Dự án</t>
  </si>
  <si>
    <t xml:space="preserve">Ghi chú </t>
  </si>
  <si>
    <t xml:space="preserve">Tổng </t>
  </si>
  <si>
    <t>Dự kiến vốn sự nghiệp</t>
  </si>
  <si>
    <t xml:space="preserve">Tổng vốn </t>
  </si>
  <si>
    <t>Dự án 1: Hỗ trợ đất ở, nhà ở, đất sản xuất, chuyển đổi nghề, NSH phân tán, NSH tập trung</t>
  </si>
  <si>
    <t>Hỗ trợ nhà ở</t>
  </si>
  <si>
    <t>Hỗ trợ NSH phân tán</t>
  </si>
  <si>
    <t>Hỗ trợ NSH tập trung</t>
  </si>
  <si>
    <t>Dự án 2: Quy hoạch, sắp xếp, bố trí, ổn định dân cư ở những nơi cần thiết</t>
  </si>
  <si>
    <t xml:space="preserve">Dự án 3: Phát triển sản xuất nông, lâm nghiệp bền vững, phát huy tiềm năng, thế mạnh của các vùng miền để sản xuất hàng hóa theo chuỗi giá trị </t>
  </si>
  <si>
    <t xml:space="preserve">Tiểu dự án 1: Phát triển kinh tế nông, lâm nghiệp gắn với bảo vệ rừng và nâng cao thu nhập cho người dân </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</si>
  <si>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</si>
  <si>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của lĩnh vực dân tộc</t>
  </si>
  <si>
    <t xml:space="preserve">Dự án 5: Phát triển giáo dục đào tạo nâng cao chất lượng nguồn nhân lực </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</si>
  <si>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</si>
  <si>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</si>
  <si>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Tực hiện bình đẳng giới và giải quyết những vấn đề cấp thiết đối với phụ nữ và trẻ em</t>
  </si>
  <si>
    <t>IX</t>
  </si>
  <si>
    <t>Dự án 9:  Đầu tư phát triển nhóm dân tộc thiểu số rất ít người và nhóm dân tộc còn gặp nhiều khó khăn</t>
  </si>
  <si>
    <t>X</t>
  </si>
  <si>
    <t xml:space="preserve">Dự án 10: Truyền thông, tuyên truyền vận động trong vùng đồng bào DTTS, kiểm tra, giám sát đánh giá việc tổ chức thực hiện chương trình </t>
  </si>
  <si>
    <t>(Kèm theo Quyết định số: 805/QĐ-UBND ngày 02 tháng 5 năm 2024 của UBND huyện Phong Thổ)</t>
  </si>
  <si>
    <t xml:space="preserve"> THỰC HIỆN CHƯƠNG TRÌNH MTQG DTTS THEO QUYẾT ĐỊNH SỐ 1719/QĐ-TTG GIAI ĐOẠN 2021-2025</t>
  </si>
  <si>
    <t xml:space="preserve">BIỂU TỔNG HỢP KINH PHÍ </t>
  </si>
  <si>
    <t>ĐVT: Triệu đồng</t>
  </si>
  <si>
    <t>Tổng nguồn vốn Trung ương</t>
  </si>
  <si>
    <t>Nguồn vốn đối ứng địa phương</t>
  </si>
  <si>
    <t>Đơn vị tính: Đồng</t>
  </si>
  <si>
    <t>Chia ra</t>
  </si>
  <si>
    <t>Ghi chú</t>
  </si>
  <si>
    <t>Tổng</t>
  </si>
  <si>
    <t>Vốn Sự nghiệp</t>
  </si>
  <si>
    <t>Vốn Đầu tư</t>
  </si>
  <si>
    <t>Ngân sách trung ương</t>
  </si>
  <si>
    <t xml:space="preserve">Vốn đối ứng địa phương </t>
  </si>
  <si>
    <t>Vốn tín dụng chính sách</t>
  </si>
  <si>
    <t>Tổng cộng</t>
  </si>
  <si>
    <t>Đối ứng</t>
  </si>
  <si>
    <t>Kế hoạch vốn năm 2022</t>
  </si>
  <si>
    <t>Kế hoạch vốn năm 2023</t>
  </si>
  <si>
    <t>Kế hoạch vốn năm 2024</t>
  </si>
  <si>
    <t>Vốn dự kiến năm 2025</t>
  </si>
  <si>
    <t>Vốn đầu tư</t>
  </si>
  <si>
    <t>3=4+5</t>
  </si>
  <si>
    <t>6=7+8</t>
  </si>
  <si>
    <t>9=10+11</t>
  </si>
  <si>
    <t>12=13+14</t>
  </si>
  <si>
    <t>15=16+17</t>
  </si>
  <si>
    <t>20=15+18+19</t>
  </si>
  <si>
    <t>TC</t>
  </si>
  <si>
    <t>VSN</t>
  </si>
  <si>
    <t>VĐT</t>
  </si>
  <si>
    <t xml:space="preserve"> -</t>
  </si>
  <si>
    <t>Huyện Phong Thổ</t>
  </si>
  <si>
    <t>Dự án 3: Phát triển sản xuất nông, lâm nghiệp bền vững, phát huy tiềm năng, thế mạnh của các vùng miền để sản xuất hàng hóa theo chuỗi giá trị</t>
  </si>
  <si>
    <t>Tiểu dự án 1: Phát triển kinh tế nông, lâm nghiệp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</si>
  <si>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</si>
  <si>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Nội dung số 01: Hỗ trợ phát triển sản xuất theo chuỗi giá trị</t>
  </si>
  <si>
    <t>Nội dung số 02: Đầu tư, hỗ trợ phát triển vùng trồng dược liệu quý</t>
  </si>
  <si>
    <t>Nội dung số 03: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</si>
  <si>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t>
  </si>
  <si>
    <t>Tiểu dự án 1: Đầu tư cơ sở hạ tầng thiết yếu, phục vụ sản xuất, đời sống trong vùng đồng bào dân tộc thiểu số và miền núi</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</si>
  <si>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</si>
  <si>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</si>
  <si>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</si>
  <si>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Nội dung số 01: Bồi dưỡng kiến thức dân tộc</t>
  </si>
  <si>
    <t>Nội dung số 02: Đào tạo dự bị đại học, đại học và sau đại học</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</si>
  <si>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</si>
  <si>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</si>
  <si>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Phát triển y tế cơ sở vùng đồng bào DTTS</t>
  </si>
  <si>
    <t>Nâng cao chất lượng dân số vùng đồng bào DTTS</t>
  </si>
  <si>
    <t>Chăm sóc sức khỏe, dinh dưỡng bà mẹ trẻ em nhằm giảm tử vong trẻ em, nâng cao tầm vóc, thể lực người dân tộc thiểu số</t>
  </si>
  <si>
    <t>DỰ ÁN 8: Thực hiện bình đẳng giới và giải quyết những vấn đề cấp thiết đối với phụ nữ và trẻ em</t>
  </si>
  <si>
    <t xml:space="preserve">DỰ ÁN 9. Đầu tư phát triển nhóm dân tộc ít người, nhóm dân tộc còn nhiều khó khăn </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</si>
  <si>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</si>
  <si>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kiểm tra, giám sát đánh giá việc tổ chức thực hiện Chương trình</t>
  </si>
  <si>
    <t>Tiểu dự án 1: Biểu dương, tôn vinh điển hình tiên tiến, phát huy vai trò NCUT, phổ biến giáo dục pháp luật và tuyên truyền vận động đồng bào</t>
  </si>
  <si>
    <t>Nội dung số 01: Biểu dương, tôn vinh điển hình tiên tiến, phát huy vai trò của người có uy tín</t>
  </si>
  <si>
    <t>Nội dung số 02: Phổ biến, giáo dục pháp luật và tuyên truyền, vận động đồng bào dân tộc thiểu số</t>
  </si>
  <si>
    <t>Nội dung số 03: Tăng cường, nâng cao khả năng tiếp cận và thụ hưởng hoạt động trợ giúp pháp lý chất lượng cho vùng đồng bào dân tộc thiểu số và miền núi</t>
  </si>
  <si>
    <t xml:space="preserve">Tiểu dự án 2: Ứng dụng công nghệ thông tin hỗ trợ phát triển kinh tế - xã hội và đảm bảo an ninh trật tự vùng đồng bào dân tộc thiểu số và miền núi </t>
  </si>
  <si>
    <t>Tiểu dự án 3: Kiểm tra, giám sát, đánh giá, đào tạo, tập huấn tổ chức thực hiện Chương trình</t>
  </si>
  <si>
    <t>*Ghi chú: - Đói với Tiểu dự án 1 Dự án 3 năm 2023 số kinh phí 213.962 triệu đồng chưa phân bổ chi tiết do các đơn vị chưa xác định được nội dung, nhiệm vụ chi.
 - Đối với tiểu dự án 1 Dự án 9 các năm 2024, 2025 do chưa có thông báo mức vón của Trung ương, UBND tỉnh tạm tính theo mức vốn đã đăng ký với Ủy ban Dân tộc và các Bộ, ngành theo báo cáo số 280/BC-UBND ngày 18/7/2023 của UBND tỉnh.</t>
  </si>
  <si>
    <t xml:space="preserve"> CHƯƠNG TRÌNH MỤC TIÊU QUỐC GIA PHÁT TRIỂN KINH TẾ - XÃ HỘI, VÙNG ĐỒNG BÀO DÂN TỘC THIỂU SỔ VÀ MIỀN NÚI NĂM 2024-2025</t>
  </si>
  <si>
    <t xml:space="preserve">BIỂU THÔNG BÁO DỰ KIẾN KINH PHÍ THỰC HIỆN </t>
  </si>
  <si>
    <t>(Kèm theo Công văn số        /UBND-DT ngày     tháng 7 năm 2024 của UBND huyện Phong Thổ)</t>
  </si>
  <si>
    <t xml:space="preserve"> CHƯƠNG TRÌNH MỤC TIÊU QUỐC GIA PHÁT TRIỂN KINH TẾ - XÃ HỘI, VÙNG ĐỒNG BÀO DÂN TỘC THIỂU SỔ VÀ MIỀN NÚI NĂM 2024</t>
  </si>
  <si>
    <t>Kinh phí năm 2024 (chưa phân bổ)</t>
  </si>
  <si>
    <t xml:space="preserve"> CHƯƠNG TRÌNH MỤC TIÊU QUỐC GIA PHÁT TRIỂN KINH TẾ - XÃ HỘI, VÙNG ĐỒNG BÀO DÂN TỘC THIỂU SỔ VÀ MIỀN NÚI NĂM 2025</t>
  </si>
  <si>
    <t>UBND các xã</t>
  </si>
  <si>
    <t xml:space="preserve">UBND các xã </t>
  </si>
  <si>
    <t>Ban QLDA huyện</t>
  </si>
  <si>
    <t>Phòng Nội vụ huyện</t>
  </si>
  <si>
    <t>Phòng LĐTBXH và Trung tâm GDNN-GDTX, UBND các xã</t>
  </si>
  <si>
    <t>Phòng VH-TT; Trung tâm VH,TT&amp;Truyền thông, Ban QLDA huyện</t>
  </si>
  <si>
    <t>Hội Liên hiệp phụ nữ, Phòng LĐTBXH, Trung tâm VH,TT-Truyền thông, UBND các xã</t>
  </si>
  <si>
    <t>Ủy ban MTTQ VN huyện, các cơ quan, đơn vị, UBND các xã</t>
  </si>
  <si>
    <t>Nội dung số 01: Hoạt động tuyên truyền, vận động thay đổi “nếp nghĩ, cách làm” góp phần xóa bỏ các định kiến và khuôn mẫu giới trong gia đình và cộng đồng, những tập tục văn hóa có hại và một số vấn đề xã hội cấp thiết cho phụ nữ và trẻ em</t>
  </si>
  <si>
    <t>Nội dung số 2: Xây dựng và nhân rộng các mô hình thay đổi “nếp nghĩ, cách làm” nâng cao quyền năng kinh tế cho phụ nữ; thúc đẩy bình đẳng giới và giải quyết những vấn đề cấp thiết của phụ nữ và trẻ em</t>
  </si>
  <si>
    <t>Nội dung số 3: Đảm bảo tiếng nói và sự tham gia thực chất của phụ nữ và trẻ em trong các hoạt động phát triển kinh tế-xã hội của cộng đồng, giám sát và phản biện; hỗ trợ phụ nữ tham gia lãnh đạo trong hệ thống chính trị.</t>
  </si>
  <si>
    <t>Nội dung số 04: Trang bị kiến thức về bình đẳng giới, kỹ năng thực hiện lồng ghép giới cho cán bộ trong hệ thống chính trị, già làng, trưởng bản, chức sắc tôn giáo và người có uy tín trong cộng đồng.</t>
  </si>
  <si>
    <t xml:space="preserve">BIỂU THÔNG BÁO DỰ KIẾN NGUỒN VỐN SỰ NGHIỆP THỰC HIỆN </t>
  </si>
  <si>
    <t>(Kèm theo Công văn số 111/CV-PDT ngày 8 tháng 7 năm 2024 của Phòng Dân tộc huyện Phong Thổ)</t>
  </si>
  <si>
    <t>Năm 2024</t>
  </si>
  <si>
    <t>Năm 2025</t>
  </si>
  <si>
    <t>Dự kiến chủ đầu tư</t>
  </si>
  <si>
    <t>phòng Kinh tế - Hạ tầng</t>
  </si>
  <si>
    <t xml:space="preserve">UBND các xã đăng kí dự án hỗ trợ phát triển sản xuất cộng đồng, Trung tâm DVNN huyện đăng kí dự án phát triển sản xuất liên kết; </t>
  </si>
  <si>
    <t>Tiểu dự án 1: Đầu tư cơ sở hạ tầng thiết yếu, phục vụ sản xuất, đời sống trong vùng đồng bào dân tộc thiểu số và miền núi (Duy tu, bảo dưỡng, sửa chữa công trình)</t>
  </si>
  <si>
    <t>UBND các xã (đăng kí tên dự án công trình cần duy tu, sửa chữa, quy mô, kinh phí)</t>
  </si>
  <si>
    <t>Phòng GD&amp;ĐT huyện</t>
  </si>
  <si>
    <t>Phòng Tư pháp, Trung tâm Y tế huyện</t>
  </si>
  <si>
    <t>Công an huyện, Phòng Tư pháp, Trung tâm VH,TT - Truyền thông</t>
  </si>
  <si>
    <t>Tổng vốn dự kiến năm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</si>
</sst>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00\ _₫_-;\-* #,##0.00\ _₫_-;_-* &quot;-&quot;??\ _₫_-;_-@_-"/>
    <numFmt numFmtId="165" formatCode="_(* #,##0_);_(* \(#,##0\);_(* &quot;-&quot;??_);_(@_)"/>
    <numFmt numFmtId="166" formatCode="_(* #,##0.00_);_(* \(#,##0.00\);_(* \-??_);_(@_)"/>
  </numFmts>
  <fonts count="21">
    <font>
      <sz val="11"/>
      <color indexed="8"/>
      <name val="Calibri"/>
      <charset val="134"/>
    </font>
    <font>
      <sz val="11"/>
      <name val="Calibri"/>
      <family val="2"/>
    </font>
    <font>
      <b/>
      <sz val="11"/>
      <name val="Calibri"/>
      <family val="2"/>
    </font>
    <font>
      <sz val="11"/>
      <color indexed="8"/>
      <name val="Calibri"/>
      <family val="2"/>
    </font>
    <font>
      <b/>
      <sz val="12"/>
      <name val="Times New Roman"/>
      <family val="1"/>
    </font>
    <font>
      <sz val="12"/>
      <name val="Times New Roman"/>
      <family val="1"/>
    </font>
    <font>
      <sz val="12"/>
      <color indexed="8"/>
      <name val="Times New Roman"/>
      <family val="1"/>
    </font>
    <font>
      <sz val="10"/>
      <name val="Arial"/>
      <family val="2"/>
    </font>
    <font>
      <sz val="10"/>
      <name val="Helv"/>
      <charset val="134"/>
    </font>
    <font>
      <sz val="11"/>
      <color indexed="8"/>
      <name val="Calibri"/>
      <family val="2"/>
    </font>
    <font>
      <sz val="12"/>
      <name val=".VnTime"/>
      <family val="2"/>
    </font>
    <font>
      <i/>
      <sz val="13"/>
      <name val="Times New Roman"/>
      <family val="1"/>
    </font>
    <font>
      <b/>
      <sz val="14"/>
      <name val="Times New Roman"/>
      <family val="1"/>
    </font>
    <font>
      <sz val="11"/>
      <name val="Times New Roman"/>
      <family val="1"/>
    </font>
    <font>
      <i/>
      <sz val="11"/>
      <name val="Times New Roman"/>
      <family val="1"/>
    </font>
    <font>
      <sz val="11"/>
      <color theme="1"/>
      <name val="Calibri"/>
      <family val="2"/>
      <scheme val="minor"/>
    </font>
    <font>
      <sz val="10"/>
      <name val="Times New Roman"/>
      <family val="1"/>
    </font>
    <font>
      <i/>
      <sz val="12"/>
      <name val="Times New Roman"/>
      <family val="1"/>
    </font>
    <font>
      <b/>
      <sz val="11"/>
      <name val="Times New Roman"/>
      <family val="1"/>
    </font>
    <font>
      <b/>
      <sz val="10"/>
      <name val="Times New Roman"/>
      <family val="1"/>
    </font>
    <font>
      <sz val="11.5"/>
      <name val="Times New Roman"/>
      <family val="1"/>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indexed="64"/>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s>
  <cellStyleXfs count="36">
    <xf numFmtId="0" fontId="0" fillId="0" borderId="0">
      <alignment vertical="center"/>
    </xf>
    <xf numFmtId="43" fontId="9" fillId="0" borderId="0" applyFont="0" applyFill="0" applyBorder="0" applyAlignment="0" applyProtection="0">
      <alignment vertical="center"/>
    </xf>
    <xf numFmtId="0" fontId="7" fillId="0" borderId="0">
      <alignment vertical="center"/>
    </xf>
    <xf numFmtId="0" fontId="6" fillId="0" borderId="0">
      <alignment vertical="center"/>
    </xf>
    <xf numFmtId="43" fontId="9" fillId="0" borderId="0" applyFont="0" applyFill="0" applyBorder="0" applyAlignment="0" applyProtection="0">
      <alignment vertical="center"/>
    </xf>
    <xf numFmtId="0" fontId="7" fillId="0" borderId="0">
      <alignment vertical="center"/>
    </xf>
    <xf numFmtId="164" fontId="9" fillId="0" borderId="0" applyFont="0" applyFill="0" applyBorder="0" applyAlignment="0" applyProtection="0">
      <alignment vertical="center"/>
    </xf>
    <xf numFmtId="0" fontId="7" fillId="0" borderId="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alignment vertical="center"/>
    </xf>
    <xf numFmtId="0" fontId="5" fillId="0" borderId="0"/>
    <xf numFmtId="0" fontId="7" fillId="0" borderId="0"/>
    <xf numFmtId="0" fontId="7" fillId="0" borderId="0"/>
    <xf numFmtId="0" fontId="7" fillId="0" borderId="0"/>
    <xf numFmtId="166" fontId="7" fillId="0" borderId="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0" fontId="3" fillId="0" borderId="0">
      <alignment vertical="center"/>
    </xf>
    <xf numFmtId="43" fontId="3" fillId="0" borderId="0" applyFont="0" applyFill="0" applyBorder="0" applyAlignment="0" applyProtection="0">
      <alignment vertical="center"/>
    </xf>
    <xf numFmtId="41" fontId="3"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cellStyleXfs>
  <cellXfs count="156">
    <xf numFmtId="0" fontId="0" fillId="0" borderId="0" xfId="0" applyAlignment="1"/>
    <xf numFmtId="0" fontId="1" fillId="0" borderId="0" xfId="0" applyFont="1" applyFill="1" applyAlignment="1"/>
    <xf numFmtId="0" fontId="2" fillId="0" borderId="0" xfId="0" applyFont="1" applyFill="1" applyAlignment="1"/>
    <xf numFmtId="0" fontId="1" fillId="0" borderId="0" xfId="0" applyFont="1" applyFill="1" applyAlignment="1">
      <alignment horizontal="right"/>
    </xf>
    <xf numFmtId="3" fontId="1" fillId="0" borderId="0" xfId="0" applyNumberFormat="1" applyFont="1" applyFill="1" applyAlignment="1"/>
    <xf numFmtId="0" fontId="4" fillId="0" borderId="3"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1" fillId="0" borderId="0" xfId="0" applyFont="1" applyFill="1" applyAlignment="1">
      <alignment horizontal="center"/>
    </xf>
    <xf numFmtId="0" fontId="4"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2" fontId="4" fillId="0" borderId="3" xfId="0" applyNumberFormat="1" applyFont="1" applyFill="1" applyBorder="1" applyAlignment="1">
      <alignment horizontal="left" vertical="center" wrapText="1"/>
    </xf>
    <xf numFmtId="41" fontId="5" fillId="0" borderId="3" xfId="0" quotePrefix="1" applyNumberFormat="1" applyFont="1" applyFill="1" applyBorder="1" applyAlignment="1">
      <alignment horizontal="left" vertical="center" wrapText="1"/>
    </xf>
    <xf numFmtId="41" fontId="5" fillId="0" borderId="3" xfId="0" applyNumberFormat="1" applyFont="1" applyFill="1" applyBorder="1" applyAlignment="1">
      <alignment horizontal="left" vertical="center" wrapText="1"/>
    </xf>
    <xf numFmtId="41" fontId="4" fillId="0" borderId="3" xfId="0" applyNumberFormat="1" applyFont="1" applyFill="1" applyBorder="1" applyAlignment="1" applyProtection="1">
      <alignment horizontal="center" vertical="center" wrapText="1"/>
    </xf>
    <xf numFmtId="1" fontId="5" fillId="0" borderId="3" xfId="0" applyNumberFormat="1" applyFont="1" applyFill="1" applyBorder="1" applyAlignment="1">
      <alignment horizontal="center" vertical="center" wrapText="1"/>
    </xf>
    <xf numFmtId="2" fontId="5" fillId="0" borderId="3" xfId="0" quotePrefix="1"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0" fontId="1" fillId="0" borderId="0" xfId="0" applyFont="1" applyFill="1" applyAlignment="1">
      <alignment horizontal="left"/>
    </xf>
    <xf numFmtId="0" fontId="4"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3" fontId="4" fillId="0" borderId="3" xfId="0" applyNumberFormat="1" applyFont="1" applyFill="1" applyBorder="1" applyAlignment="1">
      <alignment horizontal="right" vertical="center" wrapText="1"/>
    </xf>
    <xf numFmtId="3" fontId="5" fillId="0" borderId="3" xfId="1"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4" fillId="0" borderId="3" xfId="1" applyNumberFormat="1" applyFont="1" applyFill="1" applyBorder="1" applyAlignment="1">
      <alignment horizontal="right" vertical="center" wrapText="1"/>
    </xf>
    <xf numFmtId="165" fontId="4" fillId="0" borderId="3" xfId="1" applyNumberFormat="1" applyFont="1" applyFill="1" applyBorder="1" applyAlignment="1">
      <alignment horizontal="right" vertical="center" wrapText="1"/>
    </xf>
    <xf numFmtId="165" fontId="5" fillId="0" borderId="3" xfId="1" applyNumberFormat="1" applyFont="1" applyFill="1" applyBorder="1" applyAlignment="1">
      <alignment horizontal="right" vertical="center" wrapText="1"/>
    </xf>
    <xf numFmtId="165" fontId="4" fillId="0" borderId="3" xfId="0" applyNumberFormat="1" applyFont="1" applyFill="1" applyBorder="1" applyAlignment="1" applyProtection="1">
      <alignment horizontal="right" vertical="center" wrapText="1"/>
    </xf>
    <xf numFmtId="0" fontId="5" fillId="0" borderId="3" xfId="0" applyFont="1" applyFill="1" applyBorder="1" applyAlignment="1">
      <alignment horizontal="right" vertical="center" wrapText="1"/>
    </xf>
    <xf numFmtId="165" fontId="5" fillId="0" borderId="3" xfId="0" applyNumberFormat="1" applyFont="1" applyFill="1" applyBorder="1" applyAlignment="1" applyProtection="1">
      <alignment horizontal="right" vertical="center" wrapText="1"/>
    </xf>
    <xf numFmtId="41" fontId="5" fillId="0" borderId="3" xfId="0" applyNumberFormat="1" applyFont="1" applyFill="1" applyBorder="1" applyAlignment="1">
      <alignment horizontal="right" vertical="center" wrapText="1"/>
    </xf>
    <xf numFmtId="3" fontId="2" fillId="0" borderId="0" xfId="0" applyNumberFormat="1" applyFont="1" applyFill="1" applyAlignment="1"/>
    <xf numFmtId="165" fontId="13" fillId="2" borderId="0" xfId="0" applyNumberFormat="1" applyFont="1" applyFill="1" applyAlignment="1">
      <alignment wrapText="1"/>
    </xf>
    <xf numFmtId="165" fontId="16" fillId="2" borderId="0" xfId="1" applyNumberFormat="1" applyFont="1" applyFill="1" applyBorder="1" applyAlignment="1">
      <alignment wrapText="1"/>
    </xf>
    <xf numFmtId="0" fontId="13" fillId="2" borderId="0" xfId="0" applyFont="1" applyFill="1" applyAlignment="1">
      <alignment wrapText="1"/>
    </xf>
    <xf numFmtId="0" fontId="5" fillId="2" borderId="0" xfId="0" applyFont="1" applyFill="1" applyAlignment="1">
      <alignment wrapText="1"/>
    </xf>
    <xf numFmtId="165" fontId="5" fillId="2" borderId="0" xfId="0" applyNumberFormat="1" applyFont="1" applyFill="1" applyAlignment="1">
      <alignment wrapText="1"/>
    </xf>
    <xf numFmtId="165" fontId="5" fillId="2" borderId="0" xfId="1" applyNumberFormat="1" applyFont="1" applyFill="1" applyBorder="1" applyAlignment="1">
      <alignment wrapText="1"/>
    </xf>
    <xf numFmtId="165" fontId="19" fillId="2" borderId="5" xfId="1" applyNumberFormat="1" applyFont="1" applyFill="1" applyBorder="1" applyAlignment="1">
      <alignment horizontal="center" vertical="center" wrapText="1"/>
    </xf>
    <xf numFmtId="0" fontId="16" fillId="2" borderId="0" xfId="0" applyFont="1" applyFill="1" applyAlignment="1">
      <alignment wrapText="1"/>
    </xf>
    <xf numFmtId="0" fontId="13" fillId="2" borderId="5" xfId="0" applyFont="1" applyFill="1" applyBorder="1" applyAlignment="1">
      <alignment horizontal="center" vertical="center" wrapText="1"/>
    </xf>
    <xf numFmtId="0" fontId="18" fillId="2" borderId="5" xfId="0" applyFont="1" applyFill="1" applyBorder="1" applyAlignment="1">
      <alignment horizontal="center" vertical="center" wrapText="1"/>
    </xf>
    <xf numFmtId="165" fontId="19" fillId="2" borderId="5" xfId="1" applyNumberFormat="1" applyFont="1" applyFill="1" applyBorder="1" applyAlignment="1">
      <alignment horizontal="right" vertical="center" wrapText="1"/>
    </xf>
    <xf numFmtId="165" fontId="18" fillId="2" borderId="5" xfId="1" applyNumberFormat="1" applyFont="1" applyFill="1" applyBorder="1" applyAlignment="1">
      <alignment horizontal="center" vertical="center" wrapText="1"/>
    </xf>
    <xf numFmtId="165" fontId="18" fillId="2" borderId="5" xfId="1" applyNumberFormat="1" applyFont="1" applyFill="1" applyBorder="1" applyAlignment="1">
      <alignment horizontal="left" vertical="center" wrapText="1"/>
    </xf>
    <xf numFmtId="0" fontId="19" fillId="2" borderId="5" xfId="0" applyFont="1" applyFill="1" applyBorder="1" applyAlignment="1">
      <alignment horizontal="center" vertical="center" wrapText="1"/>
    </xf>
    <xf numFmtId="0" fontId="18" fillId="2" borderId="0" xfId="0" applyFont="1" applyFill="1" applyAlignment="1">
      <alignment wrapText="1"/>
    </xf>
    <xf numFmtId="165" fontId="13" fillId="2" borderId="5" xfId="1" applyNumberFormat="1" applyFont="1" applyFill="1" applyBorder="1" applyAlignment="1">
      <alignment horizontal="center" vertical="center" wrapText="1"/>
    </xf>
    <xf numFmtId="165" fontId="13" fillId="2" borderId="5" xfId="1" applyNumberFormat="1" applyFont="1" applyFill="1" applyBorder="1" applyAlignment="1">
      <alignment horizontal="left" vertical="center" wrapText="1"/>
    </xf>
    <xf numFmtId="165" fontId="16" fillId="2" borderId="5" xfId="1" applyNumberFormat="1" applyFont="1" applyFill="1" applyBorder="1" applyAlignment="1">
      <alignment horizontal="center" vertical="center" wrapText="1"/>
    </xf>
    <xf numFmtId="165" fontId="16" fillId="2" borderId="5" xfId="1" applyNumberFormat="1" applyFont="1" applyFill="1" applyBorder="1" applyAlignment="1">
      <alignment horizontal="right" vertical="center" wrapText="1"/>
    </xf>
    <xf numFmtId="0" fontId="20" fillId="2" borderId="5" xfId="0" applyFont="1" applyFill="1" applyBorder="1" applyAlignment="1">
      <alignment horizontal="left" vertical="center" wrapText="1"/>
    </xf>
    <xf numFmtId="41" fontId="20" fillId="2" borderId="5" xfId="0" applyNumberFormat="1" applyFont="1" applyFill="1" applyBorder="1" applyAlignment="1">
      <alignment horizontal="center" vertical="center" wrapText="1"/>
    </xf>
    <xf numFmtId="41" fontId="20" fillId="2" borderId="5" xfId="0" applyNumberFormat="1" applyFont="1" applyFill="1" applyBorder="1" applyAlignment="1">
      <alignment horizontal="right" vertical="center" wrapText="1"/>
    </xf>
    <xf numFmtId="41" fontId="20" fillId="2" borderId="5" xfId="1" applyNumberFormat="1" applyFont="1" applyFill="1" applyBorder="1" applyAlignment="1">
      <alignment horizontal="right" vertical="center" wrapText="1"/>
    </xf>
    <xf numFmtId="41" fontId="20" fillId="2" borderId="5" xfId="1" applyNumberFormat="1" applyFont="1" applyFill="1" applyBorder="1" applyAlignment="1">
      <alignment horizontal="center" vertical="center" wrapText="1"/>
    </xf>
    <xf numFmtId="41" fontId="20" fillId="2" borderId="0" xfId="1" applyNumberFormat="1" applyFont="1" applyFill="1" applyBorder="1" applyAlignment="1">
      <alignment horizontal="right" vertical="center" wrapText="1"/>
    </xf>
    <xf numFmtId="3" fontId="20" fillId="2" borderId="0" xfId="1" applyNumberFormat="1" applyFont="1" applyFill="1" applyBorder="1" applyAlignment="1">
      <alignment horizontal="right" vertical="center" wrapText="1"/>
    </xf>
    <xf numFmtId="0" fontId="13" fillId="2" borderId="0" xfId="0" applyFont="1" applyFill="1" applyAlignment="1">
      <alignment horizontal="center" vertical="center" wrapText="1"/>
    </xf>
    <xf numFmtId="0" fontId="13" fillId="2" borderId="0" xfId="0" applyFont="1" applyFill="1" applyAlignment="1"/>
    <xf numFmtId="165" fontId="16" fillId="2" borderId="5" xfId="1" applyNumberFormat="1" applyFont="1" applyFill="1" applyBorder="1" applyAlignment="1">
      <alignment horizontal="left" vertical="center" wrapText="1"/>
    </xf>
    <xf numFmtId="3" fontId="16" fillId="2" borderId="5" xfId="33" applyNumberFormat="1" applyFont="1" applyFill="1" applyBorder="1" applyAlignment="1">
      <alignment horizontal="right" vertical="center" wrapText="1"/>
    </xf>
    <xf numFmtId="165" fontId="16" fillId="2" borderId="5" xfId="33" applyNumberFormat="1" applyFont="1" applyFill="1" applyBorder="1" applyAlignment="1">
      <alignment horizontal="right" vertical="center" wrapText="1"/>
    </xf>
    <xf numFmtId="0" fontId="13" fillId="2" borderId="6" xfId="0" applyFont="1" applyFill="1" applyBorder="1" applyAlignment="1">
      <alignment horizontal="center" vertical="center" wrapText="1"/>
    </xf>
    <xf numFmtId="0" fontId="20" fillId="2" borderId="6" xfId="0" applyFont="1" applyFill="1" applyBorder="1" applyAlignment="1">
      <alignment horizontal="left" vertical="center" wrapText="1"/>
    </xf>
    <xf numFmtId="41" fontId="20" fillId="2" borderId="6" xfId="0" applyNumberFormat="1" applyFont="1" applyFill="1" applyBorder="1" applyAlignment="1">
      <alignment horizontal="center" vertical="center" wrapText="1"/>
    </xf>
    <xf numFmtId="165" fontId="16" fillId="2" borderId="6" xfId="1" applyNumberFormat="1" applyFont="1" applyFill="1" applyBorder="1" applyAlignment="1">
      <alignment horizontal="right" vertical="center" wrapText="1"/>
    </xf>
    <xf numFmtId="41" fontId="20" fillId="2" borderId="6" xfId="0" applyNumberFormat="1" applyFont="1" applyFill="1" applyBorder="1" applyAlignment="1">
      <alignment horizontal="right" vertical="center" wrapText="1"/>
    </xf>
    <xf numFmtId="41" fontId="20" fillId="2" borderId="6" xfId="1" applyNumberFormat="1" applyFont="1" applyFill="1" applyBorder="1" applyAlignment="1">
      <alignment horizontal="right" vertical="center" wrapText="1"/>
    </xf>
    <xf numFmtId="41" fontId="20" fillId="2" borderId="6" xfId="1" applyNumberFormat="1" applyFont="1" applyFill="1" applyBorder="1" applyAlignment="1">
      <alignment horizontal="center" vertical="center" wrapText="1"/>
    </xf>
    <xf numFmtId="2" fontId="13" fillId="2" borderId="0" xfId="0" quotePrefix="1" applyNumberFormat="1" applyFont="1" applyFill="1" applyAlignment="1">
      <alignment wrapText="1"/>
    </xf>
    <xf numFmtId="0" fontId="13" fillId="2" borderId="7" xfId="0" applyFont="1" applyFill="1" applyBorder="1" applyAlignment="1">
      <alignment horizontal="center" vertical="center" wrapText="1"/>
    </xf>
    <xf numFmtId="0" fontId="18" fillId="2" borderId="7" xfId="0" applyFont="1" applyFill="1" applyBorder="1" applyAlignment="1">
      <alignment horizontal="center" vertical="center" wrapText="1"/>
    </xf>
    <xf numFmtId="165" fontId="19" fillId="2" borderId="7" xfId="0" applyNumberFormat="1" applyFont="1" applyFill="1" applyBorder="1" applyAlignment="1">
      <alignment horizontal="center" vertical="center" wrapText="1"/>
    </xf>
    <xf numFmtId="165" fontId="19" fillId="2" borderId="7" xfId="1" applyNumberFormat="1" applyFont="1" applyFill="1" applyBorder="1" applyAlignment="1">
      <alignment horizontal="right" vertical="center" wrapText="1"/>
    </xf>
    <xf numFmtId="165" fontId="19" fillId="2" borderId="3" xfId="1"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8" fillId="2" borderId="3" xfId="0" applyFont="1" applyFill="1" applyBorder="1" applyAlignment="1">
      <alignment horizontal="center" vertical="center" wrapText="1"/>
    </xf>
    <xf numFmtId="165" fontId="17" fillId="2" borderId="4" xfId="1" applyNumberFormat="1" applyFont="1" applyFill="1" applyBorder="1" applyAlignment="1">
      <alignment horizontal="center" wrapText="1"/>
    </xf>
    <xf numFmtId="165" fontId="19" fillId="2" borderId="3" xfId="1"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165" fontId="19" fillId="2" borderId="3" xfId="1"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20" fillId="2" borderId="2" xfId="0" applyFont="1" applyFill="1" applyBorder="1" applyAlignment="1">
      <alignment horizontal="left" vertical="center" wrapText="1"/>
    </xf>
    <xf numFmtId="41" fontId="20" fillId="2" borderId="2" xfId="0" applyNumberFormat="1" applyFont="1" applyFill="1" applyBorder="1" applyAlignment="1">
      <alignment horizontal="center" vertical="center" wrapText="1"/>
    </xf>
    <xf numFmtId="165" fontId="16" fillId="2" borderId="2" xfId="1" applyNumberFormat="1" applyFont="1" applyFill="1" applyBorder="1" applyAlignment="1">
      <alignment horizontal="right" vertical="center" wrapText="1"/>
    </xf>
    <xf numFmtId="41" fontId="20" fillId="2" borderId="2" xfId="0" applyNumberFormat="1" applyFont="1" applyFill="1" applyBorder="1" applyAlignment="1">
      <alignment horizontal="right" vertical="center" wrapText="1"/>
    </xf>
    <xf numFmtId="41" fontId="20" fillId="2" borderId="2" xfId="1" applyNumberFormat="1" applyFont="1" applyFill="1" applyBorder="1" applyAlignment="1">
      <alignment horizontal="right" vertical="center" wrapText="1"/>
    </xf>
    <xf numFmtId="41" fontId="20" fillId="2" borderId="2" xfId="1"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8" fillId="2" borderId="12" xfId="0" applyFont="1" applyFill="1" applyBorder="1" applyAlignment="1">
      <alignment horizontal="center" vertical="center" wrapText="1"/>
    </xf>
    <xf numFmtId="165" fontId="19" fillId="2" borderId="12" xfId="0" applyNumberFormat="1" applyFont="1" applyFill="1" applyBorder="1" applyAlignment="1">
      <alignment horizontal="center" vertical="center" wrapText="1"/>
    </xf>
    <xf numFmtId="165" fontId="19" fillId="2" borderId="12" xfId="1" applyNumberFormat="1" applyFont="1" applyFill="1" applyBorder="1" applyAlignment="1">
      <alignment horizontal="right" vertical="center" wrapText="1"/>
    </xf>
    <xf numFmtId="0" fontId="16" fillId="2" borderId="12" xfId="0" applyFont="1" applyFill="1" applyBorder="1" applyAlignment="1">
      <alignment horizontal="center" vertical="center" wrapText="1"/>
    </xf>
    <xf numFmtId="165" fontId="18" fillId="2" borderId="13" xfId="1" applyNumberFormat="1" applyFont="1" applyFill="1" applyBorder="1" applyAlignment="1">
      <alignment horizontal="center" vertical="center" wrapText="1"/>
    </xf>
    <xf numFmtId="165" fontId="18" fillId="2" borderId="13" xfId="1" applyNumberFormat="1" applyFont="1" applyFill="1" applyBorder="1" applyAlignment="1">
      <alignment horizontal="left" vertical="center" wrapText="1"/>
    </xf>
    <xf numFmtId="165" fontId="19" fillId="2" borderId="13" xfId="1" applyNumberFormat="1" applyFont="1" applyFill="1" applyBorder="1" applyAlignment="1">
      <alignment horizontal="center" vertical="center" wrapText="1"/>
    </xf>
    <xf numFmtId="165" fontId="19" fillId="2" borderId="13" xfId="1" applyNumberFormat="1" applyFont="1" applyFill="1" applyBorder="1" applyAlignment="1">
      <alignment horizontal="right" vertical="center" wrapText="1"/>
    </xf>
    <xf numFmtId="0" fontId="19" fillId="2" borderId="13" xfId="0" applyFont="1" applyFill="1" applyBorder="1" applyAlignment="1">
      <alignment horizontal="center" vertical="center" wrapText="1"/>
    </xf>
    <xf numFmtId="165" fontId="13" fillId="2" borderId="13" xfId="1" applyNumberFormat="1" applyFont="1" applyFill="1" applyBorder="1" applyAlignment="1">
      <alignment horizontal="center" vertical="center" wrapText="1"/>
    </xf>
    <xf numFmtId="165" fontId="13" fillId="2" borderId="13" xfId="1" applyNumberFormat="1" applyFont="1" applyFill="1" applyBorder="1" applyAlignment="1">
      <alignment horizontal="left" vertical="center" wrapText="1"/>
    </xf>
    <xf numFmtId="165" fontId="16" fillId="2" borderId="13" xfId="1" applyNumberFormat="1" applyFont="1" applyFill="1" applyBorder="1" applyAlignment="1">
      <alignment horizontal="center" vertical="center" wrapText="1"/>
    </xf>
    <xf numFmtId="165" fontId="16" fillId="2" borderId="13" xfId="1" applyNumberFormat="1" applyFont="1" applyFill="1" applyBorder="1" applyAlignment="1">
      <alignment horizontal="right" vertical="center" wrapText="1"/>
    </xf>
    <xf numFmtId="0" fontId="13" fillId="2" borderId="13" xfId="0" applyFont="1" applyFill="1" applyBorder="1" applyAlignment="1">
      <alignment horizontal="center" vertical="center" wrapText="1"/>
    </xf>
    <xf numFmtId="0" fontId="20" fillId="2" borderId="13" xfId="0" applyFont="1" applyFill="1" applyBorder="1" applyAlignment="1">
      <alignment horizontal="left" vertical="center" wrapText="1"/>
    </xf>
    <xf numFmtId="41" fontId="20" fillId="2" borderId="13" xfId="0" applyNumberFormat="1" applyFont="1" applyFill="1" applyBorder="1" applyAlignment="1">
      <alignment horizontal="center" vertical="center" wrapText="1"/>
    </xf>
    <xf numFmtId="41" fontId="20" fillId="2" borderId="13" xfId="1" applyNumberFormat="1" applyFont="1" applyFill="1" applyBorder="1" applyAlignment="1">
      <alignment horizontal="right" vertical="center" wrapText="1"/>
    </xf>
    <xf numFmtId="41" fontId="20" fillId="2" borderId="13" xfId="1" applyNumberFormat="1" applyFont="1" applyFill="1" applyBorder="1" applyAlignment="1">
      <alignment horizontal="center" vertical="center" wrapText="1"/>
    </xf>
    <xf numFmtId="0" fontId="18" fillId="2" borderId="13" xfId="0" applyFont="1" applyFill="1" applyBorder="1" applyAlignment="1">
      <alignment horizontal="center" vertical="center" wrapText="1"/>
    </xf>
    <xf numFmtId="41" fontId="20" fillId="2" borderId="13" xfId="0" applyNumberFormat="1" applyFont="1" applyFill="1" applyBorder="1" applyAlignment="1">
      <alignment horizontal="right" vertical="center" wrapText="1"/>
    </xf>
    <xf numFmtId="165" fontId="16" fillId="2" borderId="13" xfId="1" applyNumberFormat="1" applyFont="1" applyFill="1" applyBorder="1" applyAlignment="1">
      <alignment horizontal="left" vertical="center" wrapText="1"/>
    </xf>
    <xf numFmtId="3" fontId="16" fillId="2" borderId="13" xfId="33" applyNumberFormat="1" applyFont="1" applyFill="1" applyBorder="1" applyAlignment="1">
      <alignment horizontal="right" vertical="center" wrapText="1"/>
    </xf>
    <xf numFmtId="165" fontId="16" fillId="2" borderId="13" xfId="33" applyNumberFormat="1" applyFont="1" applyFill="1" applyBorder="1" applyAlignment="1">
      <alignment horizontal="right" vertical="center" wrapText="1"/>
    </xf>
    <xf numFmtId="165" fontId="13" fillId="2" borderId="14" xfId="1" applyNumberFormat="1" applyFont="1" applyFill="1" applyBorder="1" applyAlignment="1">
      <alignment horizontal="center" vertical="center" wrapText="1"/>
    </xf>
    <xf numFmtId="165" fontId="13" fillId="2" borderId="14" xfId="1" applyNumberFormat="1" applyFont="1" applyFill="1" applyBorder="1" applyAlignment="1">
      <alignment horizontal="left" vertical="center" wrapText="1"/>
    </xf>
    <xf numFmtId="165" fontId="19" fillId="2" borderId="14" xfId="1" applyNumberFormat="1" applyFont="1" applyFill="1" applyBorder="1" applyAlignment="1">
      <alignment horizontal="center" vertical="center" wrapText="1"/>
    </xf>
    <xf numFmtId="165" fontId="19" fillId="2" borderId="14" xfId="1" applyNumberFormat="1" applyFont="1" applyFill="1" applyBorder="1" applyAlignment="1">
      <alignment horizontal="right" vertical="center" wrapText="1"/>
    </xf>
    <xf numFmtId="165" fontId="16" fillId="2" borderId="14" xfId="1" applyNumberFormat="1" applyFont="1" applyFill="1" applyBorder="1" applyAlignment="1">
      <alignment horizontal="right" vertical="center" wrapText="1"/>
    </xf>
    <xf numFmtId="0" fontId="13" fillId="2" borderId="14" xfId="0" applyFont="1" applyFill="1" applyBorder="1" applyAlignment="1">
      <alignment horizontal="center" vertical="center" wrapText="1"/>
    </xf>
    <xf numFmtId="0" fontId="4" fillId="0" borderId="3"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2" fillId="0" borderId="0" xfId="0" applyFont="1" applyFill="1" applyAlignment="1">
      <alignment horizontal="center" vertical="center" wrapText="1"/>
    </xf>
    <xf numFmtId="0" fontId="11" fillId="0" borderId="0" xfId="0" applyFont="1" applyFill="1" applyAlignment="1">
      <alignment horizontal="center"/>
    </xf>
    <xf numFmtId="0" fontId="11" fillId="0" borderId="0" xfId="0" applyFont="1" applyFill="1" applyAlignment="1">
      <alignment horizontal="right"/>
    </xf>
    <xf numFmtId="0" fontId="14" fillId="0" borderId="4" xfId="0" applyFont="1" applyFill="1" applyBorder="1" applyAlignment="1">
      <alignment horizontal="center"/>
    </xf>
    <xf numFmtId="3" fontId="4" fillId="0" borderId="1"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3" fillId="2" borderId="0" xfId="0" applyFont="1" applyFill="1" applyAlignment="1">
      <alignment horizontal="center" wrapText="1"/>
    </xf>
    <xf numFmtId="0" fontId="4" fillId="2" borderId="0" xfId="0" applyFont="1" applyFill="1" applyAlignment="1">
      <alignment horizontal="center" wrapText="1"/>
    </xf>
    <xf numFmtId="0" fontId="17" fillId="2" borderId="0" xfId="0" applyFont="1" applyFill="1" applyAlignment="1">
      <alignment horizont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2" xfId="0" applyFont="1" applyFill="1" applyBorder="1" applyAlignment="1">
      <alignment horizontal="center" vertical="center" wrapText="1"/>
    </xf>
    <xf numFmtId="165" fontId="17" fillId="2" borderId="4" xfId="1" applyNumberFormat="1" applyFont="1" applyFill="1" applyBorder="1" applyAlignment="1">
      <alignment horizontal="center" wrapText="1"/>
    </xf>
    <xf numFmtId="2" fontId="13" fillId="2" borderId="0" xfId="0" quotePrefix="1" applyNumberFormat="1" applyFont="1" applyFill="1" applyAlignment="1">
      <alignment horizontal="left" wrapText="1"/>
    </xf>
    <xf numFmtId="165" fontId="19" fillId="2" borderId="3" xfId="1" applyNumberFormat="1"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6" xfId="0" applyFont="1" applyFill="1" applyBorder="1" applyAlignment="1">
      <alignment horizontal="center" vertical="center" wrapText="1"/>
    </xf>
    <xf numFmtId="165" fontId="13" fillId="2" borderId="13" xfId="1" applyNumberFormat="1"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15" xfId="0" applyFont="1" applyFill="1" applyBorder="1" applyAlignment="1">
      <alignment horizontal="center" vertical="center" wrapText="1"/>
    </xf>
    <xf numFmtId="0" fontId="13" fillId="2" borderId="11" xfId="0" applyFont="1" applyFill="1" applyBorder="1" applyAlignment="1">
      <alignment horizontal="center" vertical="center" wrapText="1"/>
    </xf>
    <xf numFmtId="165" fontId="18" fillId="2" borderId="0" xfId="0" applyNumberFormat="1" applyFont="1" applyFill="1" applyAlignment="1">
      <alignment wrapText="1"/>
    </xf>
    <xf numFmtId="165" fontId="17" fillId="2" borderId="4" xfId="1" applyNumberFormat="1" applyFont="1" applyFill="1" applyBorder="1" applyAlignment="1">
      <alignment horizontal="right" wrapText="1"/>
    </xf>
  </cellXfs>
  <cellStyles count="36">
    <cellStyle name="?_x005f_x001d_??%U©÷u&amp;H©÷9_x005f_x0008_? s_x005f_x000a__x005f_x0007__x005f_x0001__x005f_x0001_?_x005f_x0002_??????" xfId="23"/>
    <cellStyle name="_Ung von nam 2011 vung TNB - Doan Cong tac (12-5-2010)_Chuẩn bị đầu tư 2011 (sep Hung)_KH 2012 (T3-2013) 2" xfId="25"/>
    <cellStyle name="Comma" xfId="1" builtinId="3"/>
    <cellStyle name="Comma [0] 3" xfId="32"/>
    <cellStyle name="Comma 10 2" xfId="34"/>
    <cellStyle name="Comma 10 2 2" xfId="27"/>
    <cellStyle name="Comma 105" xfId="33"/>
    <cellStyle name="Comma 105 2 3" xfId="35"/>
    <cellStyle name="Comma 12" xfId="4"/>
    <cellStyle name="Comma 14 2" xfId="8"/>
    <cellStyle name="Comma 2" xfId="9"/>
    <cellStyle name="Comma 2 2" xfId="6"/>
    <cellStyle name="Comma 23" xfId="28"/>
    <cellStyle name="Comma 23 3" xfId="26"/>
    <cellStyle name="Comma 3" xfId="10"/>
    <cellStyle name="Comma 3 3" xfId="29"/>
    <cellStyle name="Comma 4" xfId="31"/>
    <cellStyle name="Comma 7" xfId="11"/>
    <cellStyle name="Comma 78" xfId="12"/>
    <cellStyle name="Comma 79" xfId="13"/>
    <cellStyle name="Normal" xfId="0" builtinId="0"/>
    <cellStyle name="Normal - Style1 2 2" xfId="24"/>
    <cellStyle name="Normal 10 7 3" xfId="14"/>
    <cellStyle name="Normal 11 2" xfId="22"/>
    <cellStyle name="Normal 2" xfId="3"/>
    <cellStyle name="Normal 2 2" xfId="15"/>
    <cellStyle name="Normal 3" xfId="5"/>
    <cellStyle name="Normal 3 2" xfId="16"/>
    <cellStyle name="Normal 3 3" xfId="2"/>
    <cellStyle name="Normal 4" xfId="17"/>
    <cellStyle name="Normal 4 2" xfId="18"/>
    <cellStyle name="Normal 5" xfId="19"/>
    <cellStyle name="Normal 6" xfId="30"/>
    <cellStyle name="Normal 74" xfId="20"/>
    <cellStyle name="Style 1" xfId="21"/>
    <cellStyle name="Style 1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INH%20TAN/N&#258;M%202024/QUY&#7870;T%20&#272;&#7882;NH/TH&#193;NG%205/3.%20Bieu%20kem%20theo%20sua%20doi%20QD%20749%20B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chi tiết các năm "/>
    </sheetNames>
    <sheetDataSet>
      <sheetData sheetId="0">
        <row r="21">
          <cell r="S21">
            <v>8603</v>
          </cell>
          <cell r="T21">
            <v>20059</v>
          </cell>
        </row>
        <row r="30">
          <cell r="S30">
            <v>315</v>
          </cell>
          <cell r="T30">
            <v>43258</v>
          </cell>
        </row>
        <row r="40">
          <cell r="S40">
            <v>64671</v>
          </cell>
        </row>
        <row r="55">
          <cell r="S55">
            <v>40576</v>
          </cell>
          <cell r="T55">
            <v>5614</v>
          </cell>
        </row>
        <row r="67">
          <cell r="S67">
            <v>15169</v>
          </cell>
          <cell r="T67">
            <v>192693</v>
          </cell>
        </row>
        <row r="79">
          <cell r="S79">
            <v>8011</v>
          </cell>
          <cell r="T79">
            <v>14325</v>
          </cell>
        </row>
        <row r="92">
          <cell r="S92">
            <v>4551</v>
          </cell>
        </row>
        <row r="103">
          <cell r="S103">
            <v>20253</v>
          </cell>
        </row>
        <row r="118">
          <cell r="S118">
            <v>5914</v>
          </cell>
          <cell r="T118">
            <v>2945</v>
          </cell>
        </row>
        <row r="132">
          <cell r="S132">
            <v>12231</v>
          </cell>
        </row>
        <row r="156">
          <cell r="S156">
            <v>2761</v>
          </cell>
        </row>
        <row r="173">
          <cell r="S173">
            <v>2324</v>
          </cell>
        </row>
        <row r="185">
          <cell r="S185">
            <v>1058</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85" zoomScaleNormal="85" workbookViewId="0">
      <selection activeCell="F7" sqref="F7"/>
    </sheetView>
  </sheetViews>
  <sheetFormatPr defaultColWidth="9.109375" defaultRowHeight="14.4"/>
  <cols>
    <col min="1" max="1" width="5.6640625" style="7" customWidth="1"/>
    <col min="2" max="2" width="85.5546875" style="19" bestFit="1" customWidth="1"/>
    <col min="3" max="6" width="14.6640625" style="1" customWidth="1"/>
    <col min="7" max="8" width="9.109375" style="1"/>
    <col min="9" max="9" width="9.33203125" style="1" bestFit="1" customWidth="1"/>
    <col min="10" max="10" width="9.109375" style="1"/>
    <col min="11" max="11" width="9.33203125" style="1" bestFit="1" customWidth="1"/>
    <col min="12" max="16384" width="9.109375" style="1"/>
  </cols>
  <sheetData>
    <row r="1" spans="1:11" ht="17.399999999999999">
      <c r="A1" s="125" t="s">
        <v>48</v>
      </c>
      <c r="B1" s="125"/>
      <c r="C1" s="125"/>
      <c r="D1" s="125"/>
      <c r="E1" s="125"/>
      <c r="F1" s="125"/>
      <c r="G1" s="125"/>
    </row>
    <row r="2" spans="1:11" ht="17.399999999999999">
      <c r="A2" s="125" t="s">
        <v>47</v>
      </c>
      <c r="B2" s="125"/>
      <c r="C2" s="125"/>
      <c r="D2" s="125"/>
      <c r="E2" s="125"/>
      <c r="F2" s="125"/>
      <c r="G2" s="125"/>
    </row>
    <row r="3" spans="1:11" ht="25.5" customHeight="1">
      <c r="A3" s="126" t="s">
        <v>46</v>
      </c>
      <c r="B3" s="126"/>
      <c r="C3" s="127"/>
      <c r="D3" s="127"/>
      <c r="E3" s="127"/>
      <c r="F3" s="127"/>
      <c r="G3" s="126"/>
    </row>
    <row r="4" spans="1:11" ht="18" customHeight="1">
      <c r="C4" s="3"/>
      <c r="D4" s="128" t="s">
        <v>49</v>
      </c>
      <c r="E4" s="128"/>
      <c r="F4" s="128"/>
      <c r="G4" s="128"/>
    </row>
    <row r="5" spans="1:11" ht="34.5" customHeight="1">
      <c r="A5" s="121" t="s">
        <v>0</v>
      </c>
      <c r="B5" s="123" t="s">
        <v>24</v>
      </c>
      <c r="C5" s="122" t="s">
        <v>50</v>
      </c>
      <c r="D5" s="122"/>
      <c r="E5" s="122"/>
      <c r="F5" s="129" t="s">
        <v>51</v>
      </c>
      <c r="G5" s="121" t="s">
        <v>25</v>
      </c>
    </row>
    <row r="6" spans="1:11" ht="34.5" customHeight="1">
      <c r="A6" s="121"/>
      <c r="B6" s="124"/>
      <c r="C6" s="5" t="s">
        <v>26</v>
      </c>
      <c r="D6" s="5" t="s">
        <v>27</v>
      </c>
      <c r="E6" s="5" t="s">
        <v>14</v>
      </c>
      <c r="F6" s="130"/>
      <c r="G6" s="121"/>
    </row>
    <row r="7" spans="1:11" s="2" customFormat="1" ht="21.75" customHeight="1">
      <c r="A7" s="5"/>
      <c r="B7" s="5" t="s">
        <v>28</v>
      </c>
      <c r="C7" s="25">
        <f>C8+C15+C16+C19+C21+C26+C27+C28+C29+C32</f>
        <v>465331</v>
      </c>
      <c r="D7" s="25">
        <f>D8+D15+D16+D19+D21+D26+D27+D28+D29+D32</f>
        <v>186437</v>
      </c>
      <c r="E7" s="25">
        <f>E8+E15+E16+E19+E21+E26+E27+E28+E29+E32</f>
        <v>278894</v>
      </c>
      <c r="F7" s="25">
        <f>C7*5%</f>
        <v>23266.550000000003</v>
      </c>
      <c r="G7" s="5"/>
      <c r="I7" s="32">
        <f>F7+C7</f>
        <v>488597.55</v>
      </c>
    </row>
    <row r="8" spans="1:11" s="2" customFormat="1" ht="31.2">
      <c r="A8" s="5" t="s">
        <v>4</v>
      </c>
      <c r="B8" s="8" t="s">
        <v>29</v>
      </c>
      <c r="C8" s="22">
        <f>D8+E8</f>
        <v>28662</v>
      </c>
      <c r="D8" s="22">
        <f>'[1]Biểu chi tiết các năm '!$S$21</f>
        <v>8603</v>
      </c>
      <c r="E8" s="22">
        <f>'[1]Biểu chi tiết các năm '!$T$21</f>
        <v>20059</v>
      </c>
      <c r="F8" s="25">
        <f t="shared" ref="F8:F15" si="0">C8*5%</f>
        <v>1433.1000000000001</v>
      </c>
      <c r="G8" s="6"/>
    </row>
    <row r="9" spans="1:11" ht="15.6" hidden="1">
      <c r="A9" s="9">
        <v>1</v>
      </c>
      <c r="B9" s="10" t="s">
        <v>1</v>
      </c>
      <c r="C9" s="23">
        <f t="shared" ref="C9:C35" si="1">D9+E9</f>
        <v>0</v>
      </c>
      <c r="D9" s="24"/>
      <c r="E9" s="24"/>
      <c r="F9" s="25">
        <f t="shared" si="0"/>
        <v>0</v>
      </c>
      <c r="G9" s="9"/>
      <c r="I9" s="4"/>
      <c r="K9" s="4"/>
    </row>
    <row r="10" spans="1:11" ht="15.6" hidden="1">
      <c r="A10" s="9">
        <v>2</v>
      </c>
      <c r="B10" s="10" t="s">
        <v>30</v>
      </c>
      <c r="C10" s="23">
        <f t="shared" si="1"/>
        <v>0</v>
      </c>
      <c r="D10" s="24"/>
      <c r="E10" s="24"/>
      <c r="F10" s="25">
        <f t="shared" si="0"/>
        <v>0</v>
      </c>
      <c r="G10" s="9"/>
    </row>
    <row r="11" spans="1:11" ht="15.6" hidden="1">
      <c r="A11" s="9">
        <v>3</v>
      </c>
      <c r="B11" s="10" t="s">
        <v>2</v>
      </c>
      <c r="C11" s="23">
        <f t="shared" si="1"/>
        <v>0</v>
      </c>
      <c r="D11" s="24"/>
      <c r="E11" s="24"/>
      <c r="F11" s="25">
        <f t="shared" si="0"/>
        <v>0</v>
      </c>
      <c r="G11" s="9"/>
    </row>
    <row r="12" spans="1:11" ht="15.6" hidden="1">
      <c r="A12" s="9">
        <v>4</v>
      </c>
      <c r="B12" s="10" t="s">
        <v>3</v>
      </c>
      <c r="C12" s="23">
        <f t="shared" si="1"/>
        <v>0</v>
      </c>
      <c r="D12" s="24"/>
      <c r="E12" s="24"/>
      <c r="F12" s="25">
        <f t="shared" si="0"/>
        <v>0</v>
      </c>
      <c r="G12" s="9"/>
    </row>
    <row r="13" spans="1:11" ht="15.6" hidden="1">
      <c r="A13" s="9">
        <v>5</v>
      </c>
      <c r="B13" s="10" t="s">
        <v>31</v>
      </c>
      <c r="C13" s="23">
        <f t="shared" si="1"/>
        <v>0</v>
      </c>
      <c r="D13" s="24"/>
      <c r="E13" s="24"/>
      <c r="F13" s="25">
        <f t="shared" si="0"/>
        <v>0</v>
      </c>
      <c r="G13" s="9"/>
    </row>
    <row r="14" spans="1:11" ht="15.6" hidden="1">
      <c r="A14" s="9">
        <v>6</v>
      </c>
      <c r="B14" s="10" t="s">
        <v>32</v>
      </c>
      <c r="C14" s="23">
        <f t="shared" si="1"/>
        <v>0</v>
      </c>
      <c r="D14" s="24"/>
      <c r="E14" s="24"/>
      <c r="F14" s="25">
        <f t="shared" si="0"/>
        <v>0</v>
      </c>
      <c r="G14" s="9"/>
    </row>
    <row r="15" spans="1:11" s="2" customFormat="1" ht="24" customHeight="1">
      <c r="A15" s="5" t="s">
        <v>6</v>
      </c>
      <c r="B15" s="11" t="s">
        <v>33</v>
      </c>
      <c r="C15" s="25">
        <f t="shared" ref="C15:C21" si="2">D15+E15</f>
        <v>43573</v>
      </c>
      <c r="D15" s="26">
        <f>'[1]Biểu chi tiết các năm '!$S$30</f>
        <v>315</v>
      </c>
      <c r="E15" s="26">
        <f>'[1]Biểu chi tiết các năm '!$T$30</f>
        <v>43258</v>
      </c>
      <c r="F15" s="25">
        <f t="shared" si="0"/>
        <v>2178.65</v>
      </c>
      <c r="G15" s="5"/>
    </row>
    <row r="16" spans="1:11" s="2" customFormat="1" ht="45" customHeight="1">
      <c r="A16" s="5" t="s">
        <v>7</v>
      </c>
      <c r="B16" s="11" t="s">
        <v>34</v>
      </c>
      <c r="C16" s="25">
        <f t="shared" si="2"/>
        <v>110861</v>
      </c>
      <c r="D16" s="22">
        <f>SUM(D17:D18)</f>
        <v>105247</v>
      </c>
      <c r="E16" s="22">
        <f>SUM(E17:E18)</f>
        <v>5614</v>
      </c>
      <c r="F16" s="25">
        <f>C16*5%</f>
        <v>5543.05</v>
      </c>
      <c r="G16" s="5"/>
    </row>
    <row r="17" spans="1:7" ht="31.2">
      <c r="A17" s="9">
        <v>1</v>
      </c>
      <c r="B17" s="10" t="s">
        <v>35</v>
      </c>
      <c r="C17" s="23">
        <f t="shared" si="2"/>
        <v>64671</v>
      </c>
      <c r="D17" s="27">
        <f>'[1]Biểu chi tiết các năm '!$S$40</f>
        <v>64671</v>
      </c>
      <c r="E17" s="23"/>
      <c r="F17" s="23"/>
      <c r="G17" s="5"/>
    </row>
    <row r="18" spans="1:7" ht="31.2">
      <c r="A18" s="9">
        <v>2</v>
      </c>
      <c r="B18" s="10" t="s">
        <v>36</v>
      </c>
      <c r="C18" s="23">
        <f t="shared" si="2"/>
        <v>46190</v>
      </c>
      <c r="D18" s="23">
        <f>'[1]Biểu chi tiết các năm '!$S$55</f>
        <v>40576</v>
      </c>
      <c r="E18" s="23">
        <f>'[1]Biểu chi tiết các năm '!$T$55</f>
        <v>5614</v>
      </c>
      <c r="F18" s="23"/>
      <c r="G18" s="5"/>
    </row>
    <row r="19" spans="1:7" s="2" customFormat="1" ht="51" customHeight="1">
      <c r="A19" s="5" t="s">
        <v>8</v>
      </c>
      <c r="B19" s="12" t="s">
        <v>37</v>
      </c>
      <c r="C19" s="25">
        <f t="shared" si="2"/>
        <v>207862</v>
      </c>
      <c r="D19" s="26">
        <f>D20</f>
        <v>15169</v>
      </c>
      <c r="E19" s="26">
        <f>E20</f>
        <v>192693</v>
      </c>
      <c r="F19" s="25">
        <f>C19*5%</f>
        <v>10393.1</v>
      </c>
      <c r="G19" s="5"/>
    </row>
    <row r="20" spans="1:7" ht="31.2">
      <c r="A20" s="9"/>
      <c r="B20" s="13" t="s">
        <v>13</v>
      </c>
      <c r="C20" s="23">
        <f t="shared" si="2"/>
        <v>207862</v>
      </c>
      <c r="D20" s="27">
        <f>'[1]Biểu chi tiết các năm '!$S$67</f>
        <v>15169</v>
      </c>
      <c r="E20" s="24">
        <f>'[1]Biểu chi tiết các năm '!$T$67</f>
        <v>192693</v>
      </c>
      <c r="F20" s="24"/>
      <c r="G20" s="9"/>
    </row>
    <row r="21" spans="1:7" s="2" customFormat="1" ht="22.8" customHeight="1">
      <c r="A21" s="5" t="s">
        <v>9</v>
      </c>
      <c r="B21" s="11" t="s">
        <v>38</v>
      </c>
      <c r="C21" s="25">
        <f t="shared" si="2"/>
        <v>47140</v>
      </c>
      <c r="D21" s="22">
        <f>SUM(D22:D25)</f>
        <v>32815</v>
      </c>
      <c r="E21" s="22">
        <f>SUM(E22:E25)</f>
        <v>14325</v>
      </c>
      <c r="F21" s="25">
        <f>C21*5%</f>
        <v>2357</v>
      </c>
      <c r="G21" s="5"/>
    </row>
    <row r="22" spans="1:7" ht="46.8">
      <c r="A22" s="9">
        <v>1</v>
      </c>
      <c r="B22" s="10" t="s">
        <v>15</v>
      </c>
      <c r="C22" s="23">
        <f t="shared" si="1"/>
        <v>22336</v>
      </c>
      <c r="D22" s="27">
        <f>'[1]Biểu chi tiết các năm '!$S$79</f>
        <v>8011</v>
      </c>
      <c r="E22" s="27">
        <f>'[1]Biểu chi tiết các năm '!$T$79</f>
        <v>14325</v>
      </c>
      <c r="F22" s="27"/>
      <c r="G22" s="9"/>
    </row>
    <row r="23" spans="1:7" ht="31.2">
      <c r="A23" s="9">
        <v>2</v>
      </c>
      <c r="B23" s="14" t="s">
        <v>16</v>
      </c>
      <c r="C23" s="23">
        <f t="shared" si="1"/>
        <v>4551</v>
      </c>
      <c r="D23" s="27">
        <f>'[1]Biểu chi tiết các năm '!$S$92</f>
        <v>4551</v>
      </c>
      <c r="E23" s="27"/>
      <c r="F23" s="27"/>
      <c r="G23" s="9"/>
    </row>
    <row r="24" spans="1:7" ht="31.2">
      <c r="A24" s="9">
        <v>3</v>
      </c>
      <c r="B24" s="13" t="s">
        <v>17</v>
      </c>
      <c r="C24" s="23">
        <f>D24+E24</f>
        <v>20253</v>
      </c>
      <c r="D24" s="27">
        <f>'[1]Biểu chi tiết các năm '!$S$103</f>
        <v>20253</v>
      </c>
      <c r="E24" s="27"/>
      <c r="F24" s="27"/>
      <c r="G24" s="9"/>
    </row>
    <row r="25" spans="1:7" ht="31.2">
      <c r="A25" s="9">
        <v>4</v>
      </c>
      <c r="B25" s="13" t="s">
        <v>18</v>
      </c>
      <c r="C25" s="23">
        <f t="shared" si="1"/>
        <v>0</v>
      </c>
      <c r="D25" s="27"/>
      <c r="E25" s="27"/>
      <c r="F25" s="27"/>
      <c r="G25" s="9"/>
    </row>
    <row r="26" spans="1:7" s="2" customFormat="1" ht="31.2">
      <c r="A26" s="5" t="s">
        <v>10</v>
      </c>
      <c r="B26" s="8" t="s">
        <v>39</v>
      </c>
      <c r="C26" s="25">
        <f>D26+E26</f>
        <v>8859</v>
      </c>
      <c r="D26" s="22">
        <f>'[1]Biểu chi tiết các năm '!$S$118</f>
        <v>5914</v>
      </c>
      <c r="E26" s="22">
        <f>'[1]Biểu chi tiết các năm '!$T$118</f>
        <v>2945</v>
      </c>
      <c r="F26" s="25">
        <f>C26*5%</f>
        <v>442.95000000000005</v>
      </c>
      <c r="G26" s="5"/>
    </row>
    <row r="27" spans="1:7" s="2" customFormat="1" ht="44.4" customHeight="1">
      <c r="A27" s="15" t="s">
        <v>11</v>
      </c>
      <c r="B27" s="20" t="s">
        <v>40</v>
      </c>
      <c r="C27" s="25">
        <f t="shared" si="1"/>
        <v>0</v>
      </c>
      <c r="D27" s="28">
        <v>0</v>
      </c>
      <c r="E27" s="28">
        <v>0</v>
      </c>
      <c r="F27" s="28"/>
      <c r="G27" s="5"/>
    </row>
    <row r="28" spans="1:7" s="2" customFormat="1" ht="31.2">
      <c r="A28" s="5" t="s">
        <v>12</v>
      </c>
      <c r="B28" s="8" t="s">
        <v>41</v>
      </c>
      <c r="C28" s="25">
        <f>D28+E28</f>
        <v>12231</v>
      </c>
      <c r="D28" s="22">
        <f>'[1]Biểu chi tiết các năm '!$S$132</f>
        <v>12231</v>
      </c>
      <c r="E28" s="22"/>
      <c r="F28" s="25">
        <f>C28*5%</f>
        <v>611.55000000000007</v>
      </c>
      <c r="G28" s="5"/>
    </row>
    <row r="29" spans="1:7" s="2" customFormat="1" ht="31.2">
      <c r="A29" s="5" t="s">
        <v>42</v>
      </c>
      <c r="B29" s="11" t="s">
        <v>43</v>
      </c>
      <c r="C29" s="25">
        <f>D29+E29</f>
        <v>2761</v>
      </c>
      <c r="D29" s="22">
        <f>SUM(D30:D31)</f>
        <v>2761</v>
      </c>
      <c r="E29" s="26"/>
      <c r="F29" s="25">
        <f>C29*5%</f>
        <v>138.05000000000001</v>
      </c>
      <c r="G29" s="5"/>
    </row>
    <row r="30" spans="1:7" ht="31.2">
      <c r="A30" s="16">
        <v>1</v>
      </c>
      <c r="B30" s="17" t="s">
        <v>19</v>
      </c>
      <c r="C30" s="23">
        <f t="shared" si="1"/>
        <v>0</v>
      </c>
      <c r="D30" s="27"/>
      <c r="E30" s="27"/>
      <c r="F30" s="27"/>
      <c r="G30" s="9"/>
    </row>
    <row r="31" spans="1:7" ht="31.2">
      <c r="A31" s="18" t="s">
        <v>5</v>
      </c>
      <c r="B31" s="17" t="s">
        <v>20</v>
      </c>
      <c r="C31" s="23">
        <f t="shared" si="1"/>
        <v>2761</v>
      </c>
      <c r="D31" s="27">
        <f>'[1]Biểu chi tiết các năm '!$S$156</f>
        <v>2761</v>
      </c>
      <c r="E31" s="29"/>
      <c r="F31" s="29"/>
      <c r="G31" s="9"/>
    </row>
    <row r="32" spans="1:7" s="2" customFormat="1" ht="31.2">
      <c r="A32" s="5" t="s">
        <v>44</v>
      </c>
      <c r="B32" s="11" t="s">
        <v>45</v>
      </c>
      <c r="C32" s="25">
        <f>D32+E32</f>
        <v>3382</v>
      </c>
      <c r="D32" s="22">
        <f>SUM(D33:D35)</f>
        <v>3382</v>
      </c>
      <c r="E32" s="22"/>
      <c r="F32" s="25">
        <f>C32*5%</f>
        <v>169.10000000000002</v>
      </c>
      <c r="G32" s="5"/>
    </row>
    <row r="33" spans="1:7" ht="31.2">
      <c r="A33" s="9">
        <v>1</v>
      </c>
      <c r="B33" s="13" t="s">
        <v>21</v>
      </c>
      <c r="C33" s="23">
        <f t="shared" si="1"/>
        <v>2324</v>
      </c>
      <c r="D33" s="27">
        <f>'[1]Biểu chi tiết các năm '!$S$173</f>
        <v>2324</v>
      </c>
      <c r="E33" s="29"/>
      <c r="F33" s="29"/>
      <c r="G33" s="9"/>
    </row>
    <row r="34" spans="1:7" ht="31.2">
      <c r="A34" s="9">
        <v>2</v>
      </c>
      <c r="B34" s="21" t="s">
        <v>22</v>
      </c>
      <c r="C34" s="23">
        <f t="shared" si="1"/>
        <v>0</v>
      </c>
      <c r="D34" s="30"/>
      <c r="E34" s="30"/>
      <c r="F34" s="30"/>
      <c r="G34" s="9"/>
    </row>
    <row r="35" spans="1:7" ht="21" customHeight="1">
      <c r="A35" s="9">
        <v>3</v>
      </c>
      <c r="B35" s="14" t="s">
        <v>23</v>
      </c>
      <c r="C35" s="23">
        <f t="shared" si="1"/>
        <v>1058</v>
      </c>
      <c r="D35" s="31">
        <f>'[1]Biểu chi tiết các năm '!$S$185</f>
        <v>1058</v>
      </c>
      <c r="E35" s="29"/>
      <c r="F35" s="29"/>
      <c r="G35" s="9"/>
    </row>
  </sheetData>
  <mergeCells count="9">
    <mergeCell ref="G5:G6"/>
    <mergeCell ref="C5:E5"/>
    <mergeCell ref="B5:B6"/>
    <mergeCell ref="A5:A6"/>
    <mergeCell ref="A1:G1"/>
    <mergeCell ref="A3:G3"/>
    <mergeCell ref="A2:G2"/>
    <mergeCell ref="D4:G4"/>
    <mergeCell ref="F5:F6"/>
  </mergeCells>
  <printOptions horizontalCentered="1"/>
  <pageMargins left="0" right="0" top="0.62" bottom="0" header="0.17" footer="0.17"/>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4"/>
  <sheetViews>
    <sheetView workbookViewId="0">
      <pane xSplit="5" ySplit="11" topLeftCell="F12" activePane="bottomRight" state="frozen"/>
      <selection pane="topRight" activeCell="F1" sqref="F1"/>
      <selection pane="bottomLeft" activeCell="A11" sqref="A11"/>
      <selection pane="bottomRight" activeCell="L24" sqref="L24"/>
    </sheetView>
  </sheetViews>
  <sheetFormatPr defaultColWidth="9.109375" defaultRowHeight="13.8"/>
  <cols>
    <col min="1" max="1" width="4.5546875" style="35" customWidth="1"/>
    <col min="2" max="2" width="50.5546875" style="35" customWidth="1"/>
    <col min="3" max="3" width="10.109375" style="35" hidden="1" customWidth="1"/>
    <col min="4" max="4" width="10" style="35" hidden="1" customWidth="1"/>
    <col min="5" max="5" width="9.88671875" style="35" hidden="1" customWidth="1"/>
    <col min="6" max="6" width="8.6640625" style="34" hidden="1" customWidth="1"/>
    <col min="7" max="7" width="9" style="34" hidden="1" customWidth="1"/>
    <col min="8" max="8" width="8.88671875" style="34" hidden="1" customWidth="1"/>
    <col min="9" max="9" width="9.88671875" style="34" hidden="1" customWidth="1"/>
    <col min="10" max="10" width="8.6640625" style="34" hidden="1" customWidth="1"/>
    <col min="11" max="11" width="8.5546875" style="34" hidden="1" customWidth="1"/>
    <col min="12" max="12" width="11.5546875" style="34" customWidth="1"/>
    <col min="13" max="13" width="10.33203125" style="34" customWidth="1"/>
    <col min="14" max="14" width="9.44140625" style="34" customWidth="1"/>
    <col min="15" max="16" width="10.109375" style="34" customWidth="1"/>
    <col min="17" max="17" width="9.77734375" style="34" customWidth="1"/>
    <col min="18" max="18" width="10.6640625" style="34" hidden="1" customWidth="1"/>
    <col min="19" max="19" width="9.88671875" style="34" hidden="1" customWidth="1"/>
    <col min="20" max="23" width="10.44140625" style="34" hidden="1" customWidth="1"/>
    <col min="24" max="24" width="8" style="35" customWidth="1"/>
    <col min="25" max="16384" width="9.109375" style="35"/>
  </cols>
  <sheetData>
    <row r="1" spans="1:28">
      <c r="A1" s="132"/>
      <c r="B1" s="132"/>
      <c r="C1" s="33"/>
      <c r="D1" s="33"/>
      <c r="E1" s="33"/>
    </row>
    <row r="2" spans="1:28" ht="25.2" customHeight="1">
      <c r="A2" s="133" t="s">
        <v>109</v>
      </c>
      <c r="B2" s="133"/>
      <c r="C2" s="133"/>
      <c r="D2" s="133"/>
      <c r="E2" s="133"/>
      <c r="F2" s="133"/>
      <c r="G2" s="133"/>
      <c r="H2" s="133"/>
      <c r="I2" s="133"/>
      <c r="J2" s="133"/>
      <c r="K2" s="133"/>
      <c r="L2" s="133"/>
      <c r="M2" s="133"/>
      <c r="N2" s="133"/>
      <c r="O2" s="133"/>
      <c r="P2" s="133"/>
      <c r="Q2" s="133"/>
      <c r="R2" s="133"/>
      <c r="S2" s="133"/>
      <c r="T2" s="133"/>
      <c r="U2" s="133"/>
      <c r="V2" s="133"/>
      <c r="W2" s="133"/>
      <c r="X2" s="133"/>
    </row>
    <row r="3" spans="1:28" ht="33.6" customHeight="1">
      <c r="A3" s="133" t="s">
        <v>108</v>
      </c>
      <c r="B3" s="133"/>
      <c r="C3" s="133"/>
      <c r="D3" s="133"/>
      <c r="E3" s="133"/>
      <c r="F3" s="133"/>
      <c r="G3" s="133"/>
      <c r="H3" s="133"/>
      <c r="I3" s="133"/>
      <c r="J3" s="133"/>
      <c r="K3" s="133"/>
      <c r="L3" s="133"/>
      <c r="M3" s="133"/>
      <c r="N3" s="133"/>
      <c r="O3" s="133"/>
      <c r="P3" s="133"/>
      <c r="Q3" s="133"/>
      <c r="R3" s="133"/>
      <c r="S3" s="133"/>
      <c r="T3" s="133"/>
      <c r="U3" s="133"/>
      <c r="V3" s="133"/>
      <c r="W3" s="133"/>
      <c r="X3" s="133"/>
    </row>
    <row r="4" spans="1:28" ht="21" customHeight="1">
      <c r="A4" s="134" t="s">
        <v>110</v>
      </c>
      <c r="B4" s="134"/>
      <c r="C4" s="134"/>
      <c r="D4" s="134"/>
      <c r="E4" s="134"/>
      <c r="F4" s="134"/>
      <c r="G4" s="134"/>
      <c r="H4" s="134"/>
      <c r="I4" s="134"/>
      <c r="J4" s="134"/>
      <c r="K4" s="134"/>
      <c r="L4" s="134"/>
      <c r="M4" s="134"/>
      <c r="N4" s="134"/>
      <c r="O4" s="134"/>
      <c r="P4" s="134"/>
      <c r="Q4" s="134"/>
      <c r="R4" s="134"/>
      <c r="S4" s="134"/>
      <c r="T4" s="134"/>
      <c r="U4" s="134"/>
      <c r="V4" s="134"/>
      <c r="W4" s="134"/>
      <c r="X4" s="134"/>
    </row>
    <row r="5" spans="1:28" ht="15.6" customHeight="1">
      <c r="A5" s="36"/>
      <c r="B5" s="36"/>
      <c r="C5" s="36"/>
      <c r="D5" s="37"/>
      <c r="E5" s="37"/>
      <c r="F5" s="38"/>
      <c r="G5" s="38"/>
      <c r="H5" s="38"/>
      <c r="I5" s="38"/>
      <c r="J5" s="38"/>
      <c r="K5" s="38"/>
      <c r="L5" s="38"/>
      <c r="M5" s="38"/>
      <c r="N5" s="38"/>
      <c r="O5" s="38"/>
      <c r="P5" s="141" t="s">
        <v>52</v>
      </c>
      <c r="Q5" s="141"/>
      <c r="R5" s="141"/>
      <c r="S5" s="141"/>
      <c r="T5" s="141"/>
      <c r="U5" s="141"/>
      <c r="V5" s="141"/>
      <c r="W5" s="141"/>
      <c r="X5" s="141"/>
    </row>
    <row r="6" spans="1:28" ht="22.2" customHeight="1">
      <c r="A6" s="131" t="s">
        <v>0</v>
      </c>
      <c r="B6" s="131" t="s">
        <v>24</v>
      </c>
      <c r="C6" s="135" t="s">
        <v>50</v>
      </c>
      <c r="D6" s="136"/>
      <c r="E6" s="137"/>
      <c r="F6" s="135" t="s">
        <v>53</v>
      </c>
      <c r="G6" s="136"/>
      <c r="H6" s="136"/>
      <c r="I6" s="136"/>
      <c r="J6" s="136"/>
      <c r="K6" s="136"/>
      <c r="L6" s="136"/>
      <c r="M6" s="136"/>
      <c r="N6" s="136"/>
      <c r="O6" s="136"/>
      <c r="P6" s="136"/>
      <c r="Q6" s="136"/>
      <c r="R6" s="136"/>
      <c r="S6" s="136"/>
      <c r="T6" s="136"/>
      <c r="U6" s="136"/>
      <c r="V6" s="136"/>
      <c r="W6" s="137"/>
      <c r="X6" s="131" t="s">
        <v>54</v>
      </c>
    </row>
    <row r="7" spans="1:28" ht="18" customHeight="1">
      <c r="A7" s="131"/>
      <c r="B7" s="131"/>
      <c r="C7" s="138" t="s">
        <v>55</v>
      </c>
      <c r="D7" s="79" t="s">
        <v>56</v>
      </c>
      <c r="E7" s="138" t="s">
        <v>57</v>
      </c>
      <c r="F7" s="143" t="s">
        <v>58</v>
      </c>
      <c r="G7" s="143"/>
      <c r="H7" s="143"/>
      <c r="I7" s="143"/>
      <c r="J7" s="143"/>
      <c r="K7" s="143"/>
      <c r="L7" s="143"/>
      <c r="M7" s="143"/>
      <c r="N7" s="143"/>
      <c r="O7" s="143"/>
      <c r="P7" s="143"/>
      <c r="Q7" s="143"/>
      <c r="R7" s="131" t="s">
        <v>50</v>
      </c>
      <c r="S7" s="131"/>
      <c r="T7" s="131"/>
      <c r="U7" s="131" t="s">
        <v>59</v>
      </c>
      <c r="V7" s="131" t="s">
        <v>60</v>
      </c>
      <c r="W7" s="131" t="s">
        <v>61</v>
      </c>
      <c r="X7" s="131"/>
      <c r="Z7" s="132" t="s">
        <v>62</v>
      </c>
      <c r="AA7" s="132"/>
      <c r="AB7" s="132"/>
    </row>
    <row r="8" spans="1:28" ht="27" customHeight="1">
      <c r="A8" s="131"/>
      <c r="B8" s="131"/>
      <c r="C8" s="139"/>
      <c r="D8" s="79" t="s">
        <v>27</v>
      </c>
      <c r="E8" s="139"/>
      <c r="F8" s="143" t="s">
        <v>63</v>
      </c>
      <c r="G8" s="143"/>
      <c r="H8" s="143"/>
      <c r="I8" s="143" t="s">
        <v>64</v>
      </c>
      <c r="J8" s="143"/>
      <c r="K8" s="143"/>
      <c r="L8" s="143" t="s">
        <v>65</v>
      </c>
      <c r="M8" s="143"/>
      <c r="N8" s="143"/>
      <c r="O8" s="143" t="s">
        <v>66</v>
      </c>
      <c r="P8" s="143"/>
      <c r="Q8" s="143"/>
      <c r="R8" s="131" t="s">
        <v>55</v>
      </c>
      <c r="S8" s="131" t="s">
        <v>56</v>
      </c>
      <c r="T8" s="131" t="s">
        <v>57</v>
      </c>
      <c r="U8" s="131"/>
      <c r="V8" s="131"/>
      <c r="W8" s="131"/>
      <c r="X8" s="131"/>
      <c r="Z8" s="132"/>
      <c r="AA8" s="132"/>
      <c r="AB8" s="132"/>
    </row>
    <row r="9" spans="1:28" ht="29.25" customHeight="1">
      <c r="A9" s="131"/>
      <c r="B9" s="131"/>
      <c r="C9" s="140"/>
      <c r="D9" s="79"/>
      <c r="E9" s="140"/>
      <c r="F9" s="76" t="s">
        <v>55</v>
      </c>
      <c r="G9" s="76" t="s">
        <v>56</v>
      </c>
      <c r="H9" s="76" t="s">
        <v>67</v>
      </c>
      <c r="I9" s="76" t="s">
        <v>55</v>
      </c>
      <c r="J9" s="76" t="s">
        <v>56</v>
      </c>
      <c r="K9" s="76" t="s">
        <v>67</v>
      </c>
      <c r="L9" s="76" t="s">
        <v>55</v>
      </c>
      <c r="M9" s="76" t="s">
        <v>56</v>
      </c>
      <c r="N9" s="76" t="s">
        <v>67</v>
      </c>
      <c r="O9" s="76" t="s">
        <v>55</v>
      </c>
      <c r="P9" s="76" t="s">
        <v>56</v>
      </c>
      <c r="Q9" s="76" t="s">
        <v>67</v>
      </c>
      <c r="R9" s="131"/>
      <c r="S9" s="131"/>
      <c r="T9" s="131"/>
      <c r="U9" s="131"/>
      <c r="V9" s="131"/>
      <c r="W9" s="131"/>
      <c r="X9" s="131"/>
      <c r="Z9" s="132"/>
      <c r="AA9" s="132"/>
      <c r="AB9" s="132"/>
    </row>
    <row r="10" spans="1:28" s="40" customFormat="1" ht="27" customHeight="1">
      <c r="A10" s="77">
        <v>1</v>
      </c>
      <c r="B10" s="77">
        <v>2</v>
      </c>
      <c r="C10" s="77">
        <v>7</v>
      </c>
      <c r="D10" s="77">
        <v>8</v>
      </c>
      <c r="E10" s="77">
        <v>9</v>
      </c>
      <c r="F10" s="77" t="s">
        <v>68</v>
      </c>
      <c r="G10" s="77">
        <v>4</v>
      </c>
      <c r="H10" s="77">
        <v>5</v>
      </c>
      <c r="I10" s="77" t="s">
        <v>69</v>
      </c>
      <c r="J10" s="77">
        <v>7</v>
      </c>
      <c r="K10" s="77">
        <v>8</v>
      </c>
      <c r="L10" s="77" t="s">
        <v>70</v>
      </c>
      <c r="M10" s="77">
        <v>10</v>
      </c>
      <c r="N10" s="77">
        <v>11</v>
      </c>
      <c r="O10" s="77" t="s">
        <v>71</v>
      </c>
      <c r="P10" s="77">
        <v>13</v>
      </c>
      <c r="Q10" s="77">
        <v>14</v>
      </c>
      <c r="R10" s="77" t="s">
        <v>72</v>
      </c>
      <c r="S10" s="77">
        <v>16</v>
      </c>
      <c r="T10" s="77">
        <v>17</v>
      </c>
      <c r="U10" s="77">
        <v>18</v>
      </c>
      <c r="V10" s="77">
        <v>19</v>
      </c>
      <c r="W10" s="77" t="s">
        <v>73</v>
      </c>
      <c r="X10" s="77">
        <v>21</v>
      </c>
      <c r="Z10" s="40" t="s">
        <v>74</v>
      </c>
      <c r="AA10" s="40" t="s">
        <v>75</v>
      </c>
      <c r="AB10" s="40" t="s">
        <v>76</v>
      </c>
    </row>
    <row r="11" spans="1:28" ht="20.25" customHeight="1">
      <c r="A11" s="72"/>
      <c r="B11" s="73" t="s">
        <v>61</v>
      </c>
      <c r="C11" s="74" t="e">
        <f t="shared" ref="C11:Q11" si="0">+C12+C19+C21+C29+C32+C42+C44+C48+C50+C54</f>
        <v>#REF!</v>
      </c>
      <c r="D11" s="74">
        <f t="shared" si="0"/>
        <v>2129290</v>
      </c>
      <c r="E11" s="74" t="e">
        <f t="shared" si="0"/>
        <v>#REF!</v>
      </c>
      <c r="F11" s="75">
        <f t="shared" si="0"/>
        <v>77651</v>
      </c>
      <c r="G11" s="75">
        <f t="shared" si="0"/>
        <v>25262</v>
      </c>
      <c r="H11" s="75">
        <f t="shared" si="0"/>
        <v>52389</v>
      </c>
      <c r="I11" s="75">
        <f t="shared" si="0"/>
        <v>122874</v>
      </c>
      <c r="J11" s="75">
        <f t="shared" si="0"/>
        <v>53633</v>
      </c>
      <c r="K11" s="75">
        <f t="shared" si="0"/>
        <v>69241</v>
      </c>
      <c r="L11" s="75">
        <f t="shared" si="0"/>
        <v>127113</v>
      </c>
      <c r="M11" s="75">
        <f t="shared" si="0"/>
        <v>58504</v>
      </c>
      <c r="N11" s="75">
        <f t="shared" si="0"/>
        <v>68609</v>
      </c>
      <c r="O11" s="75">
        <f t="shared" si="0"/>
        <v>155385</v>
      </c>
      <c r="P11" s="75">
        <f t="shared" si="0"/>
        <v>66730</v>
      </c>
      <c r="Q11" s="75">
        <f t="shared" si="0"/>
        <v>88655</v>
      </c>
      <c r="R11" s="75">
        <f>S11+T11</f>
        <v>465331</v>
      </c>
      <c r="S11" s="75">
        <f>+S12+S19+S21+S29+S32+S42+S44+S48+S50+S54-1</f>
        <v>186437</v>
      </c>
      <c r="T11" s="75">
        <f>+T12+T19+T21+T29+T32+T42+T44+T48+T50+T54+2</f>
        <v>278894</v>
      </c>
      <c r="U11" s="75">
        <f>R11*5%</f>
        <v>23266.550000000003</v>
      </c>
      <c r="V11" s="75"/>
      <c r="W11" s="75">
        <f>+R11+U11+V11</f>
        <v>488597.55</v>
      </c>
      <c r="X11" s="78"/>
      <c r="Z11" s="33">
        <f>AA11+AB11</f>
        <v>23266.550000000003</v>
      </c>
      <c r="AA11" s="33">
        <f>S11*5%</f>
        <v>9321.85</v>
      </c>
      <c r="AB11" s="33">
        <f>T11*5%</f>
        <v>13944.7</v>
      </c>
    </row>
    <row r="12" spans="1:28" s="47" customFormat="1" ht="31.5" customHeight="1">
      <c r="A12" s="44" t="s">
        <v>4</v>
      </c>
      <c r="B12" s="45" t="s">
        <v>29</v>
      </c>
      <c r="C12" s="39">
        <f>+D12+E12</f>
        <v>64784</v>
      </c>
      <c r="D12" s="39">
        <f>D13+D14+D15+D16+D17</f>
        <v>44727</v>
      </c>
      <c r="E12" s="39">
        <f>SUM(E18:E18)-2</f>
        <v>20057</v>
      </c>
      <c r="F12" s="43">
        <f t="shared" ref="F12:Q12" si="1">SUM(F18:F18)</f>
        <v>6635</v>
      </c>
      <c r="G12" s="43">
        <f t="shared" si="1"/>
        <v>853</v>
      </c>
      <c r="H12" s="43">
        <f t="shared" si="1"/>
        <v>5782</v>
      </c>
      <c r="I12" s="43">
        <f t="shared" si="1"/>
        <v>9051</v>
      </c>
      <c r="J12" s="43">
        <f t="shared" si="1"/>
        <v>2505</v>
      </c>
      <c r="K12" s="43">
        <f t="shared" si="1"/>
        <v>6546</v>
      </c>
      <c r="L12" s="43">
        <f t="shared" si="1"/>
        <v>5942</v>
      </c>
      <c r="M12" s="43">
        <f t="shared" si="1"/>
        <v>3105</v>
      </c>
      <c r="N12" s="43">
        <f t="shared" si="1"/>
        <v>2837</v>
      </c>
      <c r="O12" s="43">
        <f t="shared" si="1"/>
        <v>7034</v>
      </c>
      <c r="P12" s="43">
        <f t="shared" si="1"/>
        <v>2140</v>
      </c>
      <c r="Q12" s="43">
        <f t="shared" si="1"/>
        <v>4894</v>
      </c>
      <c r="R12" s="43">
        <f>S12+T12</f>
        <v>28660</v>
      </c>
      <c r="S12" s="43">
        <f>SUM(S18:S18)</f>
        <v>8603</v>
      </c>
      <c r="T12" s="43">
        <f>+H12+K12+N12+Q12-2</f>
        <v>20057</v>
      </c>
      <c r="U12" s="43"/>
      <c r="V12" s="43"/>
      <c r="W12" s="43"/>
      <c r="X12" s="46"/>
    </row>
    <row r="13" spans="1:28" hidden="1">
      <c r="A13" s="48">
        <v>1</v>
      </c>
      <c r="B13" s="49" t="s">
        <v>1</v>
      </c>
      <c r="C13" s="50">
        <f t="shared" ref="C13:C61" si="2">+D13+E13</f>
        <v>4520</v>
      </c>
      <c r="D13" s="50"/>
      <c r="E13" s="50">
        <v>4520</v>
      </c>
      <c r="F13" s="51">
        <f t="shared" ref="F13:F61" si="3">+G13+H13</f>
        <v>0</v>
      </c>
      <c r="G13" s="51"/>
      <c r="H13" s="51"/>
      <c r="I13" s="51">
        <f t="shared" ref="I13:I61" si="4">+J13+K13</f>
        <v>0</v>
      </c>
      <c r="J13" s="51"/>
      <c r="K13" s="51"/>
      <c r="L13" s="51">
        <f t="shared" ref="L13:L61" si="5">+M13+N13</f>
        <v>0</v>
      </c>
      <c r="M13" s="51"/>
      <c r="N13" s="51"/>
      <c r="O13" s="51">
        <f t="shared" ref="O13:O33" si="6">+P13+Q13</f>
        <v>0</v>
      </c>
      <c r="P13" s="51"/>
      <c r="Q13" s="51"/>
      <c r="R13" s="43">
        <f t="shared" ref="R13:R33" si="7">+S13+T13</f>
        <v>0</v>
      </c>
      <c r="S13" s="43">
        <f t="shared" ref="S13:T33" si="8">+G13+J13+M13+P13</f>
        <v>0</v>
      </c>
      <c r="T13" s="43">
        <f t="shared" si="8"/>
        <v>0</v>
      </c>
      <c r="U13" s="43"/>
      <c r="V13" s="43"/>
      <c r="W13" s="43"/>
      <c r="X13" s="41"/>
    </row>
    <row r="14" spans="1:28" hidden="1">
      <c r="A14" s="48">
        <v>2</v>
      </c>
      <c r="B14" s="49" t="s">
        <v>30</v>
      </c>
      <c r="C14" s="50">
        <f t="shared" si="2"/>
        <v>17360</v>
      </c>
      <c r="D14" s="50"/>
      <c r="E14" s="50">
        <v>17360</v>
      </c>
      <c r="F14" s="51">
        <f t="shared" si="3"/>
        <v>0</v>
      </c>
      <c r="G14" s="51"/>
      <c r="H14" s="51"/>
      <c r="I14" s="51">
        <f t="shared" si="4"/>
        <v>0</v>
      </c>
      <c r="J14" s="51"/>
      <c r="K14" s="51"/>
      <c r="L14" s="51">
        <f t="shared" si="5"/>
        <v>0</v>
      </c>
      <c r="M14" s="51"/>
      <c r="N14" s="51"/>
      <c r="O14" s="51">
        <f t="shared" si="6"/>
        <v>0</v>
      </c>
      <c r="P14" s="51"/>
      <c r="Q14" s="51"/>
      <c r="R14" s="43">
        <f t="shared" si="7"/>
        <v>0</v>
      </c>
      <c r="S14" s="43">
        <f t="shared" si="8"/>
        <v>0</v>
      </c>
      <c r="T14" s="43">
        <f t="shared" si="8"/>
        <v>0</v>
      </c>
      <c r="U14" s="43"/>
      <c r="V14" s="43"/>
      <c r="W14" s="43"/>
      <c r="X14" s="41"/>
    </row>
    <row r="15" spans="1:28" hidden="1">
      <c r="A15" s="48">
        <v>3</v>
      </c>
      <c r="B15" s="49" t="s">
        <v>2</v>
      </c>
      <c r="C15" s="50">
        <f t="shared" si="2"/>
        <v>13613</v>
      </c>
      <c r="D15" s="50"/>
      <c r="E15" s="50">
        <v>13613</v>
      </c>
      <c r="F15" s="51">
        <f t="shared" si="3"/>
        <v>0</v>
      </c>
      <c r="G15" s="51"/>
      <c r="H15" s="51"/>
      <c r="I15" s="51">
        <f t="shared" si="4"/>
        <v>0</v>
      </c>
      <c r="J15" s="51"/>
      <c r="K15" s="51"/>
      <c r="L15" s="51">
        <f t="shared" si="5"/>
        <v>0</v>
      </c>
      <c r="M15" s="51"/>
      <c r="N15" s="51"/>
      <c r="O15" s="51">
        <f t="shared" si="6"/>
        <v>0</v>
      </c>
      <c r="P15" s="51"/>
      <c r="Q15" s="51"/>
      <c r="R15" s="43">
        <f t="shared" si="7"/>
        <v>0</v>
      </c>
      <c r="S15" s="43">
        <f t="shared" si="8"/>
        <v>0</v>
      </c>
      <c r="T15" s="43">
        <f t="shared" si="8"/>
        <v>0</v>
      </c>
      <c r="U15" s="43"/>
      <c r="V15" s="43"/>
      <c r="W15" s="43"/>
      <c r="X15" s="41"/>
    </row>
    <row r="16" spans="1:28" hidden="1">
      <c r="A16" s="48">
        <v>4</v>
      </c>
      <c r="B16" s="49" t="s">
        <v>3</v>
      </c>
      <c r="C16" s="50">
        <f t="shared" si="2"/>
        <v>23190</v>
      </c>
      <c r="D16" s="50">
        <v>23190</v>
      </c>
      <c r="E16" s="50"/>
      <c r="F16" s="51">
        <f t="shared" si="3"/>
        <v>0</v>
      </c>
      <c r="G16" s="51"/>
      <c r="H16" s="51"/>
      <c r="I16" s="51">
        <f t="shared" si="4"/>
        <v>0</v>
      </c>
      <c r="J16" s="51"/>
      <c r="K16" s="51"/>
      <c r="L16" s="51">
        <f t="shared" si="5"/>
        <v>0</v>
      </c>
      <c r="M16" s="51"/>
      <c r="N16" s="51"/>
      <c r="O16" s="51">
        <f t="shared" si="6"/>
        <v>0</v>
      </c>
      <c r="P16" s="51"/>
      <c r="Q16" s="51"/>
      <c r="R16" s="43">
        <f t="shared" si="7"/>
        <v>0</v>
      </c>
      <c r="S16" s="43">
        <f t="shared" si="8"/>
        <v>0</v>
      </c>
      <c r="T16" s="43">
        <f t="shared" si="8"/>
        <v>0</v>
      </c>
      <c r="U16" s="43"/>
      <c r="V16" s="43"/>
      <c r="W16" s="43"/>
      <c r="X16" s="41"/>
    </row>
    <row r="17" spans="1:56" hidden="1">
      <c r="A17" s="48">
        <v>5</v>
      </c>
      <c r="B17" s="49" t="s">
        <v>31</v>
      </c>
      <c r="C17" s="50">
        <f t="shared" si="2"/>
        <v>21537</v>
      </c>
      <c r="D17" s="50">
        <v>21537</v>
      </c>
      <c r="E17" s="50"/>
      <c r="F17" s="51">
        <f t="shared" si="3"/>
        <v>0</v>
      </c>
      <c r="G17" s="51"/>
      <c r="H17" s="51"/>
      <c r="I17" s="51">
        <f t="shared" si="4"/>
        <v>0</v>
      </c>
      <c r="J17" s="51"/>
      <c r="K17" s="51"/>
      <c r="L17" s="51">
        <f t="shared" si="5"/>
        <v>0</v>
      </c>
      <c r="M17" s="51"/>
      <c r="N17" s="51"/>
      <c r="O17" s="51">
        <f t="shared" si="6"/>
        <v>0</v>
      </c>
      <c r="P17" s="51"/>
      <c r="Q17" s="51"/>
      <c r="R17" s="51">
        <f t="shared" si="7"/>
        <v>0</v>
      </c>
      <c r="S17" s="51">
        <f t="shared" si="8"/>
        <v>0</v>
      </c>
      <c r="T17" s="51">
        <f t="shared" si="8"/>
        <v>0</v>
      </c>
      <c r="U17" s="51"/>
      <c r="V17" s="51"/>
      <c r="W17" s="51"/>
      <c r="X17" s="41"/>
    </row>
    <row r="18" spans="1:56" s="60" customFormat="1" ht="18" hidden="1" customHeight="1">
      <c r="A18" s="41" t="s">
        <v>77</v>
      </c>
      <c r="B18" s="52" t="s">
        <v>78</v>
      </c>
      <c r="C18" s="53">
        <f t="shared" si="2"/>
        <v>20059</v>
      </c>
      <c r="D18" s="53"/>
      <c r="E18" s="53">
        <v>20059</v>
      </c>
      <c r="F18" s="51">
        <f t="shared" si="3"/>
        <v>6635</v>
      </c>
      <c r="G18" s="51">
        <v>853</v>
      </c>
      <c r="H18" s="51">
        <v>5782</v>
      </c>
      <c r="I18" s="51">
        <f t="shared" si="4"/>
        <v>9051</v>
      </c>
      <c r="J18" s="51">
        <v>2505</v>
      </c>
      <c r="K18" s="51">
        <v>6546</v>
      </c>
      <c r="L18" s="51">
        <f t="shared" si="5"/>
        <v>5942</v>
      </c>
      <c r="M18" s="54">
        <v>3105</v>
      </c>
      <c r="N18" s="55">
        <v>2837</v>
      </c>
      <c r="O18" s="51">
        <f t="shared" si="6"/>
        <v>7034</v>
      </c>
      <c r="P18" s="55">
        <v>2140</v>
      </c>
      <c r="Q18" s="51">
        <f t="shared" ref="Q18:Q25" si="9">+E18-(H18+K18+N18)</f>
        <v>4894</v>
      </c>
      <c r="R18" s="51">
        <f t="shared" si="7"/>
        <v>28662</v>
      </c>
      <c r="S18" s="51">
        <f t="shared" si="8"/>
        <v>8603</v>
      </c>
      <c r="T18" s="51">
        <f t="shared" si="8"/>
        <v>20059</v>
      </c>
      <c r="U18" s="51"/>
      <c r="V18" s="51"/>
      <c r="W18" s="51"/>
      <c r="X18" s="56"/>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8"/>
      <c r="AX18" s="59"/>
      <c r="AY18" s="59"/>
      <c r="AZ18" s="59"/>
      <c r="BA18" s="59"/>
      <c r="BB18" s="59"/>
      <c r="BC18" s="59"/>
      <c r="BD18" s="59"/>
    </row>
    <row r="19" spans="1:56" s="47" customFormat="1" ht="27.6">
      <c r="A19" s="44" t="s">
        <v>6</v>
      </c>
      <c r="B19" s="45" t="s">
        <v>33</v>
      </c>
      <c r="C19" s="39">
        <f t="shared" si="2"/>
        <v>44436</v>
      </c>
      <c r="D19" s="39">
        <v>1178</v>
      </c>
      <c r="E19" s="39">
        <f>SUM(E20:E20)</f>
        <v>43258</v>
      </c>
      <c r="F19" s="43">
        <f t="shared" si="3"/>
        <v>7624</v>
      </c>
      <c r="G19" s="43"/>
      <c r="H19" s="43">
        <f>SUM(H20:H20)</f>
        <v>7624</v>
      </c>
      <c r="I19" s="43">
        <f t="shared" si="4"/>
        <v>10438</v>
      </c>
      <c r="J19" s="43">
        <f>SUM(J20:J20)</f>
        <v>0</v>
      </c>
      <c r="K19" s="43">
        <f>SUM(K20:K20)</f>
        <v>10438</v>
      </c>
      <c r="L19" s="43">
        <f t="shared" si="5"/>
        <v>11853</v>
      </c>
      <c r="M19" s="43">
        <f>SUM(M20:M20)</f>
        <v>104</v>
      </c>
      <c r="N19" s="43">
        <f>SUM(N20:N20)</f>
        <v>11749</v>
      </c>
      <c r="O19" s="43">
        <f t="shared" si="6"/>
        <v>13658</v>
      </c>
      <c r="P19" s="43">
        <f>SUM(P20:P20)</f>
        <v>211</v>
      </c>
      <c r="Q19" s="43">
        <f t="shared" si="9"/>
        <v>13447</v>
      </c>
      <c r="R19" s="43">
        <f t="shared" si="7"/>
        <v>43573</v>
      </c>
      <c r="S19" s="43">
        <f t="shared" si="8"/>
        <v>315</v>
      </c>
      <c r="T19" s="43">
        <f t="shared" si="8"/>
        <v>43258</v>
      </c>
      <c r="U19" s="43"/>
      <c r="V19" s="43"/>
      <c r="W19" s="43"/>
      <c r="X19" s="42"/>
    </row>
    <row r="20" spans="1:56" s="60" customFormat="1" ht="19.5" hidden="1" customHeight="1">
      <c r="A20" s="41" t="s">
        <v>77</v>
      </c>
      <c r="B20" s="52" t="s">
        <v>78</v>
      </c>
      <c r="C20" s="53"/>
      <c r="D20" s="53"/>
      <c r="E20" s="53">
        <v>43258</v>
      </c>
      <c r="F20" s="51">
        <f t="shared" si="3"/>
        <v>7624</v>
      </c>
      <c r="G20" s="54"/>
      <c r="H20" s="51">
        <v>7624</v>
      </c>
      <c r="I20" s="51">
        <f t="shared" si="4"/>
        <v>10438</v>
      </c>
      <c r="J20" s="55"/>
      <c r="K20" s="51">
        <v>10438</v>
      </c>
      <c r="L20" s="51">
        <f t="shared" si="5"/>
        <v>11853</v>
      </c>
      <c r="M20" s="54">
        <v>104</v>
      </c>
      <c r="N20" s="55">
        <v>11749</v>
      </c>
      <c r="O20" s="51">
        <f t="shared" si="6"/>
        <v>13658</v>
      </c>
      <c r="P20" s="55">
        <v>211</v>
      </c>
      <c r="Q20" s="51">
        <f t="shared" si="9"/>
        <v>13447</v>
      </c>
      <c r="R20" s="51">
        <f t="shared" si="7"/>
        <v>43573</v>
      </c>
      <c r="S20" s="51">
        <f t="shared" si="8"/>
        <v>315</v>
      </c>
      <c r="T20" s="51">
        <f t="shared" si="8"/>
        <v>43258</v>
      </c>
      <c r="U20" s="51"/>
      <c r="V20" s="51"/>
      <c r="W20" s="51"/>
      <c r="X20" s="56"/>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8"/>
      <c r="AX20" s="59"/>
      <c r="AY20" s="59"/>
      <c r="AZ20" s="59"/>
      <c r="BA20" s="59"/>
      <c r="BB20" s="59"/>
      <c r="BC20" s="59"/>
      <c r="BD20" s="59"/>
    </row>
    <row r="21" spans="1:56" s="47" customFormat="1" ht="44.25" customHeight="1">
      <c r="A21" s="44" t="s">
        <v>7</v>
      </c>
      <c r="B21" s="45" t="s">
        <v>79</v>
      </c>
      <c r="C21" s="39">
        <f t="shared" si="2"/>
        <v>1017959</v>
      </c>
      <c r="D21" s="39">
        <v>1012345</v>
      </c>
      <c r="E21" s="39">
        <f>+E22+E24</f>
        <v>5614</v>
      </c>
      <c r="F21" s="43">
        <f t="shared" si="3"/>
        <v>17944</v>
      </c>
      <c r="G21" s="43">
        <f>G22+G24</f>
        <v>16736</v>
      </c>
      <c r="H21" s="43">
        <f>H22+H24</f>
        <v>1208</v>
      </c>
      <c r="I21" s="43">
        <f>I22+I24</f>
        <v>14937</v>
      </c>
      <c r="J21" s="43">
        <f>J22+J24</f>
        <v>13318</v>
      </c>
      <c r="K21" s="43">
        <f>K22+K24</f>
        <v>1619</v>
      </c>
      <c r="L21" s="43">
        <f t="shared" si="5"/>
        <v>37214</v>
      </c>
      <c r="M21" s="43">
        <f>M22+M24</f>
        <v>35454</v>
      </c>
      <c r="N21" s="43">
        <f>+N22+N24</f>
        <v>1760</v>
      </c>
      <c r="O21" s="43">
        <f t="shared" si="6"/>
        <v>40766</v>
      </c>
      <c r="P21" s="43">
        <f>P22+P24</f>
        <v>39739</v>
      </c>
      <c r="Q21" s="43">
        <f t="shared" si="9"/>
        <v>1027</v>
      </c>
      <c r="R21" s="43">
        <f t="shared" si="7"/>
        <v>110861</v>
      </c>
      <c r="S21" s="43">
        <f t="shared" si="8"/>
        <v>105247</v>
      </c>
      <c r="T21" s="43">
        <f t="shared" si="8"/>
        <v>5614</v>
      </c>
      <c r="U21" s="43"/>
      <c r="V21" s="43"/>
      <c r="W21" s="43"/>
      <c r="X21" s="42"/>
    </row>
    <row r="22" spans="1:56" ht="28.5" customHeight="1">
      <c r="A22" s="48">
        <v>1</v>
      </c>
      <c r="B22" s="49" t="s">
        <v>80</v>
      </c>
      <c r="C22" s="39">
        <f t="shared" si="2"/>
        <v>778860</v>
      </c>
      <c r="D22" s="39">
        <v>778860</v>
      </c>
      <c r="E22" s="39"/>
      <c r="F22" s="43">
        <f t="shared" si="3"/>
        <v>12531</v>
      </c>
      <c r="G22" s="43">
        <f>+SUM(G23:G23)</f>
        <v>12531</v>
      </c>
      <c r="H22" s="43"/>
      <c r="I22" s="43">
        <f t="shared" si="4"/>
        <v>1800</v>
      </c>
      <c r="J22" s="43">
        <f>+SUM(J23:J23)</f>
        <v>1800</v>
      </c>
      <c r="K22" s="43"/>
      <c r="L22" s="43">
        <f t="shared" si="5"/>
        <v>24221</v>
      </c>
      <c r="M22" s="43">
        <f>SUM(M23:M23)</f>
        <v>24221</v>
      </c>
      <c r="N22" s="43"/>
      <c r="O22" s="43">
        <f t="shared" si="6"/>
        <v>26119</v>
      </c>
      <c r="P22" s="43">
        <f>+SUM(P23:P23)</f>
        <v>26119</v>
      </c>
      <c r="Q22" s="51">
        <f t="shared" si="9"/>
        <v>0</v>
      </c>
      <c r="R22" s="43">
        <f t="shared" si="7"/>
        <v>64671</v>
      </c>
      <c r="S22" s="43">
        <f t="shared" si="8"/>
        <v>64671</v>
      </c>
      <c r="T22" s="43">
        <f t="shared" si="8"/>
        <v>0</v>
      </c>
      <c r="U22" s="43"/>
      <c r="V22" s="43"/>
      <c r="W22" s="43"/>
      <c r="X22" s="41"/>
    </row>
    <row r="23" spans="1:56" s="60" customFormat="1" ht="19.5" hidden="1" customHeight="1">
      <c r="A23" s="41" t="s">
        <v>77</v>
      </c>
      <c r="B23" s="52" t="s">
        <v>78</v>
      </c>
      <c r="C23" s="53"/>
      <c r="D23" s="53"/>
      <c r="E23" s="53"/>
      <c r="F23" s="51">
        <f t="shared" si="3"/>
        <v>12531</v>
      </c>
      <c r="G23" s="51">
        <v>12531</v>
      </c>
      <c r="H23" s="54"/>
      <c r="I23" s="55"/>
      <c r="J23" s="51">
        <v>1800</v>
      </c>
      <c r="K23" s="55"/>
      <c r="L23" s="51">
        <f t="shared" si="5"/>
        <v>24221</v>
      </c>
      <c r="M23" s="54">
        <v>24221</v>
      </c>
      <c r="N23" s="55"/>
      <c r="O23" s="51">
        <f t="shared" si="6"/>
        <v>26119</v>
      </c>
      <c r="P23" s="55">
        <v>26119</v>
      </c>
      <c r="Q23" s="51">
        <f t="shared" si="9"/>
        <v>0</v>
      </c>
      <c r="R23" s="51">
        <f t="shared" si="7"/>
        <v>64671</v>
      </c>
      <c r="S23" s="51">
        <f t="shared" si="8"/>
        <v>64671</v>
      </c>
      <c r="T23" s="51">
        <f t="shared" si="8"/>
        <v>0</v>
      </c>
      <c r="U23" s="51"/>
      <c r="V23" s="51"/>
      <c r="W23" s="51"/>
      <c r="X23" s="56"/>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8"/>
      <c r="AX23" s="59"/>
      <c r="AY23" s="59"/>
      <c r="AZ23" s="59"/>
      <c r="BA23" s="59"/>
      <c r="BB23" s="59"/>
      <c r="BC23" s="59"/>
      <c r="BD23" s="59"/>
    </row>
    <row r="24" spans="1:56" ht="61.5" customHeight="1">
      <c r="A24" s="48">
        <v>2</v>
      </c>
      <c r="B24" s="49" t="s">
        <v>81</v>
      </c>
      <c r="C24" s="39">
        <f t="shared" si="2"/>
        <v>239099</v>
      </c>
      <c r="D24" s="39">
        <v>233485</v>
      </c>
      <c r="E24" s="39">
        <f>+E26</f>
        <v>5614</v>
      </c>
      <c r="F24" s="43">
        <f t="shared" si="3"/>
        <v>5413</v>
      </c>
      <c r="G24" s="43">
        <f>+SUM(G28:G28)</f>
        <v>4205</v>
      </c>
      <c r="H24" s="43">
        <f>SUM(H25:H28)</f>
        <v>1208</v>
      </c>
      <c r="I24" s="43">
        <f>SUM(I25:I28)</f>
        <v>13137</v>
      </c>
      <c r="J24" s="43">
        <f>SUM(J25:J28)</f>
        <v>11518</v>
      </c>
      <c r="K24" s="43">
        <f>SUM(K25:K28)</f>
        <v>1619</v>
      </c>
      <c r="L24" s="43">
        <f t="shared" si="5"/>
        <v>12993</v>
      </c>
      <c r="M24" s="43">
        <f>SUM(M25:M28)</f>
        <v>11233</v>
      </c>
      <c r="N24" s="43">
        <f>+N27</f>
        <v>1760</v>
      </c>
      <c r="O24" s="43">
        <f t="shared" si="6"/>
        <v>14647</v>
      </c>
      <c r="P24" s="43">
        <f>SUM(P25:P28)</f>
        <v>13620</v>
      </c>
      <c r="Q24" s="43">
        <f t="shared" si="9"/>
        <v>1027</v>
      </c>
      <c r="R24" s="43">
        <f t="shared" si="7"/>
        <v>46190</v>
      </c>
      <c r="S24" s="43">
        <f t="shared" si="8"/>
        <v>40576</v>
      </c>
      <c r="T24" s="43">
        <f t="shared" si="8"/>
        <v>5614</v>
      </c>
      <c r="U24" s="43"/>
      <c r="V24" s="43"/>
      <c r="W24" s="43"/>
      <c r="X24" s="41"/>
    </row>
    <row r="25" spans="1:56" hidden="1">
      <c r="A25" s="48"/>
      <c r="B25" s="49" t="s">
        <v>82</v>
      </c>
      <c r="C25" s="50">
        <f t="shared" si="2"/>
        <v>196507</v>
      </c>
      <c r="D25" s="50">
        <v>196507</v>
      </c>
      <c r="E25" s="50"/>
      <c r="F25" s="51">
        <f t="shared" si="3"/>
        <v>0</v>
      </c>
      <c r="G25" s="51"/>
      <c r="H25" s="51"/>
      <c r="I25" s="51">
        <f t="shared" si="4"/>
        <v>0</v>
      </c>
      <c r="J25" s="51"/>
      <c r="K25" s="51"/>
      <c r="L25" s="51">
        <f t="shared" si="5"/>
        <v>0</v>
      </c>
      <c r="M25" s="51"/>
      <c r="N25" s="51"/>
      <c r="O25" s="51">
        <f t="shared" si="6"/>
        <v>0</v>
      </c>
      <c r="P25" s="51"/>
      <c r="Q25" s="51">
        <f t="shared" si="9"/>
        <v>0</v>
      </c>
      <c r="R25" s="43">
        <f t="shared" si="7"/>
        <v>0</v>
      </c>
      <c r="S25" s="43">
        <f t="shared" si="8"/>
        <v>0</v>
      </c>
      <c r="T25" s="43">
        <f t="shared" si="8"/>
        <v>0</v>
      </c>
      <c r="U25" s="43"/>
      <c r="V25" s="43"/>
      <c r="W25" s="43"/>
      <c r="X25" s="41"/>
    </row>
    <row r="26" spans="1:56" ht="27.6" hidden="1">
      <c r="A26" s="48"/>
      <c r="B26" s="49" t="s">
        <v>83</v>
      </c>
      <c r="C26" s="50">
        <f t="shared" si="2"/>
        <v>33295</v>
      </c>
      <c r="D26" s="50">
        <v>27681</v>
      </c>
      <c r="E26" s="50">
        <f>SUM(E28:E28)</f>
        <v>5614</v>
      </c>
      <c r="F26" s="51">
        <f t="shared" si="3"/>
        <v>0</v>
      </c>
      <c r="G26" s="51"/>
      <c r="H26" s="51"/>
      <c r="I26" s="51">
        <f t="shared" si="4"/>
        <v>0</v>
      </c>
      <c r="J26" s="51"/>
      <c r="K26" s="51"/>
      <c r="L26" s="51">
        <f t="shared" si="5"/>
        <v>0</v>
      </c>
      <c r="M26" s="51"/>
      <c r="N26" s="51"/>
      <c r="O26" s="51">
        <f t="shared" si="6"/>
        <v>0</v>
      </c>
      <c r="P26" s="51"/>
      <c r="Q26" s="51"/>
      <c r="R26" s="43">
        <f t="shared" si="7"/>
        <v>5614</v>
      </c>
      <c r="S26" s="43">
        <f t="shared" si="8"/>
        <v>0</v>
      </c>
      <c r="T26" s="43">
        <f>Q28+N28+K28+H28</f>
        <v>5614</v>
      </c>
      <c r="U26" s="43"/>
      <c r="V26" s="43"/>
      <c r="W26" s="43"/>
      <c r="X26" s="41"/>
    </row>
    <row r="27" spans="1:56" ht="41.4" hidden="1">
      <c r="A27" s="48"/>
      <c r="B27" s="49" t="s">
        <v>84</v>
      </c>
      <c r="C27" s="50">
        <f t="shared" si="2"/>
        <v>9297</v>
      </c>
      <c r="D27" s="50">
        <v>9297</v>
      </c>
      <c r="E27" s="50"/>
      <c r="F27" s="51">
        <f t="shared" si="3"/>
        <v>0</v>
      </c>
      <c r="G27" s="51"/>
      <c r="H27" s="51"/>
      <c r="I27" s="51">
        <f t="shared" si="4"/>
        <v>0</v>
      </c>
      <c r="J27" s="51"/>
      <c r="K27" s="51"/>
      <c r="L27" s="51">
        <f t="shared" si="5"/>
        <v>1760</v>
      </c>
      <c r="M27" s="51"/>
      <c r="N27" s="51">
        <f>N28</f>
        <v>1760</v>
      </c>
      <c r="O27" s="51">
        <f t="shared" si="6"/>
        <v>0</v>
      </c>
      <c r="P27" s="51"/>
      <c r="Q27" s="51"/>
      <c r="R27" s="51">
        <f t="shared" si="7"/>
        <v>0</v>
      </c>
      <c r="S27" s="51">
        <f t="shared" si="8"/>
        <v>0</v>
      </c>
      <c r="T27" s="51"/>
      <c r="U27" s="51"/>
      <c r="V27" s="51"/>
      <c r="W27" s="51"/>
      <c r="X27" s="41"/>
    </row>
    <row r="28" spans="1:56" s="60" customFormat="1" ht="24.6" hidden="1" customHeight="1">
      <c r="A28" s="41" t="s">
        <v>77</v>
      </c>
      <c r="B28" s="52" t="s">
        <v>78</v>
      </c>
      <c r="C28" s="53"/>
      <c r="D28" s="53"/>
      <c r="E28" s="53">
        <v>5614</v>
      </c>
      <c r="F28" s="51">
        <f t="shared" si="3"/>
        <v>5413</v>
      </c>
      <c r="G28" s="51">
        <f>1270+2935</f>
        <v>4205</v>
      </c>
      <c r="H28" s="51">
        <v>1208</v>
      </c>
      <c r="I28" s="51">
        <f t="shared" si="4"/>
        <v>13137</v>
      </c>
      <c r="J28" s="51">
        <v>11518</v>
      </c>
      <c r="K28" s="51">
        <v>1619</v>
      </c>
      <c r="L28" s="51">
        <f t="shared" si="5"/>
        <v>12993</v>
      </c>
      <c r="M28" s="54">
        <v>11233</v>
      </c>
      <c r="N28" s="55">
        <v>1760</v>
      </c>
      <c r="O28" s="51">
        <f t="shared" si="6"/>
        <v>14647</v>
      </c>
      <c r="P28" s="55">
        <v>13620</v>
      </c>
      <c r="Q28" s="51">
        <f>+E28-(H28+K28+N28)</f>
        <v>1027</v>
      </c>
      <c r="R28" s="51">
        <f t="shared" si="7"/>
        <v>46190</v>
      </c>
      <c r="S28" s="51">
        <f t="shared" si="8"/>
        <v>40576</v>
      </c>
      <c r="T28" s="51">
        <f t="shared" si="8"/>
        <v>5614</v>
      </c>
      <c r="U28" s="51"/>
      <c r="V28" s="51"/>
      <c r="W28" s="51"/>
      <c r="X28" s="56"/>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8"/>
      <c r="AX28" s="59"/>
      <c r="AY28" s="59"/>
      <c r="AZ28" s="59"/>
      <c r="BA28" s="59"/>
      <c r="BB28" s="59"/>
      <c r="BC28" s="59"/>
      <c r="BD28" s="59"/>
    </row>
    <row r="29" spans="1:56" ht="27.6">
      <c r="A29" s="44" t="s">
        <v>8</v>
      </c>
      <c r="B29" s="45" t="s">
        <v>85</v>
      </c>
      <c r="C29" s="39">
        <f t="shared" si="2"/>
        <v>273547</v>
      </c>
      <c r="D29" s="39">
        <f>D30</f>
        <v>80854</v>
      </c>
      <c r="E29" s="39">
        <f>E30</f>
        <v>192693</v>
      </c>
      <c r="F29" s="43">
        <f t="shared" si="3"/>
        <v>36185</v>
      </c>
      <c r="G29" s="43">
        <f>+G30</f>
        <v>1516</v>
      </c>
      <c r="H29" s="43">
        <f>+H30</f>
        <v>34669</v>
      </c>
      <c r="I29" s="43">
        <f>+J29+K29</f>
        <v>68246</v>
      </c>
      <c r="J29" s="43">
        <v>21772</v>
      </c>
      <c r="K29" s="43">
        <f>+K30</f>
        <v>46474</v>
      </c>
      <c r="L29" s="43">
        <f>+L30</f>
        <v>51641</v>
      </c>
      <c r="M29" s="43">
        <f t="shared" ref="M29:T29" si="10">+M30</f>
        <v>4786</v>
      </c>
      <c r="N29" s="43">
        <f t="shared" si="10"/>
        <v>46855</v>
      </c>
      <c r="O29" s="43">
        <f t="shared" si="10"/>
        <v>69481</v>
      </c>
      <c r="P29" s="43">
        <f t="shared" si="10"/>
        <v>4786</v>
      </c>
      <c r="Q29" s="43">
        <f t="shared" si="10"/>
        <v>64695</v>
      </c>
      <c r="R29" s="43">
        <f t="shared" si="10"/>
        <v>207862</v>
      </c>
      <c r="S29" s="43">
        <f t="shared" si="10"/>
        <v>15169</v>
      </c>
      <c r="T29" s="43">
        <f t="shared" si="10"/>
        <v>192693</v>
      </c>
      <c r="U29" s="43"/>
      <c r="V29" s="43"/>
      <c r="W29" s="43"/>
      <c r="X29" s="41"/>
    </row>
    <row r="30" spans="1:56" ht="41.4">
      <c r="A30" s="48">
        <v>1</v>
      </c>
      <c r="B30" s="49" t="s">
        <v>86</v>
      </c>
      <c r="C30" s="39">
        <f t="shared" si="2"/>
        <v>273547</v>
      </c>
      <c r="D30" s="39">
        <v>80854</v>
      </c>
      <c r="E30" s="39">
        <f>SUM(E31:E31)</f>
        <v>192693</v>
      </c>
      <c r="F30" s="43">
        <f t="shared" si="3"/>
        <v>36185</v>
      </c>
      <c r="G30" s="43">
        <f t="shared" ref="G30:N30" si="11">SUM(G31:G31)</f>
        <v>1516</v>
      </c>
      <c r="H30" s="43">
        <f t="shared" si="11"/>
        <v>34669</v>
      </c>
      <c r="I30" s="43">
        <f t="shared" si="11"/>
        <v>50555</v>
      </c>
      <c r="J30" s="43">
        <f t="shared" si="11"/>
        <v>4081</v>
      </c>
      <c r="K30" s="43">
        <f t="shared" si="11"/>
        <v>46474</v>
      </c>
      <c r="L30" s="43">
        <f t="shared" si="11"/>
        <v>51641</v>
      </c>
      <c r="M30" s="43">
        <f t="shared" si="11"/>
        <v>4786</v>
      </c>
      <c r="N30" s="43">
        <f t="shared" si="11"/>
        <v>46855</v>
      </c>
      <c r="O30" s="43">
        <f t="shared" si="6"/>
        <v>69481</v>
      </c>
      <c r="P30" s="43">
        <f>SUM(P31:P31)</f>
        <v>4786</v>
      </c>
      <c r="Q30" s="43">
        <f>+E30-(H30+K30+N30)</f>
        <v>64695</v>
      </c>
      <c r="R30" s="43">
        <f t="shared" si="7"/>
        <v>207862</v>
      </c>
      <c r="S30" s="43">
        <f t="shared" si="8"/>
        <v>15169</v>
      </c>
      <c r="T30" s="43">
        <f t="shared" si="8"/>
        <v>192693</v>
      </c>
      <c r="U30" s="43"/>
      <c r="V30" s="43"/>
      <c r="W30" s="43"/>
      <c r="X30" s="41"/>
    </row>
    <row r="31" spans="1:56" s="60" customFormat="1" ht="18" hidden="1" customHeight="1">
      <c r="A31" s="41" t="s">
        <v>77</v>
      </c>
      <c r="B31" s="52" t="s">
        <v>78</v>
      </c>
      <c r="C31" s="53"/>
      <c r="D31" s="53"/>
      <c r="E31" s="53">
        <v>192693</v>
      </c>
      <c r="F31" s="51">
        <f t="shared" si="3"/>
        <v>36185</v>
      </c>
      <c r="G31" s="51">
        <v>1516</v>
      </c>
      <c r="H31" s="51">
        <v>34669</v>
      </c>
      <c r="I31" s="51">
        <f t="shared" si="4"/>
        <v>50555</v>
      </c>
      <c r="J31" s="51">
        <v>4081</v>
      </c>
      <c r="K31" s="51">
        <v>46474</v>
      </c>
      <c r="L31" s="51">
        <f t="shared" si="5"/>
        <v>51641</v>
      </c>
      <c r="M31" s="54">
        <v>4786</v>
      </c>
      <c r="N31" s="55">
        <v>46855</v>
      </c>
      <c r="O31" s="51">
        <f t="shared" si="6"/>
        <v>69481</v>
      </c>
      <c r="P31" s="55">
        <v>4786</v>
      </c>
      <c r="Q31" s="51">
        <f>+E31-(H31+K31+N31)</f>
        <v>64695</v>
      </c>
      <c r="R31" s="51">
        <f t="shared" si="7"/>
        <v>207862</v>
      </c>
      <c r="S31" s="51">
        <f t="shared" si="8"/>
        <v>15169</v>
      </c>
      <c r="T31" s="51">
        <f t="shared" si="8"/>
        <v>192693</v>
      </c>
      <c r="U31" s="51"/>
      <c r="V31" s="51"/>
      <c r="W31" s="51"/>
      <c r="X31" s="56"/>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8"/>
      <c r="AX31" s="59"/>
      <c r="AY31" s="59"/>
      <c r="AZ31" s="59"/>
      <c r="BA31" s="59"/>
      <c r="BB31" s="59"/>
      <c r="BC31" s="59"/>
      <c r="BD31" s="59"/>
    </row>
    <row r="32" spans="1:56" ht="27.6">
      <c r="A32" s="44" t="s">
        <v>9</v>
      </c>
      <c r="B32" s="45" t="s">
        <v>87</v>
      </c>
      <c r="C32" s="39">
        <f t="shared" si="2"/>
        <v>378773</v>
      </c>
      <c r="D32" s="39">
        <f>D33+D35+D39+D41</f>
        <v>364448</v>
      </c>
      <c r="E32" s="39">
        <f>E33</f>
        <v>14325</v>
      </c>
      <c r="F32" s="43">
        <f t="shared" si="3"/>
        <v>6197</v>
      </c>
      <c r="G32" s="43">
        <f t="shared" ref="G32:Q32" si="12">+G33+G35+G39+G41</f>
        <v>3619</v>
      </c>
      <c r="H32" s="43">
        <f t="shared" si="12"/>
        <v>2578</v>
      </c>
      <c r="I32" s="43">
        <f t="shared" si="12"/>
        <v>14010</v>
      </c>
      <c r="J32" s="43">
        <f t="shared" si="12"/>
        <v>10554</v>
      </c>
      <c r="K32" s="43">
        <f t="shared" si="12"/>
        <v>3456</v>
      </c>
      <c r="L32" s="43">
        <f t="shared" si="12"/>
        <v>11835</v>
      </c>
      <c r="M32" s="43">
        <f t="shared" si="12"/>
        <v>7348</v>
      </c>
      <c r="N32" s="43">
        <f t="shared" si="12"/>
        <v>4487</v>
      </c>
      <c r="O32" s="43">
        <f t="shared" si="12"/>
        <v>15098</v>
      </c>
      <c r="P32" s="43">
        <f t="shared" si="12"/>
        <v>11294</v>
      </c>
      <c r="Q32" s="43">
        <f t="shared" si="12"/>
        <v>3804</v>
      </c>
      <c r="R32" s="43">
        <f>S32+T32</f>
        <v>47140</v>
      </c>
      <c r="S32" s="43">
        <f>+S33+S35+S39+S41</f>
        <v>32815</v>
      </c>
      <c r="T32" s="43">
        <f>+T33+T35+T39+T41</f>
        <v>14325</v>
      </c>
      <c r="U32" s="43"/>
      <c r="V32" s="43"/>
      <c r="W32" s="43"/>
      <c r="X32" s="41"/>
    </row>
    <row r="33" spans="1:56" ht="55.2">
      <c r="A33" s="48">
        <v>1</v>
      </c>
      <c r="B33" s="49" t="s">
        <v>88</v>
      </c>
      <c r="C33" s="39">
        <f t="shared" si="2"/>
        <v>78400</v>
      </c>
      <c r="D33" s="39">
        <v>64075</v>
      </c>
      <c r="E33" s="39">
        <f>SUM(E34:E34)</f>
        <v>14325</v>
      </c>
      <c r="F33" s="43">
        <f t="shared" si="3"/>
        <v>3238</v>
      </c>
      <c r="G33" s="43">
        <f>+SUM(G34:G34)</f>
        <v>660</v>
      </c>
      <c r="H33" s="43">
        <f>SUM(H34:H34)</f>
        <v>2578</v>
      </c>
      <c r="I33" s="43">
        <f t="shared" si="4"/>
        <v>6067</v>
      </c>
      <c r="J33" s="43">
        <f>SUM(J34:J34)</f>
        <v>2611</v>
      </c>
      <c r="K33" s="43">
        <f>SUM(K34:K34)</f>
        <v>3456</v>
      </c>
      <c r="L33" s="43">
        <f t="shared" si="5"/>
        <v>7266</v>
      </c>
      <c r="M33" s="43">
        <f>SUM(M34:M34)</f>
        <v>2779</v>
      </c>
      <c r="N33" s="43">
        <f>SUM(N34:N34)</f>
        <v>4487</v>
      </c>
      <c r="O33" s="43">
        <f t="shared" si="6"/>
        <v>5765</v>
      </c>
      <c r="P33" s="43">
        <f>SUM(P34:P34)</f>
        <v>1961</v>
      </c>
      <c r="Q33" s="43">
        <f t="shared" ref="Q33:Q40" si="13">+E33-(H33+K33+N33)</f>
        <v>3804</v>
      </c>
      <c r="R33" s="43">
        <f t="shared" si="7"/>
        <v>22336</v>
      </c>
      <c r="S33" s="43">
        <f t="shared" si="8"/>
        <v>8011</v>
      </c>
      <c r="T33" s="43">
        <f t="shared" si="8"/>
        <v>14325</v>
      </c>
      <c r="U33" s="43"/>
      <c r="V33" s="43"/>
      <c r="W33" s="43"/>
      <c r="X33" s="41"/>
    </row>
    <row r="34" spans="1:56" s="60" customFormat="1" ht="18" hidden="1" customHeight="1">
      <c r="A34" s="41" t="s">
        <v>77</v>
      </c>
      <c r="B34" s="52" t="s">
        <v>78</v>
      </c>
      <c r="C34" s="53"/>
      <c r="D34" s="53"/>
      <c r="E34" s="53">
        <v>14325</v>
      </c>
      <c r="F34" s="51">
        <f t="shared" si="3"/>
        <v>3238</v>
      </c>
      <c r="G34" s="51">
        <v>660</v>
      </c>
      <c r="H34" s="51">
        <v>2578</v>
      </c>
      <c r="I34" s="51">
        <f t="shared" si="4"/>
        <v>6067</v>
      </c>
      <c r="J34" s="51">
        <v>2611</v>
      </c>
      <c r="K34" s="51">
        <v>3456</v>
      </c>
      <c r="L34" s="51">
        <f t="shared" si="5"/>
        <v>7266</v>
      </c>
      <c r="M34" s="54">
        <v>2779</v>
      </c>
      <c r="N34" s="55">
        <v>4487</v>
      </c>
      <c r="O34" s="51">
        <f t="shared" ref="O34:O50" si="14">+P34+Q34</f>
        <v>5765</v>
      </c>
      <c r="P34" s="55">
        <v>1961</v>
      </c>
      <c r="Q34" s="51">
        <f t="shared" si="13"/>
        <v>3804</v>
      </c>
      <c r="R34" s="51">
        <f t="shared" ref="R34:R49" si="15">+S34+T34</f>
        <v>22336</v>
      </c>
      <c r="S34" s="51">
        <f t="shared" ref="S34:T49" si="16">+G34+J34+M34+P34</f>
        <v>8011</v>
      </c>
      <c r="T34" s="51">
        <f t="shared" si="16"/>
        <v>14325</v>
      </c>
      <c r="U34" s="51"/>
      <c r="V34" s="51"/>
      <c r="W34" s="51"/>
      <c r="X34" s="56"/>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8"/>
      <c r="AX34" s="59"/>
      <c r="AY34" s="59"/>
      <c r="AZ34" s="59"/>
      <c r="BA34" s="59"/>
      <c r="BB34" s="59"/>
      <c r="BC34" s="59"/>
      <c r="BD34" s="59"/>
    </row>
    <row r="35" spans="1:56" ht="48.75" customHeight="1">
      <c r="A35" s="48">
        <v>2</v>
      </c>
      <c r="B35" s="49" t="s">
        <v>89</v>
      </c>
      <c r="C35" s="39">
        <f t="shared" si="2"/>
        <v>41421</v>
      </c>
      <c r="D35" s="39">
        <f>D36+D37</f>
        <v>41421</v>
      </c>
      <c r="E35" s="39"/>
      <c r="F35" s="43">
        <f t="shared" si="3"/>
        <v>397</v>
      </c>
      <c r="G35" s="43">
        <f>+SUM(G38:G38)</f>
        <v>397</v>
      </c>
      <c r="H35" s="43"/>
      <c r="I35" s="43">
        <f t="shared" si="4"/>
        <v>1047</v>
      </c>
      <c r="J35" s="43">
        <f>SUM(J38:J38)</f>
        <v>1047</v>
      </c>
      <c r="K35" s="43"/>
      <c r="L35" s="43">
        <f t="shared" si="5"/>
        <v>1787</v>
      </c>
      <c r="M35" s="43">
        <f>+SUM(M36:M38)</f>
        <v>1787</v>
      </c>
      <c r="N35" s="43"/>
      <c r="O35" s="43">
        <f t="shared" si="14"/>
        <v>1320</v>
      </c>
      <c r="P35" s="43">
        <f>SUM(P37:P38)</f>
        <v>1320</v>
      </c>
      <c r="Q35" s="43">
        <f t="shared" si="13"/>
        <v>0</v>
      </c>
      <c r="R35" s="43">
        <f t="shared" si="15"/>
        <v>4551</v>
      </c>
      <c r="S35" s="43">
        <f t="shared" si="16"/>
        <v>4551</v>
      </c>
      <c r="T35" s="43">
        <f t="shared" si="16"/>
        <v>0</v>
      </c>
      <c r="U35" s="43"/>
      <c r="V35" s="43"/>
      <c r="W35" s="43"/>
      <c r="X35" s="41"/>
    </row>
    <row r="36" spans="1:56" hidden="1">
      <c r="A36" s="48"/>
      <c r="B36" s="49" t="s">
        <v>90</v>
      </c>
      <c r="C36" s="50">
        <f t="shared" si="2"/>
        <v>22349</v>
      </c>
      <c r="D36" s="50">
        <v>22349</v>
      </c>
      <c r="E36" s="50"/>
      <c r="F36" s="51">
        <f t="shared" si="3"/>
        <v>0</v>
      </c>
      <c r="G36" s="51"/>
      <c r="H36" s="51"/>
      <c r="I36" s="51">
        <f t="shared" si="4"/>
        <v>0</v>
      </c>
      <c r="J36" s="51"/>
      <c r="K36" s="51"/>
      <c r="L36" s="51">
        <f t="shared" si="5"/>
        <v>0</v>
      </c>
      <c r="M36" s="51"/>
      <c r="N36" s="51"/>
      <c r="O36" s="51">
        <f t="shared" si="14"/>
        <v>0</v>
      </c>
      <c r="P36" s="51"/>
      <c r="Q36" s="51">
        <f t="shared" si="13"/>
        <v>0</v>
      </c>
      <c r="R36" s="43">
        <f t="shared" si="15"/>
        <v>0</v>
      </c>
      <c r="S36" s="43">
        <f t="shared" si="16"/>
        <v>0</v>
      </c>
      <c r="T36" s="43">
        <f t="shared" si="16"/>
        <v>0</v>
      </c>
      <c r="U36" s="43"/>
      <c r="V36" s="43"/>
      <c r="W36" s="43"/>
      <c r="X36" s="41"/>
    </row>
    <row r="37" spans="1:56" ht="27.6" hidden="1">
      <c r="A37" s="48"/>
      <c r="B37" s="49" t="s">
        <v>91</v>
      </c>
      <c r="C37" s="50">
        <f t="shared" si="2"/>
        <v>19072</v>
      </c>
      <c r="D37" s="50">
        <v>19072</v>
      </c>
      <c r="E37" s="50"/>
      <c r="F37" s="51">
        <f t="shared" si="3"/>
        <v>0</v>
      </c>
      <c r="G37" s="51"/>
      <c r="H37" s="51"/>
      <c r="I37" s="51">
        <f t="shared" si="4"/>
        <v>0</v>
      </c>
      <c r="J37" s="51"/>
      <c r="K37" s="51"/>
      <c r="L37" s="51">
        <f t="shared" si="5"/>
        <v>0</v>
      </c>
      <c r="M37" s="51"/>
      <c r="N37" s="51"/>
      <c r="O37" s="51">
        <f t="shared" si="14"/>
        <v>0</v>
      </c>
      <c r="P37" s="51"/>
      <c r="Q37" s="51">
        <f t="shared" si="13"/>
        <v>0</v>
      </c>
      <c r="R37" s="43">
        <f t="shared" si="15"/>
        <v>0</v>
      </c>
      <c r="S37" s="43">
        <f t="shared" si="16"/>
        <v>0</v>
      </c>
      <c r="T37" s="43">
        <f t="shared" si="16"/>
        <v>0</v>
      </c>
      <c r="U37" s="43"/>
      <c r="V37" s="43"/>
      <c r="W37" s="43"/>
      <c r="X37" s="41"/>
    </row>
    <row r="38" spans="1:56" s="60" customFormat="1" ht="18.75" hidden="1" customHeight="1">
      <c r="A38" s="41" t="s">
        <v>77</v>
      </c>
      <c r="B38" s="52" t="s">
        <v>78</v>
      </c>
      <c r="C38" s="53"/>
      <c r="D38" s="53"/>
      <c r="E38" s="53"/>
      <c r="F38" s="51">
        <f t="shared" si="3"/>
        <v>397</v>
      </c>
      <c r="G38" s="51">
        <v>397</v>
      </c>
      <c r="H38" s="54"/>
      <c r="I38" s="51">
        <f t="shared" si="4"/>
        <v>1047</v>
      </c>
      <c r="J38" s="51">
        <v>1047</v>
      </c>
      <c r="K38" s="55"/>
      <c r="L38" s="51">
        <f t="shared" si="5"/>
        <v>1787</v>
      </c>
      <c r="M38" s="54">
        <v>1787</v>
      </c>
      <c r="N38" s="55"/>
      <c r="O38" s="51">
        <f t="shared" si="14"/>
        <v>1320</v>
      </c>
      <c r="P38" s="55">
        <v>1320</v>
      </c>
      <c r="Q38" s="51">
        <f t="shared" si="13"/>
        <v>0</v>
      </c>
      <c r="R38" s="51">
        <f t="shared" si="15"/>
        <v>4551</v>
      </c>
      <c r="S38" s="51">
        <f t="shared" si="16"/>
        <v>4551</v>
      </c>
      <c r="T38" s="51">
        <f t="shared" si="16"/>
        <v>0</v>
      </c>
      <c r="U38" s="51"/>
      <c r="V38" s="51"/>
      <c r="W38" s="51"/>
      <c r="X38" s="56"/>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8"/>
      <c r="AX38" s="59"/>
      <c r="AY38" s="59"/>
      <c r="AZ38" s="59"/>
      <c r="BA38" s="59"/>
      <c r="BB38" s="59"/>
      <c r="BC38" s="59"/>
      <c r="BD38" s="59"/>
    </row>
    <row r="39" spans="1:56" ht="41.4">
      <c r="A39" s="48">
        <v>3</v>
      </c>
      <c r="B39" s="49" t="s">
        <v>17</v>
      </c>
      <c r="C39" s="39">
        <f t="shared" si="2"/>
        <v>214545</v>
      </c>
      <c r="D39" s="39">
        <v>214545</v>
      </c>
      <c r="E39" s="39"/>
      <c r="F39" s="43">
        <f t="shared" si="3"/>
        <v>2562</v>
      </c>
      <c r="G39" s="43">
        <f>+SUM(G40:G40)</f>
        <v>2562</v>
      </c>
      <c r="H39" s="43"/>
      <c r="I39" s="43">
        <f t="shared" si="4"/>
        <v>6896</v>
      </c>
      <c r="J39" s="43">
        <f>+SUM(J40:J40)</f>
        <v>6896</v>
      </c>
      <c r="K39" s="43"/>
      <c r="L39" s="43">
        <f t="shared" si="5"/>
        <v>2782</v>
      </c>
      <c r="M39" s="43">
        <f>+SUM(M40:M40)</f>
        <v>2782</v>
      </c>
      <c r="N39" s="43"/>
      <c r="O39" s="43">
        <f t="shared" si="14"/>
        <v>8013</v>
      </c>
      <c r="P39" s="43">
        <f>SUM(P40:P40)</f>
        <v>8013</v>
      </c>
      <c r="Q39" s="43">
        <f t="shared" si="13"/>
        <v>0</v>
      </c>
      <c r="R39" s="43">
        <f t="shared" si="15"/>
        <v>20253</v>
      </c>
      <c r="S39" s="43">
        <f t="shared" si="16"/>
        <v>20253</v>
      </c>
      <c r="T39" s="43">
        <f t="shared" si="16"/>
        <v>0</v>
      </c>
      <c r="U39" s="43"/>
      <c r="V39" s="43"/>
      <c r="W39" s="43"/>
      <c r="X39" s="41"/>
    </row>
    <row r="40" spans="1:56" s="60" customFormat="1" ht="19.5" hidden="1" customHeight="1">
      <c r="A40" s="41" t="s">
        <v>77</v>
      </c>
      <c r="B40" s="52" t="s">
        <v>78</v>
      </c>
      <c r="C40" s="53"/>
      <c r="D40" s="53"/>
      <c r="E40" s="53"/>
      <c r="F40" s="51">
        <f t="shared" si="3"/>
        <v>2562</v>
      </c>
      <c r="G40" s="51">
        <v>2562</v>
      </c>
      <c r="H40" s="54"/>
      <c r="I40" s="51">
        <f t="shared" si="4"/>
        <v>6896</v>
      </c>
      <c r="J40" s="51">
        <v>6896</v>
      </c>
      <c r="K40" s="55"/>
      <c r="L40" s="51">
        <f t="shared" si="5"/>
        <v>2782</v>
      </c>
      <c r="M40" s="54">
        <v>2782</v>
      </c>
      <c r="N40" s="55"/>
      <c r="O40" s="51">
        <f t="shared" si="14"/>
        <v>8013</v>
      </c>
      <c r="P40" s="55">
        <v>8013</v>
      </c>
      <c r="Q40" s="51">
        <f t="shared" si="13"/>
        <v>0</v>
      </c>
      <c r="R40" s="51">
        <f t="shared" si="15"/>
        <v>20253</v>
      </c>
      <c r="S40" s="51">
        <f t="shared" si="16"/>
        <v>20253</v>
      </c>
      <c r="T40" s="51">
        <f t="shared" si="16"/>
        <v>0</v>
      </c>
      <c r="U40" s="51"/>
      <c r="V40" s="51"/>
      <c r="W40" s="51"/>
      <c r="X40" s="56"/>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8"/>
      <c r="AX40" s="59"/>
      <c r="AY40" s="59"/>
      <c r="AZ40" s="59"/>
      <c r="BA40" s="59"/>
      <c r="BB40" s="59"/>
      <c r="BC40" s="59"/>
      <c r="BD40" s="59"/>
    </row>
    <row r="41" spans="1:56" ht="27.6">
      <c r="A41" s="48">
        <v>4</v>
      </c>
      <c r="B41" s="49" t="s">
        <v>18</v>
      </c>
      <c r="C41" s="39">
        <f t="shared" si="2"/>
        <v>44407</v>
      </c>
      <c r="D41" s="39">
        <v>44407</v>
      </c>
      <c r="E41" s="39"/>
      <c r="F41" s="43"/>
      <c r="G41" s="43"/>
      <c r="H41" s="43"/>
      <c r="I41" s="43"/>
      <c r="J41" s="43"/>
      <c r="K41" s="43"/>
      <c r="L41" s="43"/>
      <c r="M41" s="43"/>
      <c r="N41" s="43"/>
      <c r="O41" s="43"/>
      <c r="P41" s="43"/>
      <c r="Q41" s="51"/>
      <c r="R41" s="43"/>
      <c r="S41" s="43"/>
      <c r="T41" s="43">
        <f t="shared" si="16"/>
        <v>0</v>
      </c>
      <c r="U41" s="43"/>
      <c r="V41" s="43"/>
      <c r="W41" s="43"/>
      <c r="X41" s="41"/>
    </row>
    <row r="42" spans="1:56" ht="51" customHeight="1">
      <c r="A42" s="44" t="s">
        <v>10</v>
      </c>
      <c r="B42" s="45" t="s">
        <v>92</v>
      </c>
      <c r="C42" s="39">
        <f t="shared" si="2"/>
        <v>63099</v>
      </c>
      <c r="D42" s="39">
        <v>60154</v>
      </c>
      <c r="E42" s="39">
        <f>SUM(E43:E43)</f>
        <v>2945</v>
      </c>
      <c r="F42" s="43">
        <f t="shared" si="3"/>
        <v>1303</v>
      </c>
      <c r="G42" s="43">
        <f t="shared" ref="G42:Q42" si="17">SUM(G43:G43)</f>
        <v>775</v>
      </c>
      <c r="H42" s="43">
        <f t="shared" si="17"/>
        <v>528</v>
      </c>
      <c r="I42" s="43">
        <f t="shared" si="17"/>
        <v>1175</v>
      </c>
      <c r="J42" s="43">
        <f t="shared" si="17"/>
        <v>467</v>
      </c>
      <c r="K42" s="43">
        <f t="shared" si="17"/>
        <v>708</v>
      </c>
      <c r="L42" s="43">
        <f t="shared" si="17"/>
        <v>3257</v>
      </c>
      <c r="M42" s="43">
        <f t="shared" si="17"/>
        <v>2336</v>
      </c>
      <c r="N42" s="43">
        <f t="shared" si="17"/>
        <v>921</v>
      </c>
      <c r="O42" s="43">
        <f t="shared" si="17"/>
        <v>3124</v>
      </c>
      <c r="P42" s="43">
        <f t="shared" si="17"/>
        <v>2336</v>
      </c>
      <c r="Q42" s="43">
        <f t="shared" si="17"/>
        <v>788</v>
      </c>
      <c r="R42" s="43">
        <f>S42+T42</f>
        <v>8859</v>
      </c>
      <c r="S42" s="43">
        <f>SUM(S43:S43)</f>
        <v>5914</v>
      </c>
      <c r="T42" s="43">
        <f>SUM(T43:T43)</f>
        <v>2945</v>
      </c>
      <c r="U42" s="43"/>
      <c r="V42" s="43"/>
      <c r="W42" s="43"/>
      <c r="X42" s="41"/>
    </row>
    <row r="43" spans="1:56" s="60" customFormat="1" ht="21" hidden="1" customHeight="1">
      <c r="A43" s="41"/>
      <c r="B43" s="61" t="s">
        <v>78</v>
      </c>
      <c r="C43" s="53"/>
      <c r="D43" s="53"/>
      <c r="E43" s="53">
        <v>2945</v>
      </c>
      <c r="F43" s="51">
        <f t="shared" si="3"/>
        <v>1303</v>
      </c>
      <c r="G43" s="51">
        <v>775</v>
      </c>
      <c r="H43" s="51">
        <v>528</v>
      </c>
      <c r="I43" s="51">
        <f t="shared" si="4"/>
        <v>1175</v>
      </c>
      <c r="J43" s="62">
        <v>467</v>
      </c>
      <c r="K43" s="63">
        <v>708</v>
      </c>
      <c r="L43" s="55">
        <f t="shared" ref="L43" si="18">+M43+N43</f>
        <v>3257</v>
      </c>
      <c r="M43" s="55">
        <v>2336</v>
      </c>
      <c r="N43" s="55">
        <v>921</v>
      </c>
      <c r="O43" s="51">
        <f t="shared" si="14"/>
        <v>3124</v>
      </c>
      <c r="P43" s="55">
        <v>2336</v>
      </c>
      <c r="Q43" s="51">
        <f>+E43-(H43+K43+N43)</f>
        <v>788</v>
      </c>
      <c r="R43" s="51">
        <f t="shared" si="15"/>
        <v>8859</v>
      </c>
      <c r="S43" s="51">
        <f t="shared" si="16"/>
        <v>5914</v>
      </c>
      <c r="T43" s="51">
        <f t="shared" si="16"/>
        <v>2945</v>
      </c>
      <c r="U43" s="51"/>
      <c r="V43" s="51"/>
      <c r="W43" s="51"/>
      <c r="X43" s="56"/>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8"/>
      <c r="AX43" s="59"/>
      <c r="AY43" s="59"/>
      <c r="AZ43" s="59"/>
      <c r="BA43" s="59"/>
      <c r="BB43" s="59"/>
      <c r="BC43" s="59"/>
      <c r="BD43" s="59"/>
    </row>
    <row r="44" spans="1:56" ht="47.25" customHeight="1">
      <c r="A44" s="44" t="s">
        <v>11</v>
      </c>
      <c r="B44" s="45" t="s">
        <v>93</v>
      </c>
      <c r="C44" s="39">
        <f t="shared" si="2"/>
        <v>61908</v>
      </c>
      <c r="D44" s="39">
        <f>D45+D46+D47</f>
        <v>31923</v>
      </c>
      <c r="E44" s="39">
        <v>29985</v>
      </c>
      <c r="F44" s="43"/>
      <c r="G44" s="43"/>
      <c r="H44" s="43"/>
      <c r="I44" s="43"/>
      <c r="J44" s="43"/>
      <c r="K44" s="43"/>
      <c r="L44" s="43"/>
      <c r="M44" s="43"/>
      <c r="N44" s="43"/>
      <c r="O44" s="43"/>
      <c r="P44" s="43"/>
      <c r="Q44" s="43"/>
      <c r="R44" s="43"/>
      <c r="S44" s="43"/>
      <c r="T44" s="43"/>
      <c r="U44" s="43"/>
      <c r="V44" s="43"/>
      <c r="W44" s="43"/>
      <c r="X44" s="41"/>
    </row>
    <row r="45" spans="1:56" hidden="1">
      <c r="A45" s="44"/>
      <c r="B45" s="49" t="s">
        <v>94</v>
      </c>
      <c r="C45" s="50">
        <f>+D45+E45</f>
        <v>11628</v>
      </c>
      <c r="D45" s="50">
        <v>11628</v>
      </c>
      <c r="E45" s="50"/>
      <c r="F45" s="51">
        <f t="shared" si="3"/>
        <v>0</v>
      </c>
      <c r="G45" s="51"/>
      <c r="H45" s="51"/>
      <c r="I45" s="51">
        <f t="shared" si="4"/>
        <v>0</v>
      </c>
      <c r="J45" s="51"/>
      <c r="K45" s="51"/>
      <c r="L45" s="51">
        <f t="shared" si="5"/>
        <v>0</v>
      </c>
      <c r="M45" s="51"/>
      <c r="N45" s="51"/>
      <c r="O45" s="51">
        <f t="shared" si="14"/>
        <v>0</v>
      </c>
      <c r="P45" s="51"/>
      <c r="Q45" s="51">
        <f>+E45-(H45+K45+N45)</f>
        <v>0</v>
      </c>
      <c r="R45" s="43">
        <f t="shared" si="15"/>
        <v>0</v>
      </c>
      <c r="S45" s="43">
        <f t="shared" si="16"/>
        <v>0</v>
      </c>
      <c r="T45" s="43">
        <f t="shared" si="16"/>
        <v>0</v>
      </c>
      <c r="U45" s="43"/>
      <c r="V45" s="43"/>
      <c r="W45" s="43"/>
      <c r="X45" s="41"/>
    </row>
    <row r="46" spans="1:56" hidden="1">
      <c r="A46" s="44"/>
      <c r="B46" s="49" t="s">
        <v>95</v>
      </c>
      <c r="C46" s="50">
        <f>+D46+E46</f>
        <v>2344</v>
      </c>
      <c r="D46" s="50">
        <v>2344</v>
      </c>
      <c r="E46" s="50"/>
      <c r="F46" s="51">
        <f t="shared" si="3"/>
        <v>0</v>
      </c>
      <c r="G46" s="51"/>
      <c r="H46" s="51"/>
      <c r="I46" s="51">
        <f t="shared" si="4"/>
        <v>0</v>
      </c>
      <c r="J46" s="51"/>
      <c r="K46" s="51"/>
      <c r="L46" s="51">
        <f t="shared" si="5"/>
        <v>0</v>
      </c>
      <c r="M46" s="51"/>
      <c r="N46" s="51"/>
      <c r="O46" s="51">
        <f t="shared" si="14"/>
        <v>0</v>
      </c>
      <c r="P46" s="51"/>
      <c r="Q46" s="51">
        <f>+E46-(H46+K46+N46)</f>
        <v>0</v>
      </c>
      <c r="R46" s="43">
        <f t="shared" si="15"/>
        <v>0</v>
      </c>
      <c r="S46" s="43">
        <f t="shared" si="16"/>
        <v>0</v>
      </c>
      <c r="T46" s="43">
        <f t="shared" si="16"/>
        <v>0</v>
      </c>
      <c r="U46" s="43"/>
      <c r="V46" s="43"/>
      <c r="W46" s="43"/>
      <c r="X46" s="41"/>
    </row>
    <row r="47" spans="1:56" ht="41.4" hidden="1">
      <c r="A47" s="44"/>
      <c r="B47" s="49" t="s">
        <v>96</v>
      </c>
      <c r="C47" s="50">
        <f>+D47+E47</f>
        <v>17951</v>
      </c>
      <c r="D47" s="50">
        <v>17951</v>
      </c>
      <c r="E47" s="50"/>
      <c r="F47" s="51">
        <f t="shared" si="3"/>
        <v>0</v>
      </c>
      <c r="G47" s="51"/>
      <c r="H47" s="51"/>
      <c r="I47" s="51">
        <f t="shared" si="4"/>
        <v>0</v>
      </c>
      <c r="J47" s="51"/>
      <c r="K47" s="51"/>
      <c r="L47" s="51">
        <f t="shared" si="5"/>
        <v>0</v>
      </c>
      <c r="M47" s="51"/>
      <c r="N47" s="51"/>
      <c r="O47" s="51">
        <f t="shared" si="14"/>
        <v>0</v>
      </c>
      <c r="P47" s="51"/>
      <c r="Q47" s="51">
        <f>+E47-(H47+K47+N47)</f>
        <v>0</v>
      </c>
      <c r="R47" s="43">
        <f t="shared" si="15"/>
        <v>0</v>
      </c>
      <c r="S47" s="43">
        <f t="shared" si="16"/>
        <v>0</v>
      </c>
      <c r="T47" s="43">
        <f t="shared" si="16"/>
        <v>0</v>
      </c>
      <c r="U47" s="43"/>
      <c r="V47" s="43"/>
      <c r="W47" s="43"/>
      <c r="X47" s="41"/>
    </row>
    <row r="48" spans="1:56" ht="34.5" customHeight="1">
      <c r="A48" s="44" t="s">
        <v>12</v>
      </c>
      <c r="B48" s="45" t="s">
        <v>97</v>
      </c>
      <c r="C48" s="39">
        <f t="shared" si="2"/>
        <v>80223</v>
      </c>
      <c r="D48" s="39">
        <v>80223</v>
      </c>
      <c r="E48" s="39"/>
      <c r="F48" s="43">
        <f t="shared" si="3"/>
        <v>1222</v>
      </c>
      <c r="G48" s="43">
        <f>+SUM(G49:G49)</f>
        <v>1222</v>
      </c>
      <c r="H48" s="43"/>
      <c r="I48" s="43">
        <f t="shared" si="4"/>
        <v>3291</v>
      </c>
      <c r="J48" s="43">
        <f>SUM(J49:J49)</f>
        <v>3291</v>
      </c>
      <c r="K48" s="43"/>
      <c r="L48" s="43">
        <f t="shared" si="5"/>
        <v>3859</v>
      </c>
      <c r="M48" s="43">
        <f>SUM(M49:M49)</f>
        <v>3859</v>
      </c>
      <c r="N48" s="43"/>
      <c r="O48" s="43">
        <f t="shared" si="14"/>
        <v>3859</v>
      </c>
      <c r="P48" s="43">
        <f>SUM(P49:P49)</f>
        <v>3859</v>
      </c>
      <c r="Q48" s="43">
        <f>+E48-(H48+K48+N48)</f>
        <v>0</v>
      </c>
      <c r="R48" s="43">
        <f t="shared" si="15"/>
        <v>12231</v>
      </c>
      <c r="S48" s="43">
        <f t="shared" si="16"/>
        <v>12231</v>
      </c>
      <c r="T48" s="43">
        <f t="shared" si="16"/>
        <v>0</v>
      </c>
      <c r="U48" s="43"/>
      <c r="V48" s="43"/>
      <c r="W48" s="43"/>
      <c r="X48" s="41"/>
    </row>
    <row r="49" spans="1:56" s="60" customFormat="1" ht="20.25" hidden="1" customHeight="1">
      <c r="A49" s="41" t="s">
        <v>77</v>
      </c>
      <c r="B49" s="52" t="s">
        <v>78</v>
      </c>
      <c r="C49" s="53"/>
      <c r="D49" s="53"/>
      <c r="E49" s="53"/>
      <c r="F49" s="51">
        <f t="shared" si="3"/>
        <v>1222</v>
      </c>
      <c r="G49" s="51">
        <v>1222</v>
      </c>
      <c r="H49" s="54"/>
      <c r="I49" s="51">
        <f t="shared" si="4"/>
        <v>3291</v>
      </c>
      <c r="J49" s="51">
        <v>3291</v>
      </c>
      <c r="K49" s="55"/>
      <c r="L49" s="51">
        <f t="shared" si="5"/>
        <v>3859</v>
      </c>
      <c r="M49" s="54">
        <v>3859</v>
      </c>
      <c r="N49" s="55"/>
      <c r="O49" s="51">
        <f t="shared" si="14"/>
        <v>3859</v>
      </c>
      <c r="P49" s="55">
        <v>3859</v>
      </c>
      <c r="Q49" s="51">
        <f>+E49-(H49+K49+N49)</f>
        <v>0</v>
      </c>
      <c r="R49" s="51">
        <f t="shared" si="15"/>
        <v>12231</v>
      </c>
      <c r="S49" s="51">
        <f t="shared" si="16"/>
        <v>12231</v>
      </c>
      <c r="T49" s="51">
        <f t="shared" si="16"/>
        <v>0</v>
      </c>
      <c r="U49" s="51"/>
      <c r="V49" s="51"/>
      <c r="W49" s="51"/>
      <c r="X49" s="56"/>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8"/>
      <c r="AX49" s="59"/>
      <c r="AY49" s="59"/>
      <c r="AZ49" s="59"/>
      <c r="BA49" s="59"/>
      <c r="BB49" s="59"/>
      <c r="BC49" s="59"/>
      <c r="BD49" s="59"/>
    </row>
    <row r="50" spans="1:56" ht="27.6">
      <c r="A50" s="44" t="s">
        <v>42</v>
      </c>
      <c r="B50" s="45" t="s">
        <v>98</v>
      </c>
      <c r="C50" s="39" t="e">
        <f t="shared" si="2"/>
        <v>#REF!</v>
      </c>
      <c r="D50" s="39">
        <f>D51+D52</f>
        <v>409865</v>
      </c>
      <c r="E50" s="39" t="e">
        <f>E51</f>
        <v>#REF!</v>
      </c>
      <c r="F50" s="43">
        <f t="shared" si="3"/>
        <v>281</v>
      </c>
      <c r="G50" s="43">
        <f>+G51+G52</f>
        <v>281</v>
      </c>
      <c r="H50" s="43">
        <f>+H51+H52</f>
        <v>0</v>
      </c>
      <c r="I50" s="43">
        <f t="shared" si="4"/>
        <v>744</v>
      </c>
      <c r="J50" s="43">
        <f>J52</f>
        <v>744</v>
      </c>
      <c r="K50" s="43">
        <f>+K51+K52</f>
        <v>0</v>
      </c>
      <c r="L50" s="43">
        <f t="shared" si="5"/>
        <v>732</v>
      </c>
      <c r="M50" s="43">
        <f>+M51+M52</f>
        <v>732</v>
      </c>
      <c r="N50" s="43">
        <f>+N51+N52</f>
        <v>0</v>
      </c>
      <c r="O50" s="43">
        <f t="shared" si="14"/>
        <v>1004</v>
      </c>
      <c r="P50" s="43">
        <f>+P51+P52</f>
        <v>1004</v>
      </c>
      <c r="Q50" s="43"/>
      <c r="R50" s="43">
        <f>+S50+T50</f>
        <v>2761</v>
      </c>
      <c r="S50" s="43">
        <f>+G50+J50+M50+P50</f>
        <v>2761</v>
      </c>
      <c r="T50" s="43">
        <f>+H50+K50+N50+Q50</f>
        <v>0</v>
      </c>
      <c r="U50" s="43"/>
      <c r="V50" s="43"/>
      <c r="W50" s="43"/>
      <c r="X50" s="41"/>
    </row>
    <row r="51" spans="1:56" ht="27.6">
      <c r="A51" s="48"/>
      <c r="B51" s="49" t="s">
        <v>19</v>
      </c>
      <c r="C51" s="39" t="e">
        <f t="shared" si="2"/>
        <v>#REF!</v>
      </c>
      <c r="D51" s="39">
        <v>391724</v>
      </c>
      <c r="E51" s="39" t="e">
        <f>SUM(#REF!)</f>
        <v>#REF!</v>
      </c>
      <c r="F51" s="43"/>
      <c r="G51" s="43"/>
      <c r="H51" s="43"/>
      <c r="I51" s="43"/>
      <c r="J51" s="43"/>
      <c r="K51" s="43"/>
      <c r="L51" s="43"/>
      <c r="M51" s="43"/>
      <c r="N51" s="43"/>
      <c r="O51" s="43"/>
      <c r="P51" s="43"/>
      <c r="Q51" s="43"/>
      <c r="R51" s="43"/>
      <c r="S51" s="43"/>
      <c r="T51" s="43"/>
      <c r="U51" s="43"/>
      <c r="V51" s="43"/>
      <c r="W51" s="43"/>
      <c r="X51" s="41"/>
    </row>
    <row r="52" spans="1:56" ht="41.4">
      <c r="A52" s="48"/>
      <c r="B52" s="49" t="s">
        <v>99</v>
      </c>
      <c r="C52" s="39">
        <f t="shared" si="2"/>
        <v>18141</v>
      </c>
      <c r="D52" s="39">
        <v>18141</v>
      </c>
      <c r="E52" s="39"/>
      <c r="F52" s="43">
        <f t="shared" si="3"/>
        <v>281</v>
      </c>
      <c r="G52" s="43">
        <f>SUM(G53:G53)</f>
        <v>281</v>
      </c>
      <c r="H52" s="43"/>
      <c r="I52" s="43">
        <f t="shared" si="4"/>
        <v>744</v>
      </c>
      <c r="J52" s="43">
        <f>+SUM(J53:J53)</f>
        <v>744</v>
      </c>
      <c r="K52" s="43"/>
      <c r="L52" s="43">
        <f t="shared" si="5"/>
        <v>732</v>
      </c>
      <c r="M52" s="43">
        <f>+SUM(M53:M53)</f>
        <v>732</v>
      </c>
      <c r="N52" s="43"/>
      <c r="O52" s="43">
        <f t="shared" ref="O52:O62" si="19">+P52+Q52</f>
        <v>1004</v>
      </c>
      <c r="P52" s="43">
        <f>SUM(P53:P53)</f>
        <v>1004</v>
      </c>
      <c r="Q52" s="51">
        <f>+E52-(H52+K52+N52)</f>
        <v>0</v>
      </c>
      <c r="R52" s="43">
        <f t="shared" ref="R52:R62" si="20">+S52+T52</f>
        <v>2761</v>
      </c>
      <c r="S52" s="43">
        <f t="shared" ref="S52:T62" si="21">+G52+J52+M52+P52</f>
        <v>2761</v>
      </c>
      <c r="T52" s="43">
        <f t="shared" si="21"/>
        <v>0</v>
      </c>
      <c r="U52" s="43"/>
      <c r="V52" s="43"/>
      <c r="W52" s="43"/>
      <c r="X52" s="41"/>
    </row>
    <row r="53" spans="1:56" s="60" customFormat="1" ht="19.5" hidden="1" customHeight="1">
      <c r="A53" s="41" t="s">
        <v>77</v>
      </c>
      <c r="B53" s="52" t="s">
        <v>78</v>
      </c>
      <c r="C53" s="53"/>
      <c r="D53" s="53"/>
      <c r="E53" s="53"/>
      <c r="F53" s="51">
        <f t="shared" si="3"/>
        <v>281</v>
      </c>
      <c r="G53" s="51">
        <v>281</v>
      </c>
      <c r="H53" s="54"/>
      <c r="I53" s="51">
        <f t="shared" si="4"/>
        <v>744</v>
      </c>
      <c r="J53" s="51">
        <v>744</v>
      </c>
      <c r="K53" s="55"/>
      <c r="L53" s="51">
        <f t="shared" si="5"/>
        <v>732</v>
      </c>
      <c r="M53" s="54">
        <v>732</v>
      </c>
      <c r="N53" s="55"/>
      <c r="O53" s="51">
        <f t="shared" si="19"/>
        <v>1004</v>
      </c>
      <c r="P53" s="55">
        <v>1004</v>
      </c>
      <c r="Q53" s="51">
        <f>+E53-(H53+K53+N53)</f>
        <v>0</v>
      </c>
      <c r="R53" s="51">
        <f t="shared" si="20"/>
        <v>2761</v>
      </c>
      <c r="S53" s="51">
        <f t="shared" si="21"/>
        <v>2761</v>
      </c>
      <c r="T53" s="51">
        <f t="shared" si="21"/>
        <v>0</v>
      </c>
      <c r="U53" s="51"/>
      <c r="V53" s="51"/>
      <c r="W53" s="51"/>
      <c r="X53" s="56"/>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8"/>
      <c r="AX53" s="59"/>
      <c r="AY53" s="59"/>
      <c r="AZ53" s="59"/>
      <c r="BA53" s="59"/>
      <c r="BB53" s="59"/>
      <c r="BC53" s="59"/>
      <c r="BD53" s="59"/>
    </row>
    <row r="54" spans="1:56" ht="41.4">
      <c r="A54" s="44" t="s">
        <v>44</v>
      </c>
      <c r="B54" s="45" t="s">
        <v>100</v>
      </c>
      <c r="C54" s="39" t="e">
        <f t="shared" si="2"/>
        <v>#REF!</v>
      </c>
      <c r="D54" s="39">
        <f>D55+D60+D61</f>
        <v>43573</v>
      </c>
      <c r="E54" s="39" t="e">
        <f>E60</f>
        <v>#REF!</v>
      </c>
      <c r="F54" s="43">
        <f t="shared" ref="F54:Q54" si="22">+F55+F60+F61</f>
        <v>260</v>
      </c>
      <c r="G54" s="43">
        <f t="shared" si="22"/>
        <v>260</v>
      </c>
      <c r="H54" s="43">
        <f t="shared" si="22"/>
        <v>0</v>
      </c>
      <c r="I54" s="43">
        <f t="shared" si="22"/>
        <v>982</v>
      </c>
      <c r="J54" s="43">
        <f t="shared" si="22"/>
        <v>982</v>
      </c>
      <c r="K54" s="43">
        <f t="shared" si="22"/>
        <v>0</v>
      </c>
      <c r="L54" s="43">
        <f t="shared" si="22"/>
        <v>780</v>
      </c>
      <c r="M54" s="43">
        <f t="shared" si="22"/>
        <v>780</v>
      </c>
      <c r="N54" s="43">
        <f t="shared" si="22"/>
        <v>0</v>
      </c>
      <c r="O54" s="43">
        <f t="shared" si="22"/>
        <v>1361</v>
      </c>
      <c r="P54" s="43">
        <f t="shared" si="22"/>
        <v>1361</v>
      </c>
      <c r="Q54" s="43">
        <f t="shared" si="22"/>
        <v>0</v>
      </c>
      <c r="R54" s="43">
        <f>S54+T54</f>
        <v>3383</v>
      </c>
      <c r="S54" s="43">
        <f>+S55+S60+S61</f>
        <v>3383</v>
      </c>
      <c r="T54" s="43">
        <f>+T55+T60+T61</f>
        <v>0</v>
      </c>
      <c r="U54" s="43"/>
      <c r="V54" s="43"/>
      <c r="W54" s="43"/>
      <c r="X54" s="41"/>
    </row>
    <row r="55" spans="1:56" ht="41.4">
      <c r="A55" s="48">
        <v>1</v>
      </c>
      <c r="B55" s="49" t="s">
        <v>101</v>
      </c>
      <c r="C55" s="39">
        <f t="shared" si="2"/>
        <v>27417</v>
      </c>
      <c r="D55" s="39">
        <v>27417</v>
      </c>
      <c r="E55" s="39"/>
      <c r="F55" s="43">
        <f t="shared" si="3"/>
        <v>176</v>
      </c>
      <c r="G55" s="43">
        <f>+SUM(G59:G59)</f>
        <v>176</v>
      </c>
      <c r="H55" s="43"/>
      <c r="I55" s="43">
        <f t="shared" si="4"/>
        <v>693</v>
      </c>
      <c r="J55" s="43">
        <f>+SUM(J59:J59)</f>
        <v>693</v>
      </c>
      <c r="K55" s="43"/>
      <c r="L55" s="43">
        <f t="shared" si="5"/>
        <v>528</v>
      </c>
      <c r="M55" s="43">
        <f>+SUM(M59:M59)</f>
        <v>528</v>
      </c>
      <c r="N55" s="43"/>
      <c r="O55" s="43">
        <f t="shared" si="19"/>
        <v>928</v>
      </c>
      <c r="P55" s="43">
        <f>SUM(P58:P59)</f>
        <v>928</v>
      </c>
      <c r="Q55" s="43">
        <f>+E55-(H55+K55+N55)</f>
        <v>0</v>
      </c>
      <c r="R55" s="43">
        <f t="shared" si="20"/>
        <v>2325</v>
      </c>
      <c r="S55" s="43">
        <f t="shared" si="21"/>
        <v>2325</v>
      </c>
      <c r="T55" s="43">
        <f t="shared" si="21"/>
        <v>0</v>
      </c>
      <c r="U55" s="43"/>
      <c r="V55" s="43"/>
      <c r="W55" s="43"/>
      <c r="X55" s="41"/>
    </row>
    <row r="56" spans="1:56" ht="27.6" hidden="1">
      <c r="A56" s="48"/>
      <c r="B56" s="49" t="s">
        <v>102</v>
      </c>
      <c r="C56" s="50">
        <f t="shared" si="2"/>
        <v>0</v>
      </c>
      <c r="D56" s="50"/>
      <c r="E56" s="50"/>
      <c r="F56" s="51">
        <f t="shared" si="3"/>
        <v>0</v>
      </c>
      <c r="G56" s="51"/>
      <c r="H56" s="51"/>
      <c r="I56" s="51">
        <f t="shared" si="4"/>
        <v>0</v>
      </c>
      <c r="J56" s="51"/>
      <c r="K56" s="51"/>
      <c r="L56" s="51">
        <f t="shared" si="5"/>
        <v>0</v>
      </c>
      <c r="M56" s="51"/>
      <c r="N56" s="51"/>
      <c r="O56" s="51">
        <f t="shared" si="19"/>
        <v>0</v>
      </c>
      <c r="P56" s="51"/>
      <c r="Q56" s="51">
        <f>+E56-(H56+K56+N56)</f>
        <v>0</v>
      </c>
      <c r="R56" s="43">
        <f t="shared" si="20"/>
        <v>0</v>
      </c>
      <c r="S56" s="43">
        <f t="shared" si="21"/>
        <v>0</v>
      </c>
      <c r="T56" s="43">
        <f t="shared" si="21"/>
        <v>0</v>
      </c>
      <c r="U56" s="43"/>
      <c r="V56" s="43"/>
      <c r="W56" s="43"/>
      <c r="X56" s="41"/>
    </row>
    <row r="57" spans="1:56" ht="27.6" hidden="1">
      <c r="A57" s="48"/>
      <c r="B57" s="49" t="s">
        <v>103</v>
      </c>
      <c r="C57" s="50">
        <f t="shared" si="2"/>
        <v>0</v>
      </c>
      <c r="D57" s="50"/>
      <c r="E57" s="50"/>
      <c r="F57" s="51">
        <f t="shared" si="3"/>
        <v>0</v>
      </c>
      <c r="G57" s="51"/>
      <c r="H57" s="51"/>
      <c r="I57" s="51">
        <f t="shared" si="4"/>
        <v>0</v>
      </c>
      <c r="J57" s="51"/>
      <c r="K57" s="51"/>
      <c r="L57" s="51">
        <f t="shared" si="5"/>
        <v>0</v>
      </c>
      <c r="M57" s="51"/>
      <c r="N57" s="51"/>
      <c r="O57" s="51">
        <f t="shared" si="19"/>
        <v>0</v>
      </c>
      <c r="P57" s="51"/>
      <c r="Q57" s="51">
        <f>+E57-(H57+K57+N57)</f>
        <v>0</v>
      </c>
      <c r="R57" s="43">
        <f t="shared" si="20"/>
        <v>0</v>
      </c>
      <c r="S57" s="43">
        <f t="shared" si="21"/>
        <v>0</v>
      </c>
      <c r="T57" s="43">
        <f t="shared" si="21"/>
        <v>0</v>
      </c>
      <c r="U57" s="43"/>
      <c r="V57" s="43"/>
      <c r="W57" s="43"/>
      <c r="X57" s="41"/>
    </row>
    <row r="58" spans="1:56" ht="41.4" hidden="1">
      <c r="A58" s="48"/>
      <c r="B58" s="49" t="s">
        <v>104</v>
      </c>
      <c r="C58" s="50">
        <f t="shared" si="2"/>
        <v>0</v>
      </c>
      <c r="D58" s="50"/>
      <c r="E58" s="50"/>
      <c r="F58" s="51">
        <f t="shared" si="3"/>
        <v>0</v>
      </c>
      <c r="G58" s="51"/>
      <c r="H58" s="51"/>
      <c r="I58" s="51">
        <f t="shared" si="4"/>
        <v>0</v>
      </c>
      <c r="J58" s="51"/>
      <c r="K58" s="51"/>
      <c r="L58" s="51">
        <f t="shared" si="5"/>
        <v>0</v>
      </c>
      <c r="M58" s="51"/>
      <c r="N58" s="51"/>
      <c r="O58" s="51">
        <f t="shared" si="19"/>
        <v>0</v>
      </c>
      <c r="P58" s="51"/>
      <c r="Q58" s="51">
        <f>+E58-(H58+K58+N58)</f>
        <v>0</v>
      </c>
      <c r="R58" s="43">
        <f t="shared" si="20"/>
        <v>0</v>
      </c>
      <c r="S58" s="43">
        <f t="shared" si="21"/>
        <v>0</v>
      </c>
      <c r="T58" s="43">
        <f t="shared" si="21"/>
        <v>0</v>
      </c>
      <c r="U58" s="43"/>
      <c r="V58" s="43"/>
      <c r="W58" s="43"/>
      <c r="X58" s="41"/>
    </row>
    <row r="59" spans="1:56" s="60" customFormat="1" ht="18" hidden="1" customHeight="1">
      <c r="A59" s="41" t="s">
        <v>77</v>
      </c>
      <c r="B59" s="52" t="s">
        <v>78</v>
      </c>
      <c r="C59" s="53"/>
      <c r="D59" s="53"/>
      <c r="E59" s="53"/>
      <c r="F59" s="51">
        <f t="shared" si="3"/>
        <v>176</v>
      </c>
      <c r="G59" s="51">
        <v>176</v>
      </c>
      <c r="H59" s="54"/>
      <c r="I59" s="51">
        <f t="shared" si="4"/>
        <v>693</v>
      </c>
      <c r="J59" s="51">
        <v>693</v>
      </c>
      <c r="K59" s="55"/>
      <c r="L59" s="51">
        <f t="shared" si="5"/>
        <v>528</v>
      </c>
      <c r="M59" s="54">
        <v>528</v>
      </c>
      <c r="N59" s="55"/>
      <c r="O59" s="51">
        <f t="shared" si="19"/>
        <v>928</v>
      </c>
      <c r="P59" s="55">
        <v>928</v>
      </c>
      <c r="Q59" s="51">
        <f>+E59-(H59+K59+N59)</f>
        <v>0</v>
      </c>
      <c r="R59" s="51">
        <f t="shared" si="20"/>
        <v>2325</v>
      </c>
      <c r="S59" s="51">
        <f t="shared" si="21"/>
        <v>2325</v>
      </c>
      <c r="T59" s="51">
        <f t="shared" si="21"/>
        <v>0</v>
      </c>
      <c r="U59" s="51"/>
      <c r="V59" s="51"/>
      <c r="W59" s="51"/>
      <c r="X59" s="56"/>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8"/>
    </row>
    <row r="60" spans="1:56" ht="41.4">
      <c r="A60" s="48">
        <v>2</v>
      </c>
      <c r="B60" s="49" t="s">
        <v>105</v>
      </c>
      <c r="C60" s="39" t="e">
        <f t="shared" si="2"/>
        <v>#REF!</v>
      </c>
      <c r="D60" s="39">
        <v>6881</v>
      </c>
      <c r="E60" s="39" t="e">
        <f>#REF!</f>
        <v>#REF!</v>
      </c>
      <c r="F60" s="43"/>
      <c r="G60" s="43"/>
      <c r="H60" s="43"/>
      <c r="I60" s="43"/>
      <c r="J60" s="43"/>
      <c r="K60" s="43"/>
      <c r="L60" s="43"/>
      <c r="M60" s="43"/>
      <c r="N60" s="43"/>
      <c r="O60" s="43"/>
      <c r="P60" s="43"/>
      <c r="Q60" s="43"/>
      <c r="R60" s="43"/>
      <c r="S60" s="43"/>
      <c r="T60" s="43"/>
      <c r="U60" s="43"/>
      <c r="V60" s="43"/>
      <c r="W60" s="43"/>
      <c r="X60" s="41"/>
    </row>
    <row r="61" spans="1:56" ht="27.6">
      <c r="A61" s="48">
        <v>3</v>
      </c>
      <c r="B61" s="49" t="s">
        <v>106</v>
      </c>
      <c r="C61" s="39">
        <f t="shared" si="2"/>
        <v>9275</v>
      </c>
      <c r="D61" s="39">
        <v>9275</v>
      </c>
      <c r="E61" s="39"/>
      <c r="F61" s="43">
        <f t="shared" si="3"/>
        <v>84</v>
      </c>
      <c r="G61" s="43">
        <f>+SUM(G62:G62)</f>
        <v>84</v>
      </c>
      <c r="H61" s="43"/>
      <c r="I61" s="43">
        <f t="shared" si="4"/>
        <v>289</v>
      </c>
      <c r="J61" s="43">
        <f>+SUM(J62:J62)</f>
        <v>289</v>
      </c>
      <c r="K61" s="43"/>
      <c r="L61" s="43">
        <f t="shared" si="5"/>
        <v>252</v>
      </c>
      <c r="M61" s="43">
        <f>+SUM(M62:M62)</f>
        <v>252</v>
      </c>
      <c r="N61" s="43"/>
      <c r="O61" s="43">
        <f t="shared" si="19"/>
        <v>433</v>
      </c>
      <c r="P61" s="43">
        <f>SUM(P62:P62)</f>
        <v>433</v>
      </c>
      <c r="Q61" s="43">
        <f>+E61-(H61+K61+N61)</f>
        <v>0</v>
      </c>
      <c r="R61" s="43">
        <f t="shared" si="20"/>
        <v>1058</v>
      </c>
      <c r="S61" s="43">
        <f t="shared" si="21"/>
        <v>1058</v>
      </c>
      <c r="T61" s="43">
        <f t="shared" si="21"/>
        <v>0</v>
      </c>
      <c r="U61" s="43"/>
      <c r="V61" s="43"/>
      <c r="W61" s="43"/>
      <c r="X61" s="41"/>
    </row>
    <row r="62" spans="1:56" s="60" customFormat="1" ht="25.8" hidden="1" customHeight="1">
      <c r="A62" s="64" t="s">
        <v>77</v>
      </c>
      <c r="B62" s="65" t="s">
        <v>78</v>
      </c>
      <c r="C62" s="66"/>
      <c r="D62" s="66"/>
      <c r="E62" s="66"/>
      <c r="F62" s="67">
        <f t="shared" ref="F62" si="23">+G62+H62</f>
        <v>84</v>
      </c>
      <c r="G62" s="67">
        <v>84</v>
      </c>
      <c r="H62" s="68"/>
      <c r="I62" s="67">
        <f t="shared" ref="I62" si="24">+J62+K62</f>
        <v>289</v>
      </c>
      <c r="J62" s="67">
        <v>289</v>
      </c>
      <c r="K62" s="69"/>
      <c r="L62" s="67">
        <f t="shared" ref="L62" si="25">+M62+N62</f>
        <v>252</v>
      </c>
      <c r="M62" s="68">
        <v>252</v>
      </c>
      <c r="N62" s="69"/>
      <c r="O62" s="67">
        <f t="shared" si="19"/>
        <v>433</v>
      </c>
      <c r="P62" s="69">
        <v>433</v>
      </c>
      <c r="Q62" s="67">
        <f>+E62-(H62+K62+N62)</f>
        <v>0</v>
      </c>
      <c r="R62" s="67">
        <f t="shared" si="20"/>
        <v>1058</v>
      </c>
      <c r="S62" s="67">
        <f t="shared" si="21"/>
        <v>1058</v>
      </c>
      <c r="T62" s="67">
        <f t="shared" si="21"/>
        <v>0</v>
      </c>
      <c r="U62" s="67"/>
      <c r="V62" s="67"/>
      <c r="W62" s="67"/>
      <c r="X62" s="70"/>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8"/>
    </row>
    <row r="64" spans="1:56" ht="33" hidden="1" customHeight="1">
      <c r="A64" s="142" t="s">
        <v>107</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71"/>
      <c r="Z64" s="71"/>
      <c r="AA64" s="71"/>
      <c r="AB64" s="71"/>
      <c r="AC64" s="71"/>
      <c r="AD64" s="71"/>
      <c r="AE64" s="71"/>
      <c r="AF64" s="71"/>
      <c r="AG64" s="71"/>
      <c r="AH64" s="71"/>
      <c r="AI64" s="71"/>
      <c r="AJ64" s="71"/>
      <c r="AK64" s="71"/>
      <c r="AL64" s="71"/>
      <c r="AM64" s="71"/>
      <c r="AN64" s="71"/>
      <c r="AO64" s="71"/>
      <c r="AP64" s="71"/>
      <c r="AQ64" s="71"/>
    </row>
  </sheetData>
  <mergeCells count="26">
    <mergeCell ref="A64:X64"/>
    <mergeCell ref="F6:W6"/>
    <mergeCell ref="W7:W9"/>
    <mergeCell ref="Z7:AB9"/>
    <mergeCell ref="F8:H8"/>
    <mergeCell ref="I8:K8"/>
    <mergeCell ref="L8:N8"/>
    <mergeCell ref="O8:Q8"/>
    <mergeCell ref="R8:R9"/>
    <mergeCell ref="S8:S9"/>
    <mergeCell ref="T8:T9"/>
    <mergeCell ref="E7:E9"/>
    <mergeCell ref="F7:Q7"/>
    <mergeCell ref="R7:T7"/>
    <mergeCell ref="U7:U9"/>
    <mergeCell ref="V7:V9"/>
    <mergeCell ref="A1:B1"/>
    <mergeCell ref="A2:X2"/>
    <mergeCell ref="A4:X4"/>
    <mergeCell ref="A6:A9"/>
    <mergeCell ref="B6:B9"/>
    <mergeCell ref="C6:E6"/>
    <mergeCell ref="X6:X9"/>
    <mergeCell ref="C7:C9"/>
    <mergeCell ref="A3:X3"/>
    <mergeCell ref="P5:X5"/>
  </mergeCells>
  <pageMargins left="0.5" right="0.2" top="0.5" bottom="0.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1"/>
  <sheetViews>
    <sheetView tabSelected="1" workbookViewId="0">
      <selection activeCell="L34" sqref="L34"/>
    </sheetView>
  </sheetViews>
  <sheetFormatPr defaultColWidth="9.109375" defaultRowHeight="13.8"/>
  <cols>
    <col min="1" max="1" width="4.5546875" style="35" customWidth="1"/>
    <col min="2" max="2" width="69.44140625" style="35" customWidth="1"/>
    <col min="3" max="3" width="10.109375" style="35" hidden="1" customWidth="1"/>
    <col min="4" max="4" width="10" style="35" hidden="1" customWidth="1"/>
    <col min="5" max="5" width="9.88671875" style="35" hidden="1" customWidth="1"/>
    <col min="6" max="6" width="8.6640625" style="34" hidden="1" customWidth="1"/>
    <col min="7" max="7" width="9" style="34" hidden="1" customWidth="1"/>
    <col min="8" max="8" width="8.88671875" style="34" hidden="1" customWidth="1"/>
    <col min="9" max="9" width="9.88671875" style="34" hidden="1" customWidth="1"/>
    <col min="10" max="10" width="8.6640625" style="34" hidden="1" customWidth="1"/>
    <col min="11" max="11" width="8.5546875" style="34" hidden="1" customWidth="1"/>
    <col min="12" max="12" width="15" style="34" customWidth="1"/>
    <col min="13" max="13" width="10.88671875" style="34" customWidth="1"/>
    <col min="14" max="14" width="10.77734375" style="34" customWidth="1"/>
    <col min="15" max="15" width="12.6640625" style="34" hidden="1" customWidth="1"/>
    <col min="16" max="16" width="10.6640625" style="34" hidden="1" customWidth="1"/>
    <col min="17" max="17" width="9.88671875" style="34" hidden="1" customWidth="1"/>
    <col min="18" max="21" width="10.44140625" style="34" hidden="1" customWidth="1"/>
    <col min="22" max="22" width="39" style="35" customWidth="1"/>
    <col min="23" max="16384" width="9.109375" style="35"/>
  </cols>
  <sheetData>
    <row r="1" spans="1:26">
      <c r="A1" s="132"/>
      <c r="B1" s="132"/>
      <c r="C1" s="33"/>
      <c r="D1" s="33"/>
      <c r="E1" s="33"/>
    </row>
    <row r="2" spans="1:26" ht="15.6">
      <c r="A2" s="133" t="s">
        <v>126</v>
      </c>
      <c r="B2" s="133"/>
      <c r="C2" s="133"/>
      <c r="D2" s="133"/>
      <c r="E2" s="133"/>
      <c r="F2" s="133"/>
      <c r="G2" s="133"/>
      <c r="H2" s="133"/>
      <c r="I2" s="133"/>
      <c r="J2" s="133"/>
      <c r="K2" s="133"/>
      <c r="L2" s="133"/>
      <c r="M2" s="133"/>
      <c r="N2" s="133"/>
      <c r="O2" s="133"/>
      <c r="P2" s="133"/>
      <c r="Q2" s="133"/>
      <c r="R2" s="133"/>
      <c r="S2" s="133"/>
      <c r="T2" s="133"/>
      <c r="U2" s="133"/>
      <c r="V2" s="133"/>
    </row>
    <row r="3" spans="1:26" ht="15.6">
      <c r="A3" s="133" t="s">
        <v>108</v>
      </c>
      <c r="B3" s="133"/>
      <c r="C3" s="133"/>
      <c r="D3" s="133"/>
      <c r="E3" s="133"/>
      <c r="F3" s="133"/>
      <c r="G3" s="133"/>
      <c r="H3" s="133"/>
      <c r="I3" s="133"/>
      <c r="J3" s="133"/>
      <c r="K3" s="133"/>
      <c r="L3" s="133"/>
      <c r="M3" s="133"/>
      <c r="N3" s="133"/>
      <c r="O3" s="133"/>
      <c r="P3" s="133"/>
      <c r="Q3" s="133"/>
      <c r="R3" s="133"/>
      <c r="S3" s="133"/>
      <c r="T3" s="133"/>
      <c r="U3" s="133"/>
      <c r="V3" s="133"/>
    </row>
    <row r="4" spans="1:26" ht="15.6">
      <c r="A4" s="134" t="s">
        <v>127</v>
      </c>
      <c r="B4" s="134"/>
      <c r="C4" s="134"/>
      <c r="D4" s="134"/>
      <c r="E4" s="134"/>
      <c r="F4" s="134"/>
      <c r="G4" s="134"/>
      <c r="H4" s="134"/>
      <c r="I4" s="134"/>
      <c r="J4" s="134"/>
      <c r="K4" s="134"/>
      <c r="L4" s="134"/>
      <c r="M4" s="134"/>
      <c r="N4" s="134"/>
      <c r="O4" s="134"/>
      <c r="P4" s="134"/>
      <c r="Q4" s="134"/>
      <c r="R4" s="134"/>
      <c r="S4" s="134"/>
      <c r="T4" s="134"/>
      <c r="U4" s="134"/>
      <c r="V4" s="134"/>
    </row>
    <row r="5" spans="1:26" ht="15.6">
      <c r="A5" s="36"/>
      <c r="B5" s="36"/>
      <c r="C5" s="36"/>
      <c r="D5" s="37"/>
      <c r="E5" s="37"/>
      <c r="F5" s="38"/>
      <c r="G5" s="38"/>
      <c r="H5" s="38"/>
      <c r="I5" s="38"/>
      <c r="J5" s="38"/>
      <c r="K5" s="38"/>
      <c r="L5" s="38"/>
      <c r="M5" s="38"/>
      <c r="N5" s="155" t="s">
        <v>52</v>
      </c>
      <c r="O5" s="155"/>
      <c r="P5" s="155"/>
      <c r="Q5" s="155"/>
      <c r="R5" s="155"/>
      <c r="S5" s="155"/>
      <c r="T5" s="155"/>
      <c r="U5" s="155"/>
      <c r="V5" s="155"/>
    </row>
    <row r="6" spans="1:26" ht="23.4" customHeight="1">
      <c r="A6" s="131" t="s">
        <v>0</v>
      </c>
      <c r="B6" s="131" t="s">
        <v>24</v>
      </c>
      <c r="C6" s="139"/>
      <c r="D6" s="82" t="s">
        <v>27</v>
      </c>
      <c r="E6" s="139"/>
      <c r="F6" s="143" t="s">
        <v>63</v>
      </c>
      <c r="G6" s="143"/>
      <c r="H6" s="143"/>
      <c r="I6" s="143" t="s">
        <v>64</v>
      </c>
      <c r="J6" s="143"/>
      <c r="K6" s="143"/>
      <c r="L6" s="143" t="s">
        <v>138</v>
      </c>
      <c r="M6" s="143"/>
      <c r="N6" s="143"/>
      <c r="O6" s="143"/>
      <c r="P6" s="131" t="s">
        <v>55</v>
      </c>
      <c r="Q6" s="131" t="s">
        <v>56</v>
      </c>
      <c r="R6" s="131" t="s">
        <v>57</v>
      </c>
      <c r="S6" s="131"/>
      <c r="T6" s="131"/>
      <c r="U6" s="131"/>
      <c r="V6" s="131" t="s">
        <v>130</v>
      </c>
      <c r="X6" s="132"/>
      <c r="Y6" s="132"/>
      <c r="Z6" s="132"/>
    </row>
    <row r="7" spans="1:26" ht="21.6" customHeight="1">
      <c r="A7" s="131"/>
      <c r="B7" s="131"/>
      <c r="C7" s="140"/>
      <c r="D7" s="82"/>
      <c r="E7" s="140"/>
      <c r="F7" s="83" t="s">
        <v>55</v>
      </c>
      <c r="G7" s="83" t="s">
        <v>56</v>
      </c>
      <c r="H7" s="83" t="s">
        <v>67</v>
      </c>
      <c r="I7" s="83" t="s">
        <v>55</v>
      </c>
      <c r="J7" s="83" t="s">
        <v>56</v>
      </c>
      <c r="K7" s="83" t="s">
        <v>67</v>
      </c>
      <c r="L7" s="83" t="s">
        <v>55</v>
      </c>
      <c r="M7" s="83" t="s">
        <v>128</v>
      </c>
      <c r="N7" s="83" t="s">
        <v>129</v>
      </c>
      <c r="O7" s="83"/>
      <c r="P7" s="131"/>
      <c r="Q7" s="131"/>
      <c r="R7" s="131"/>
      <c r="S7" s="131"/>
      <c r="T7" s="131"/>
      <c r="U7" s="131"/>
      <c r="V7" s="131"/>
      <c r="X7" s="132"/>
      <c r="Y7" s="132"/>
      <c r="Z7" s="132"/>
    </row>
    <row r="8" spans="1:26" s="40" customFormat="1" ht="26.4">
      <c r="A8" s="77">
        <v>1</v>
      </c>
      <c r="B8" s="77">
        <v>2</v>
      </c>
      <c r="C8" s="77">
        <v>7</v>
      </c>
      <c r="D8" s="77">
        <v>8</v>
      </c>
      <c r="E8" s="77">
        <v>9</v>
      </c>
      <c r="F8" s="77" t="s">
        <v>68</v>
      </c>
      <c r="G8" s="77">
        <v>4</v>
      </c>
      <c r="H8" s="77">
        <v>5</v>
      </c>
      <c r="I8" s="77" t="s">
        <v>69</v>
      </c>
      <c r="J8" s="77">
        <v>7</v>
      </c>
      <c r="K8" s="77">
        <v>8</v>
      </c>
      <c r="L8" s="77" t="s">
        <v>68</v>
      </c>
      <c r="M8" s="77">
        <v>4</v>
      </c>
      <c r="N8" s="77">
        <v>5</v>
      </c>
      <c r="O8" s="77"/>
      <c r="P8" s="77" t="s">
        <v>72</v>
      </c>
      <c r="Q8" s="77">
        <v>16</v>
      </c>
      <c r="R8" s="77">
        <v>17</v>
      </c>
      <c r="S8" s="77">
        <v>18</v>
      </c>
      <c r="T8" s="77">
        <v>19</v>
      </c>
      <c r="U8" s="77" t="s">
        <v>73</v>
      </c>
      <c r="V8" s="77">
        <v>6</v>
      </c>
    </row>
    <row r="9" spans="1:26" ht="20.25" customHeight="1">
      <c r="A9" s="91"/>
      <c r="B9" s="92" t="s">
        <v>61</v>
      </c>
      <c r="C9" s="93" t="e">
        <f>+C10+C16+C17+C24+C26+C32+C33+C34+C39+C42</f>
        <v>#REF!</v>
      </c>
      <c r="D9" s="93" t="e">
        <f>+D10+D16+D17+D24+D26+D32+D33+D34+D39+D42</f>
        <v>#REF!</v>
      </c>
      <c r="E9" s="93" t="e">
        <f>+E10+E16+E17+E24+E26+E32+E33+E34+E39+E42</f>
        <v>#REF!</v>
      </c>
      <c r="F9" s="94" t="e">
        <f>+F10+F16+F17+F24+F26+F32+F33+F34+F39+F42</f>
        <v>#REF!</v>
      </c>
      <c r="G9" s="94" t="e">
        <f>+G10+G16+G17+G24+G26+G32+G33+G34+G39+G42</f>
        <v>#REF!</v>
      </c>
      <c r="H9" s="94" t="e">
        <f>+H10+H16+H17+H24+H26+H32+H33+H34+H39+H42</f>
        <v>#REF!</v>
      </c>
      <c r="I9" s="94" t="e">
        <f>+I10+I16+I17+I24+I26+I32+I33+I34+I39+I42</f>
        <v>#REF!</v>
      </c>
      <c r="J9" s="94" t="e">
        <f>+J10+J16+J17+J24+J26+J32+J33+J34+J39+J42</f>
        <v>#REF!</v>
      </c>
      <c r="K9" s="94" t="e">
        <f>+K10+K16+K17+K24+K26+K32+K33+K34+K39+K42</f>
        <v>#REF!</v>
      </c>
      <c r="L9" s="94">
        <f>+L10+L16+L17+L24+L26+L32+L33+L34+L39+L42</f>
        <v>97197</v>
      </c>
      <c r="M9" s="94">
        <f>M10+M16+M17+M24+M26+M32+M34+M39+M42</f>
        <v>30467</v>
      </c>
      <c r="N9" s="94">
        <f>N10+N16+N17+N24+N26+N32+N34+N39+N42</f>
        <v>66730</v>
      </c>
      <c r="O9" s="94"/>
      <c r="P9" s="94" t="e">
        <f>Q9+R9</f>
        <v>#REF!</v>
      </c>
      <c r="Q9" s="94" t="e">
        <f>+Q10+Q16+Q17+Q24+Q26+Q32+Q33+Q34+Q39+Q42-1</f>
        <v>#REF!</v>
      </c>
      <c r="R9" s="94" t="e">
        <f>+R10+R16+R17+R24+R26+R32+R33+R34+R39+R42+2</f>
        <v>#REF!</v>
      </c>
      <c r="S9" s="94" t="e">
        <f>P9*5%</f>
        <v>#REF!</v>
      </c>
      <c r="T9" s="94"/>
      <c r="U9" s="94" t="e">
        <f>+P9+S9+T9</f>
        <v>#REF!</v>
      </c>
      <c r="V9" s="95"/>
      <c r="X9" s="33"/>
      <c r="Y9" s="33"/>
      <c r="Z9" s="33"/>
    </row>
    <row r="10" spans="1:26" s="47" customFormat="1" ht="31.5" customHeight="1">
      <c r="A10" s="96" t="s">
        <v>4</v>
      </c>
      <c r="B10" s="97" t="s">
        <v>29</v>
      </c>
      <c r="C10" s="98" t="e">
        <f>+D10+E10</f>
        <v>#REF!</v>
      </c>
      <c r="D10" s="98">
        <f>D11+D12+D13+D14+D15</f>
        <v>44727</v>
      </c>
      <c r="E10" s="98" t="e">
        <f>SUM(#REF!)-2</f>
        <v>#REF!</v>
      </c>
      <c r="F10" s="99" t="e">
        <f>SUM(#REF!)</f>
        <v>#REF!</v>
      </c>
      <c r="G10" s="99" t="e">
        <f>SUM(#REF!)</f>
        <v>#REF!</v>
      </c>
      <c r="H10" s="99" t="e">
        <f>SUM(#REF!)</f>
        <v>#REF!</v>
      </c>
      <c r="I10" s="99" t="e">
        <f>SUM(#REF!)</f>
        <v>#REF!</v>
      </c>
      <c r="J10" s="99" t="e">
        <f>SUM(#REF!)</f>
        <v>#REF!</v>
      </c>
      <c r="K10" s="99" t="e">
        <f>SUM(#REF!)</f>
        <v>#REF!</v>
      </c>
      <c r="L10" s="99">
        <f>M10+N10</f>
        <v>2140</v>
      </c>
      <c r="M10" s="99">
        <f>M14+M15</f>
        <v>0</v>
      </c>
      <c r="N10" s="99">
        <f>N14+N15</f>
        <v>2140</v>
      </c>
      <c r="O10" s="99"/>
      <c r="P10" s="99" t="e">
        <f>Q10+R10</f>
        <v>#REF!</v>
      </c>
      <c r="Q10" s="99" t="e">
        <f>SUM(#REF!)</f>
        <v>#REF!</v>
      </c>
      <c r="R10" s="99" t="e">
        <f>+H10+K10+#REF!+O10-2</f>
        <v>#REF!</v>
      </c>
      <c r="S10" s="99"/>
      <c r="T10" s="99"/>
      <c r="U10" s="99"/>
      <c r="V10" s="147" t="s">
        <v>115</v>
      </c>
      <c r="X10" s="154"/>
    </row>
    <row r="11" spans="1:26">
      <c r="A11" s="101">
        <v>1</v>
      </c>
      <c r="B11" s="102" t="s">
        <v>1</v>
      </c>
      <c r="C11" s="103">
        <f t="shared" ref="C11:C48" si="0">+D11+E11</f>
        <v>4520</v>
      </c>
      <c r="D11" s="103"/>
      <c r="E11" s="103">
        <v>4520</v>
      </c>
      <c r="F11" s="104">
        <f t="shared" ref="F11:F49" si="1">+G11+H11</f>
        <v>0</v>
      </c>
      <c r="G11" s="104"/>
      <c r="H11" s="104"/>
      <c r="I11" s="104">
        <f t="shared" ref="I11:I49" si="2">+J11+K11</f>
        <v>0</v>
      </c>
      <c r="J11" s="104"/>
      <c r="K11" s="104"/>
      <c r="L11" s="104">
        <f t="shared" ref="L11:L13" si="3">M11+N11</f>
        <v>0</v>
      </c>
      <c r="M11" s="104"/>
      <c r="N11" s="104"/>
      <c r="O11" s="104"/>
      <c r="P11" s="99" t="e">
        <f t="shared" ref="P11:P38" si="4">+Q11+R11</f>
        <v>#REF!</v>
      </c>
      <c r="Q11" s="99" t="e">
        <f>+G11+J11+#REF!+N11</f>
        <v>#REF!</v>
      </c>
      <c r="R11" s="99" t="e">
        <f>+H11+K11+#REF!+O11</f>
        <v>#REF!</v>
      </c>
      <c r="S11" s="99"/>
      <c r="T11" s="99"/>
      <c r="U11" s="99"/>
      <c r="V11" s="148"/>
      <c r="X11" s="33"/>
    </row>
    <row r="12" spans="1:26">
      <c r="A12" s="101">
        <v>2</v>
      </c>
      <c r="B12" s="102" t="s">
        <v>30</v>
      </c>
      <c r="C12" s="103">
        <f t="shared" si="0"/>
        <v>17360</v>
      </c>
      <c r="D12" s="103"/>
      <c r="E12" s="103">
        <v>17360</v>
      </c>
      <c r="F12" s="104">
        <f t="shared" si="1"/>
        <v>0</v>
      </c>
      <c r="G12" s="104"/>
      <c r="H12" s="104"/>
      <c r="I12" s="104">
        <f t="shared" si="2"/>
        <v>0</v>
      </c>
      <c r="J12" s="104"/>
      <c r="K12" s="104"/>
      <c r="L12" s="104">
        <f t="shared" si="3"/>
        <v>0</v>
      </c>
      <c r="M12" s="104"/>
      <c r="N12" s="104"/>
      <c r="O12" s="104"/>
      <c r="P12" s="99" t="e">
        <f t="shared" si="4"/>
        <v>#REF!</v>
      </c>
      <c r="Q12" s="99" t="e">
        <f>+G12+J12+#REF!+N12</f>
        <v>#REF!</v>
      </c>
      <c r="R12" s="99" t="e">
        <f>+H12+K12+#REF!+O12</f>
        <v>#REF!</v>
      </c>
      <c r="S12" s="99"/>
      <c r="T12" s="99"/>
      <c r="U12" s="99"/>
      <c r="V12" s="148"/>
      <c r="X12" s="33"/>
    </row>
    <row r="13" spans="1:26">
      <c r="A13" s="101">
        <v>3</v>
      </c>
      <c r="B13" s="102" t="s">
        <v>2</v>
      </c>
      <c r="C13" s="103">
        <f t="shared" si="0"/>
        <v>13613</v>
      </c>
      <c r="D13" s="103"/>
      <c r="E13" s="103">
        <v>13613</v>
      </c>
      <c r="F13" s="104">
        <f t="shared" si="1"/>
        <v>0</v>
      </c>
      <c r="G13" s="104"/>
      <c r="H13" s="104"/>
      <c r="I13" s="104">
        <f t="shared" si="2"/>
        <v>0</v>
      </c>
      <c r="J13" s="104"/>
      <c r="K13" s="104"/>
      <c r="L13" s="104">
        <f t="shared" si="3"/>
        <v>0</v>
      </c>
      <c r="M13" s="104"/>
      <c r="N13" s="104"/>
      <c r="O13" s="104"/>
      <c r="P13" s="99" t="e">
        <f t="shared" si="4"/>
        <v>#REF!</v>
      </c>
      <c r="Q13" s="99" t="e">
        <f>+G13+J13+#REF!+N13</f>
        <v>#REF!</v>
      </c>
      <c r="R13" s="99" t="e">
        <f>+H13+K13+#REF!+O13</f>
        <v>#REF!</v>
      </c>
      <c r="S13" s="99"/>
      <c r="T13" s="99"/>
      <c r="U13" s="99"/>
      <c r="V13" s="148"/>
      <c r="X13" s="33"/>
    </row>
    <row r="14" spans="1:26">
      <c r="A14" s="101">
        <v>4</v>
      </c>
      <c r="B14" s="102" t="s">
        <v>3</v>
      </c>
      <c r="C14" s="103">
        <f t="shared" si="0"/>
        <v>23190</v>
      </c>
      <c r="D14" s="103">
        <v>23190</v>
      </c>
      <c r="E14" s="103"/>
      <c r="F14" s="104">
        <f t="shared" si="1"/>
        <v>0</v>
      </c>
      <c r="G14" s="104"/>
      <c r="H14" s="104"/>
      <c r="I14" s="104">
        <f t="shared" si="2"/>
        <v>0</v>
      </c>
      <c r="J14" s="104"/>
      <c r="K14" s="104"/>
      <c r="L14" s="104">
        <f>M14+N14</f>
        <v>1500</v>
      </c>
      <c r="M14" s="104"/>
      <c r="N14" s="104">
        <v>1500</v>
      </c>
      <c r="O14" s="104"/>
      <c r="P14" s="99" t="e">
        <f t="shared" si="4"/>
        <v>#REF!</v>
      </c>
      <c r="Q14" s="99" t="e">
        <f>+G14+J14+#REF!+N14</f>
        <v>#REF!</v>
      </c>
      <c r="R14" s="99" t="e">
        <f>+H14+K14+#REF!+O14</f>
        <v>#REF!</v>
      </c>
      <c r="S14" s="99"/>
      <c r="T14" s="99"/>
      <c r="U14" s="99"/>
      <c r="V14" s="148"/>
      <c r="X14" s="33"/>
    </row>
    <row r="15" spans="1:26">
      <c r="A15" s="101">
        <v>5</v>
      </c>
      <c r="B15" s="102" t="s">
        <v>31</v>
      </c>
      <c r="C15" s="103">
        <f t="shared" si="0"/>
        <v>21537</v>
      </c>
      <c r="D15" s="103">
        <v>21537</v>
      </c>
      <c r="E15" s="103"/>
      <c r="F15" s="104">
        <f t="shared" si="1"/>
        <v>0</v>
      </c>
      <c r="G15" s="104"/>
      <c r="H15" s="104"/>
      <c r="I15" s="104">
        <f t="shared" si="2"/>
        <v>0</v>
      </c>
      <c r="J15" s="104"/>
      <c r="K15" s="104"/>
      <c r="L15" s="104">
        <f>M15+N15</f>
        <v>640</v>
      </c>
      <c r="M15" s="104"/>
      <c r="N15" s="104">
        <v>640</v>
      </c>
      <c r="O15" s="104"/>
      <c r="P15" s="104" t="e">
        <f t="shared" si="4"/>
        <v>#REF!</v>
      </c>
      <c r="Q15" s="104" t="e">
        <f>+G15+J15+#REF!+N15</f>
        <v>#REF!</v>
      </c>
      <c r="R15" s="104" t="e">
        <f>+H15+K15+#REF!+O15</f>
        <v>#REF!</v>
      </c>
      <c r="S15" s="104"/>
      <c r="T15" s="104"/>
      <c r="U15" s="104"/>
      <c r="V15" s="149"/>
      <c r="X15" s="33"/>
    </row>
    <row r="16" spans="1:26" s="47" customFormat="1">
      <c r="A16" s="96" t="s">
        <v>6</v>
      </c>
      <c r="B16" s="97" t="s">
        <v>33</v>
      </c>
      <c r="C16" s="98" t="e">
        <f t="shared" si="0"/>
        <v>#REF!</v>
      </c>
      <c r="D16" s="98">
        <v>1178</v>
      </c>
      <c r="E16" s="98" t="e">
        <f>SUM(#REF!)</f>
        <v>#REF!</v>
      </c>
      <c r="F16" s="99" t="e">
        <f t="shared" si="1"/>
        <v>#REF!</v>
      </c>
      <c r="G16" s="99"/>
      <c r="H16" s="99" t="e">
        <f>SUM(#REF!)</f>
        <v>#REF!</v>
      </c>
      <c r="I16" s="99" t="e">
        <f t="shared" si="2"/>
        <v>#REF!</v>
      </c>
      <c r="J16" s="99" t="e">
        <f>SUM(#REF!)</f>
        <v>#REF!</v>
      </c>
      <c r="K16" s="99" t="e">
        <f>SUM(#REF!)</f>
        <v>#REF!</v>
      </c>
      <c r="L16" s="99">
        <f>M16+N16</f>
        <v>211</v>
      </c>
      <c r="M16" s="99"/>
      <c r="N16" s="99">
        <f>211+'2024'!D17</f>
        <v>211</v>
      </c>
      <c r="O16" s="99"/>
      <c r="P16" s="99" t="e">
        <f t="shared" si="4"/>
        <v>#REF!</v>
      </c>
      <c r="Q16" s="99" t="e">
        <f>+G16+J16+#REF!+N16</f>
        <v>#REF!</v>
      </c>
      <c r="R16" s="99" t="e">
        <f>+H16+K16+#REF!+O16</f>
        <v>#REF!</v>
      </c>
      <c r="S16" s="99"/>
      <c r="T16" s="99"/>
      <c r="U16" s="99"/>
      <c r="V16" s="105" t="s">
        <v>116</v>
      </c>
    </row>
    <row r="17" spans="1:54" s="47" customFormat="1" ht="41.4">
      <c r="A17" s="96" t="s">
        <v>7</v>
      </c>
      <c r="B17" s="97" t="s">
        <v>79</v>
      </c>
      <c r="C17" s="98" t="e">
        <f t="shared" si="0"/>
        <v>#REF!</v>
      </c>
      <c r="D17" s="98">
        <v>1012345</v>
      </c>
      <c r="E17" s="98" t="e">
        <f>+E18+E20</f>
        <v>#REF!</v>
      </c>
      <c r="F17" s="99" t="e">
        <f t="shared" si="1"/>
        <v>#REF!</v>
      </c>
      <c r="G17" s="99" t="e">
        <f>G18+G20</f>
        <v>#REF!</v>
      </c>
      <c r="H17" s="99">
        <f>H18+H20</f>
        <v>0</v>
      </c>
      <c r="I17" s="99">
        <f>I18+I20</f>
        <v>1800</v>
      </c>
      <c r="J17" s="99">
        <f>J18+J20</f>
        <v>1800</v>
      </c>
      <c r="K17" s="99">
        <f>K18+K20</f>
        <v>0</v>
      </c>
      <c r="L17" s="99">
        <f>M17+N17</f>
        <v>64960</v>
      </c>
      <c r="M17" s="99">
        <f>M18+M20</f>
        <v>25221</v>
      </c>
      <c r="N17" s="99">
        <f>N18+N20</f>
        <v>39739</v>
      </c>
      <c r="O17" s="99"/>
      <c r="P17" s="99" t="e">
        <f t="shared" si="4"/>
        <v>#REF!</v>
      </c>
      <c r="Q17" s="99" t="e">
        <f>+G17+J17+#REF!+N17</f>
        <v>#REF!</v>
      </c>
      <c r="R17" s="99" t="e">
        <f>+H17+K17+#REF!+O17</f>
        <v>#REF!</v>
      </c>
      <c r="S17" s="99"/>
      <c r="T17" s="99"/>
      <c r="U17" s="99"/>
      <c r="V17" s="152" t="s">
        <v>132</v>
      </c>
    </row>
    <row r="18" spans="1:54" ht="27.6">
      <c r="A18" s="101">
        <v>1</v>
      </c>
      <c r="B18" s="102" t="s">
        <v>80</v>
      </c>
      <c r="C18" s="98">
        <f t="shared" si="0"/>
        <v>778860</v>
      </c>
      <c r="D18" s="98">
        <v>778860</v>
      </c>
      <c r="E18" s="98"/>
      <c r="F18" s="99">
        <f t="shared" si="1"/>
        <v>12531</v>
      </c>
      <c r="G18" s="99">
        <f>+SUM(G19:G19)</f>
        <v>12531</v>
      </c>
      <c r="H18" s="99"/>
      <c r="I18" s="99">
        <f t="shared" si="2"/>
        <v>1800</v>
      </c>
      <c r="J18" s="99">
        <f>+SUM(J19:J19)</f>
        <v>1800</v>
      </c>
      <c r="K18" s="99"/>
      <c r="L18" s="104">
        <f t="shared" ref="L18:L25" si="5">M18+N18</f>
        <v>50340</v>
      </c>
      <c r="M18" s="104">
        <f>'2024'!D20</f>
        <v>24221</v>
      </c>
      <c r="N18" s="104">
        <f>26119</f>
        <v>26119</v>
      </c>
      <c r="O18" s="104"/>
      <c r="P18" s="99" t="e">
        <f t="shared" si="4"/>
        <v>#REF!</v>
      </c>
      <c r="Q18" s="99" t="e">
        <f>+G18+J18+#REF!+N18</f>
        <v>#REF!</v>
      </c>
      <c r="R18" s="99" t="e">
        <f>+H18+K18+#REF!+O18</f>
        <v>#REF!</v>
      </c>
      <c r="S18" s="99"/>
      <c r="T18" s="99"/>
      <c r="U18" s="99"/>
      <c r="V18" s="153"/>
    </row>
    <row r="19" spans="1:54" s="60" customFormat="1" ht="19.5" hidden="1" customHeight="1">
      <c r="A19" s="105" t="s">
        <v>77</v>
      </c>
      <c r="B19" s="106" t="s">
        <v>78</v>
      </c>
      <c r="C19" s="107"/>
      <c r="D19" s="107"/>
      <c r="E19" s="107"/>
      <c r="F19" s="104">
        <f t="shared" si="1"/>
        <v>12531</v>
      </c>
      <c r="G19" s="104">
        <v>12531</v>
      </c>
      <c r="H19" s="111"/>
      <c r="I19" s="108"/>
      <c r="J19" s="104">
        <v>1800</v>
      </c>
      <c r="K19" s="108"/>
      <c r="L19" s="104">
        <f t="shared" si="5"/>
        <v>26119</v>
      </c>
      <c r="M19" s="104"/>
      <c r="N19" s="108">
        <v>26119</v>
      </c>
      <c r="O19" s="104"/>
      <c r="P19" s="104" t="e">
        <f t="shared" si="4"/>
        <v>#REF!</v>
      </c>
      <c r="Q19" s="104" t="e">
        <f>+G19+J19+#REF!+N19</f>
        <v>#REF!</v>
      </c>
      <c r="R19" s="104" t="e">
        <f>+H19+K19+#REF!+O19</f>
        <v>#REF!</v>
      </c>
      <c r="S19" s="104"/>
      <c r="T19" s="104"/>
      <c r="U19" s="104"/>
      <c r="V19" s="153"/>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8"/>
      <c r="AV19" s="59"/>
      <c r="AW19" s="59"/>
      <c r="AX19" s="59"/>
      <c r="AY19" s="59"/>
      <c r="AZ19" s="59"/>
      <c r="BA19" s="59"/>
      <c r="BB19" s="59"/>
    </row>
    <row r="20" spans="1:54" ht="41.4">
      <c r="A20" s="101">
        <v>2</v>
      </c>
      <c r="B20" s="102" t="s">
        <v>81</v>
      </c>
      <c r="C20" s="98" t="e">
        <f t="shared" si="0"/>
        <v>#REF!</v>
      </c>
      <c r="D20" s="98">
        <v>233485</v>
      </c>
      <c r="E20" s="98" t="e">
        <f>+E22</f>
        <v>#REF!</v>
      </c>
      <c r="F20" s="99" t="e">
        <f t="shared" si="1"/>
        <v>#REF!</v>
      </c>
      <c r="G20" s="99" t="e">
        <f>+SUM(#REF!)</f>
        <v>#REF!</v>
      </c>
      <c r="H20" s="99">
        <f>SUM(H21:H23)</f>
        <v>0</v>
      </c>
      <c r="I20" s="99">
        <f>SUM(I21:I23)</f>
        <v>0</v>
      </c>
      <c r="J20" s="99">
        <f>SUM(J21:J23)</f>
        <v>0</v>
      </c>
      <c r="K20" s="99">
        <f>SUM(K21:K23)</f>
        <v>0</v>
      </c>
      <c r="L20" s="104">
        <f t="shared" si="5"/>
        <v>14620</v>
      </c>
      <c r="M20" s="104">
        <f>'2024'!D22</f>
        <v>1000</v>
      </c>
      <c r="N20" s="104">
        <f>13620</f>
        <v>13620</v>
      </c>
      <c r="O20" s="104"/>
      <c r="P20" s="99" t="e">
        <f t="shared" si="4"/>
        <v>#REF!</v>
      </c>
      <c r="Q20" s="99" t="e">
        <f>+G20+J20+#REF!+N20</f>
        <v>#REF!</v>
      </c>
      <c r="R20" s="99" t="e">
        <f>+H20+K20+#REF!+O20</f>
        <v>#REF!</v>
      </c>
      <c r="S20" s="99"/>
      <c r="T20" s="99"/>
      <c r="U20" s="99"/>
      <c r="V20" s="152" t="s">
        <v>132</v>
      </c>
    </row>
    <row r="21" spans="1:54">
      <c r="A21" s="101"/>
      <c r="B21" s="102" t="s">
        <v>82</v>
      </c>
      <c r="C21" s="103">
        <f t="shared" si="0"/>
        <v>196507</v>
      </c>
      <c r="D21" s="103">
        <v>196507</v>
      </c>
      <c r="E21" s="103"/>
      <c r="F21" s="104">
        <f t="shared" si="1"/>
        <v>0</v>
      </c>
      <c r="G21" s="104"/>
      <c r="H21" s="104"/>
      <c r="I21" s="104">
        <f t="shared" si="2"/>
        <v>0</v>
      </c>
      <c r="J21" s="104"/>
      <c r="K21" s="104"/>
      <c r="L21" s="104">
        <f t="shared" si="5"/>
        <v>11620</v>
      </c>
      <c r="M21" s="104"/>
      <c r="N21" s="104">
        <v>11620</v>
      </c>
      <c r="O21" s="104"/>
      <c r="P21" s="99" t="e">
        <f t="shared" si="4"/>
        <v>#REF!</v>
      </c>
      <c r="Q21" s="99" t="e">
        <f>+G21+J21+#REF!+N21</f>
        <v>#REF!</v>
      </c>
      <c r="R21" s="99" t="e">
        <f>+H21+K21+#REF!+O21</f>
        <v>#REF!</v>
      </c>
      <c r="S21" s="99"/>
      <c r="T21" s="99"/>
      <c r="U21" s="99"/>
      <c r="V21" s="105"/>
    </row>
    <row r="22" spans="1:54">
      <c r="A22" s="101"/>
      <c r="B22" s="102" t="s">
        <v>83</v>
      </c>
      <c r="C22" s="103" t="e">
        <f t="shared" si="0"/>
        <v>#REF!</v>
      </c>
      <c r="D22" s="103">
        <v>27681</v>
      </c>
      <c r="E22" s="103" t="e">
        <f>SUM(#REF!)</f>
        <v>#REF!</v>
      </c>
      <c r="F22" s="104">
        <f t="shared" si="1"/>
        <v>0</v>
      </c>
      <c r="G22" s="104"/>
      <c r="H22" s="104"/>
      <c r="I22" s="104">
        <f t="shared" si="2"/>
        <v>0</v>
      </c>
      <c r="J22" s="104"/>
      <c r="K22" s="104"/>
      <c r="L22" s="104">
        <f t="shared" si="5"/>
        <v>2000</v>
      </c>
      <c r="M22" s="104">
        <f>'2024'!D22</f>
        <v>1000</v>
      </c>
      <c r="N22" s="104">
        <v>1000</v>
      </c>
      <c r="O22" s="104"/>
      <c r="P22" s="99" t="e">
        <f t="shared" si="4"/>
        <v>#REF!</v>
      </c>
      <c r="Q22" s="99" t="e">
        <f>+G22+J22+#REF!+N22</f>
        <v>#REF!</v>
      </c>
      <c r="R22" s="99" t="e">
        <f>#REF!+#REF!+#REF!+#REF!</f>
        <v>#REF!</v>
      </c>
      <c r="S22" s="99"/>
      <c r="T22" s="99"/>
      <c r="U22" s="99"/>
      <c r="V22" s="105" t="s">
        <v>114</v>
      </c>
    </row>
    <row r="23" spans="1:54" ht="27.6">
      <c r="A23" s="101"/>
      <c r="B23" s="102" t="s">
        <v>84</v>
      </c>
      <c r="C23" s="103">
        <f t="shared" si="0"/>
        <v>9297</v>
      </c>
      <c r="D23" s="103">
        <v>9297</v>
      </c>
      <c r="E23" s="103"/>
      <c r="F23" s="104">
        <f t="shared" si="1"/>
        <v>0</v>
      </c>
      <c r="G23" s="104"/>
      <c r="H23" s="104"/>
      <c r="I23" s="104">
        <f t="shared" si="2"/>
        <v>0</v>
      </c>
      <c r="J23" s="104"/>
      <c r="K23" s="104"/>
      <c r="L23" s="104">
        <f t="shared" si="5"/>
        <v>1000</v>
      </c>
      <c r="M23" s="104"/>
      <c r="N23" s="104">
        <v>1000</v>
      </c>
      <c r="O23" s="104"/>
      <c r="P23" s="104" t="e">
        <f t="shared" si="4"/>
        <v>#REF!</v>
      </c>
      <c r="Q23" s="104" t="e">
        <f>+G23+J23+#REF!+N23</f>
        <v>#REF!</v>
      </c>
      <c r="R23" s="104"/>
      <c r="S23" s="104"/>
      <c r="T23" s="104"/>
      <c r="U23" s="104"/>
      <c r="V23" s="105" t="s">
        <v>131</v>
      </c>
    </row>
    <row r="24" spans="1:54" ht="27.6">
      <c r="A24" s="96" t="s">
        <v>8</v>
      </c>
      <c r="B24" s="97" t="s">
        <v>85</v>
      </c>
      <c r="C24" s="98" t="e">
        <f t="shared" si="0"/>
        <v>#REF!</v>
      </c>
      <c r="D24" s="98">
        <f>D25</f>
        <v>80854</v>
      </c>
      <c r="E24" s="98" t="e">
        <f>E25</f>
        <v>#REF!</v>
      </c>
      <c r="F24" s="99" t="e">
        <f t="shared" si="1"/>
        <v>#REF!</v>
      </c>
      <c r="G24" s="99" t="e">
        <f>+G25</f>
        <v>#REF!</v>
      </c>
      <c r="H24" s="99" t="e">
        <f>+H25</f>
        <v>#REF!</v>
      </c>
      <c r="I24" s="99" t="e">
        <f>+J24+K24</f>
        <v>#REF!</v>
      </c>
      <c r="J24" s="99">
        <v>21772</v>
      </c>
      <c r="K24" s="99" t="e">
        <f>+K25</f>
        <v>#REF!</v>
      </c>
      <c r="L24" s="99">
        <f>M24+N24</f>
        <v>4786</v>
      </c>
      <c r="M24" s="99"/>
      <c r="N24" s="99">
        <f t="shared" ref="N24:R24" si="6">+N25</f>
        <v>4786</v>
      </c>
      <c r="O24" s="99"/>
      <c r="P24" s="99" t="e">
        <f t="shared" si="6"/>
        <v>#REF!</v>
      </c>
      <c r="Q24" s="99" t="e">
        <f t="shared" si="6"/>
        <v>#REF!</v>
      </c>
      <c r="R24" s="99" t="e">
        <f t="shared" si="6"/>
        <v>#REF!</v>
      </c>
      <c r="S24" s="99"/>
      <c r="T24" s="99"/>
      <c r="U24" s="99"/>
      <c r="V24" s="144" t="s">
        <v>134</v>
      </c>
    </row>
    <row r="25" spans="1:54" ht="31.8" customHeight="1">
      <c r="A25" s="101">
        <v>1</v>
      </c>
      <c r="B25" s="102" t="s">
        <v>133</v>
      </c>
      <c r="C25" s="98" t="e">
        <f t="shared" si="0"/>
        <v>#REF!</v>
      </c>
      <c r="D25" s="98">
        <v>80854</v>
      </c>
      <c r="E25" s="98" t="e">
        <f>SUM(#REF!)</f>
        <v>#REF!</v>
      </c>
      <c r="F25" s="99" t="e">
        <f t="shared" si="1"/>
        <v>#REF!</v>
      </c>
      <c r="G25" s="99" t="e">
        <f>SUM(#REF!)</f>
        <v>#REF!</v>
      </c>
      <c r="H25" s="99" t="e">
        <f>SUM(#REF!)</f>
        <v>#REF!</v>
      </c>
      <c r="I25" s="99" t="e">
        <f>SUM(#REF!)</f>
        <v>#REF!</v>
      </c>
      <c r="J25" s="99" t="e">
        <f>SUM(#REF!)</f>
        <v>#REF!</v>
      </c>
      <c r="K25" s="99" t="e">
        <f>SUM(#REF!)</f>
        <v>#REF!</v>
      </c>
      <c r="L25" s="104">
        <f t="shared" si="5"/>
        <v>4786</v>
      </c>
      <c r="M25" s="104"/>
      <c r="N25" s="104">
        <v>4786</v>
      </c>
      <c r="O25" s="104"/>
      <c r="P25" s="99" t="e">
        <f t="shared" si="4"/>
        <v>#REF!</v>
      </c>
      <c r="Q25" s="99" t="e">
        <f>+G25+J25+#REF!+N25</f>
        <v>#REF!</v>
      </c>
      <c r="R25" s="99" t="e">
        <f>+H25+K25+#REF!+O25</f>
        <v>#REF!</v>
      </c>
      <c r="S25" s="99"/>
      <c r="T25" s="99"/>
      <c r="U25" s="99"/>
      <c r="V25" s="145"/>
    </row>
    <row r="26" spans="1:54" ht="20.399999999999999" customHeight="1">
      <c r="A26" s="96" t="s">
        <v>9</v>
      </c>
      <c r="B26" s="97" t="s">
        <v>87</v>
      </c>
      <c r="C26" s="98" t="e">
        <f t="shared" si="0"/>
        <v>#REF!</v>
      </c>
      <c r="D26" s="98" t="e">
        <f>D27+D29+D30+D31</f>
        <v>#REF!</v>
      </c>
      <c r="E26" s="98">
        <f>E27</f>
        <v>14325</v>
      </c>
      <c r="F26" s="99" t="e">
        <f t="shared" si="1"/>
        <v>#REF!</v>
      </c>
      <c r="G26" s="99" t="e">
        <f>+G27+G29+G30+G31</f>
        <v>#REF!</v>
      </c>
      <c r="H26" s="99">
        <f>+H27+H29+H30+H31</f>
        <v>2578</v>
      </c>
      <c r="I26" s="99" t="e">
        <f>+I27+I29+I30+I31</f>
        <v>#REF!</v>
      </c>
      <c r="J26" s="99" t="e">
        <f>+J27+J29+J30+J31</f>
        <v>#REF!</v>
      </c>
      <c r="K26" s="99">
        <f>+K27+K29+K30+K31</f>
        <v>3456</v>
      </c>
      <c r="L26" s="99">
        <f>M26+N26</f>
        <v>13081</v>
      </c>
      <c r="M26" s="99">
        <f>+M27+M29+M30+M31</f>
        <v>1787</v>
      </c>
      <c r="N26" s="99">
        <f>+N27+N29+N30+N31</f>
        <v>11294</v>
      </c>
      <c r="O26" s="99"/>
      <c r="P26" s="99" t="e">
        <f>Q26+R26</f>
        <v>#REF!</v>
      </c>
      <c r="Q26" s="99" t="e">
        <f>+Q27+Q29+Q30+Q31</f>
        <v>#REF!</v>
      </c>
      <c r="R26" s="99" t="e">
        <f>+R27+R29+R30+R31</f>
        <v>#REF!</v>
      </c>
      <c r="S26" s="99"/>
      <c r="T26" s="99"/>
      <c r="U26" s="99"/>
      <c r="V26" s="105"/>
    </row>
    <row r="27" spans="1:54" ht="41.4">
      <c r="A27" s="101">
        <v>1</v>
      </c>
      <c r="B27" s="102" t="s">
        <v>88</v>
      </c>
      <c r="C27" s="98">
        <f t="shared" si="0"/>
        <v>78400</v>
      </c>
      <c r="D27" s="98">
        <v>64075</v>
      </c>
      <c r="E27" s="98">
        <f>SUM(E28:E28)</f>
        <v>14325</v>
      </c>
      <c r="F27" s="99">
        <f t="shared" si="1"/>
        <v>3238</v>
      </c>
      <c r="G27" s="99">
        <f>+SUM(G28:G28)</f>
        <v>660</v>
      </c>
      <c r="H27" s="99">
        <f>SUM(H28:H28)</f>
        <v>2578</v>
      </c>
      <c r="I27" s="99">
        <f t="shared" si="2"/>
        <v>6067</v>
      </c>
      <c r="J27" s="99">
        <f>SUM(J28:J28)</f>
        <v>2611</v>
      </c>
      <c r="K27" s="99">
        <f>SUM(K28:K28)</f>
        <v>3456</v>
      </c>
      <c r="L27" s="104">
        <f t="shared" ref="L27:L31" si="7">M27+N27</f>
        <v>1961</v>
      </c>
      <c r="M27" s="104"/>
      <c r="N27" s="104">
        <v>1961</v>
      </c>
      <c r="O27" s="104"/>
      <c r="P27" s="99" t="e">
        <f t="shared" si="4"/>
        <v>#REF!</v>
      </c>
      <c r="Q27" s="99" t="e">
        <f>+G27+J27+#REF!+N27</f>
        <v>#REF!</v>
      </c>
      <c r="R27" s="99" t="e">
        <f>+H27+K27+#REF!+O27</f>
        <v>#REF!</v>
      </c>
      <c r="S27" s="99"/>
      <c r="T27" s="99"/>
      <c r="U27" s="99"/>
      <c r="V27" s="105" t="s">
        <v>135</v>
      </c>
    </row>
    <row r="28" spans="1:54" s="60" customFormat="1" ht="18" hidden="1" customHeight="1">
      <c r="A28" s="105" t="s">
        <v>77</v>
      </c>
      <c r="B28" s="106" t="s">
        <v>78</v>
      </c>
      <c r="C28" s="107"/>
      <c r="D28" s="107"/>
      <c r="E28" s="107">
        <v>14325</v>
      </c>
      <c r="F28" s="104">
        <f t="shared" si="1"/>
        <v>3238</v>
      </c>
      <c r="G28" s="104">
        <v>660</v>
      </c>
      <c r="H28" s="104">
        <v>2578</v>
      </c>
      <c r="I28" s="104">
        <f t="shared" si="2"/>
        <v>6067</v>
      </c>
      <c r="J28" s="104">
        <v>2611</v>
      </c>
      <c r="K28" s="104">
        <v>3456</v>
      </c>
      <c r="L28" s="104">
        <f t="shared" si="7"/>
        <v>1961</v>
      </c>
      <c r="M28" s="104"/>
      <c r="N28" s="108">
        <v>1961</v>
      </c>
      <c r="O28" s="104"/>
      <c r="P28" s="104" t="e">
        <f t="shared" si="4"/>
        <v>#REF!</v>
      </c>
      <c r="Q28" s="104" t="e">
        <f>+G28+J28+#REF!+N28</f>
        <v>#REF!</v>
      </c>
      <c r="R28" s="104" t="e">
        <f>+H28+K28+#REF!+O28</f>
        <v>#REF!</v>
      </c>
      <c r="S28" s="104"/>
      <c r="T28" s="104"/>
      <c r="U28" s="104"/>
      <c r="V28" s="109"/>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8"/>
      <c r="AV28" s="59"/>
      <c r="AW28" s="59"/>
      <c r="AX28" s="59"/>
      <c r="AY28" s="59"/>
      <c r="AZ28" s="59"/>
      <c r="BA28" s="59"/>
      <c r="BB28" s="59"/>
    </row>
    <row r="29" spans="1:54" ht="27.6">
      <c r="A29" s="101">
        <v>2</v>
      </c>
      <c r="B29" s="102" t="s">
        <v>89</v>
      </c>
      <c r="C29" s="98" t="e">
        <f t="shared" si="0"/>
        <v>#REF!</v>
      </c>
      <c r="D29" s="98" t="e">
        <f>#REF!+#REF!</f>
        <v>#REF!</v>
      </c>
      <c r="E29" s="98"/>
      <c r="F29" s="99" t="e">
        <f t="shared" si="1"/>
        <v>#REF!</v>
      </c>
      <c r="G29" s="99" t="e">
        <f>+SUM(#REF!)</f>
        <v>#REF!</v>
      </c>
      <c r="H29" s="99"/>
      <c r="I29" s="99" t="e">
        <f t="shared" si="2"/>
        <v>#REF!</v>
      </c>
      <c r="J29" s="99" t="e">
        <f>SUM(#REF!)</f>
        <v>#REF!</v>
      </c>
      <c r="K29" s="99"/>
      <c r="L29" s="104">
        <f t="shared" si="7"/>
        <v>3107</v>
      </c>
      <c r="M29" s="104">
        <f>'2024'!D33</f>
        <v>1787</v>
      </c>
      <c r="N29" s="104">
        <f>1320</f>
        <v>1320</v>
      </c>
      <c r="O29" s="104"/>
      <c r="P29" s="99" t="e">
        <f t="shared" si="4"/>
        <v>#REF!</v>
      </c>
      <c r="Q29" s="99" t="e">
        <f>+G29+J29+#REF!+N29</f>
        <v>#REF!</v>
      </c>
      <c r="R29" s="99" t="e">
        <f>+H29+K29+#REF!+O29</f>
        <v>#REF!</v>
      </c>
      <c r="S29" s="99"/>
      <c r="T29" s="99"/>
      <c r="U29" s="99"/>
      <c r="V29" s="105" t="s">
        <v>117</v>
      </c>
    </row>
    <row r="30" spans="1:54" ht="27.6">
      <c r="A30" s="101">
        <v>3</v>
      </c>
      <c r="B30" s="102" t="s">
        <v>17</v>
      </c>
      <c r="C30" s="98">
        <f t="shared" si="0"/>
        <v>214545</v>
      </c>
      <c r="D30" s="98">
        <v>214545</v>
      </c>
      <c r="E30" s="98"/>
      <c r="F30" s="99" t="e">
        <f t="shared" si="1"/>
        <v>#REF!</v>
      </c>
      <c r="G30" s="99" t="e">
        <f>+SUM(#REF!)</f>
        <v>#REF!</v>
      </c>
      <c r="H30" s="99"/>
      <c r="I30" s="99" t="e">
        <f t="shared" si="2"/>
        <v>#REF!</v>
      </c>
      <c r="J30" s="99" t="e">
        <f>+SUM(#REF!)</f>
        <v>#REF!</v>
      </c>
      <c r="K30" s="99"/>
      <c r="L30" s="104">
        <f t="shared" si="7"/>
        <v>8013</v>
      </c>
      <c r="M30" s="104"/>
      <c r="N30" s="104">
        <v>8013</v>
      </c>
      <c r="O30" s="104"/>
      <c r="P30" s="99" t="e">
        <f t="shared" si="4"/>
        <v>#REF!</v>
      </c>
      <c r="Q30" s="99" t="e">
        <f>+G30+J30+#REF!+N30</f>
        <v>#REF!</v>
      </c>
      <c r="R30" s="99" t="e">
        <f>+H30+K30+#REF!+O30</f>
        <v>#REF!</v>
      </c>
      <c r="S30" s="99"/>
      <c r="T30" s="99"/>
      <c r="U30" s="99"/>
      <c r="V30" s="105" t="s">
        <v>118</v>
      </c>
    </row>
    <row r="31" spans="1:54" ht="27.6">
      <c r="A31" s="101">
        <v>4</v>
      </c>
      <c r="B31" s="102" t="s">
        <v>18</v>
      </c>
      <c r="C31" s="98">
        <f t="shared" si="0"/>
        <v>44407</v>
      </c>
      <c r="D31" s="98">
        <v>44407</v>
      </c>
      <c r="E31" s="98"/>
      <c r="F31" s="99"/>
      <c r="G31" s="99"/>
      <c r="H31" s="99"/>
      <c r="I31" s="99"/>
      <c r="J31" s="99"/>
      <c r="K31" s="99"/>
      <c r="L31" s="104">
        <f t="shared" si="7"/>
        <v>0</v>
      </c>
      <c r="M31" s="99"/>
      <c r="N31" s="99"/>
      <c r="O31" s="104"/>
      <c r="P31" s="99"/>
      <c r="Q31" s="99"/>
      <c r="R31" s="99" t="e">
        <f>+H31+K31+#REF!+O31</f>
        <v>#REF!</v>
      </c>
      <c r="S31" s="99"/>
      <c r="T31" s="99"/>
      <c r="U31" s="99"/>
      <c r="V31" s="105"/>
    </row>
    <row r="32" spans="1:54" ht="27.6">
      <c r="A32" s="96" t="s">
        <v>10</v>
      </c>
      <c r="B32" s="97" t="s">
        <v>92</v>
      </c>
      <c r="C32" s="98" t="e">
        <f t="shared" si="0"/>
        <v>#REF!</v>
      </c>
      <c r="D32" s="98">
        <v>60154</v>
      </c>
      <c r="E32" s="98" t="e">
        <f>SUM(#REF!)</f>
        <v>#REF!</v>
      </c>
      <c r="F32" s="99" t="e">
        <f t="shared" si="1"/>
        <v>#REF!</v>
      </c>
      <c r="G32" s="99" t="e">
        <f>SUM(#REF!)</f>
        <v>#REF!</v>
      </c>
      <c r="H32" s="99" t="e">
        <f>SUM(#REF!)</f>
        <v>#REF!</v>
      </c>
      <c r="I32" s="99" t="e">
        <f>SUM(#REF!)</f>
        <v>#REF!</v>
      </c>
      <c r="J32" s="99" t="e">
        <f>SUM(#REF!)</f>
        <v>#REF!</v>
      </c>
      <c r="K32" s="99" t="e">
        <f>SUM(#REF!)</f>
        <v>#REF!</v>
      </c>
      <c r="L32" s="99">
        <f>M32+N32</f>
        <v>2336</v>
      </c>
      <c r="M32" s="99">
        <f>'2024'!D40</f>
        <v>0</v>
      </c>
      <c r="N32" s="99">
        <v>2336</v>
      </c>
      <c r="O32" s="99"/>
      <c r="P32" s="99" t="e">
        <f>Q32+R32</f>
        <v>#REF!</v>
      </c>
      <c r="Q32" s="99" t="e">
        <f>SUM(#REF!)</f>
        <v>#REF!</v>
      </c>
      <c r="R32" s="99" t="e">
        <f>SUM(#REF!)</f>
        <v>#REF!</v>
      </c>
      <c r="S32" s="99"/>
      <c r="T32" s="99"/>
      <c r="U32" s="99"/>
      <c r="V32" s="105" t="s">
        <v>119</v>
      </c>
    </row>
    <row r="33" spans="1:54" ht="27.6">
      <c r="A33" s="96" t="s">
        <v>11</v>
      </c>
      <c r="B33" s="97" t="s">
        <v>93</v>
      </c>
      <c r="C33" s="98" t="e">
        <f t="shared" si="0"/>
        <v>#REF!</v>
      </c>
      <c r="D33" s="98" t="e">
        <f>#REF!+#REF!+#REF!</f>
        <v>#REF!</v>
      </c>
      <c r="E33" s="98">
        <v>29985</v>
      </c>
      <c r="F33" s="99"/>
      <c r="G33" s="99"/>
      <c r="H33" s="99"/>
      <c r="I33" s="99"/>
      <c r="J33" s="99"/>
      <c r="K33" s="99"/>
      <c r="L33" s="99"/>
      <c r="M33" s="99"/>
      <c r="N33" s="99"/>
      <c r="O33" s="99"/>
      <c r="P33" s="99"/>
      <c r="Q33" s="99"/>
      <c r="R33" s="99"/>
      <c r="S33" s="99"/>
      <c r="T33" s="99"/>
      <c r="U33" s="99"/>
      <c r="V33" s="105"/>
    </row>
    <row r="34" spans="1:54" ht="31.8" customHeight="1">
      <c r="A34" s="96" t="s">
        <v>12</v>
      </c>
      <c r="B34" s="97" t="s">
        <v>97</v>
      </c>
      <c r="C34" s="98">
        <f t="shared" si="0"/>
        <v>80223</v>
      </c>
      <c r="D34" s="98">
        <v>80223</v>
      </c>
      <c r="E34" s="98"/>
      <c r="F34" s="99">
        <f t="shared" si="1"/>
        <v>1222</v>
      </c>
      <c r="G34" s="99">
        <f>+SUM(G38:G38)</f>
        <v>1222</v>
      </c>
      <c r="H34" s="99"/>
      <c r="I34" s="99">
        <f t="shared" si="2"/>
        <v>3291</v>
      </c>
      <c r="J34" s="99">
        <f>SUM(J38:J38)</f>
        <v>3291</v>
      </c>
      <c r="K34" s="99"/>
      <c r="L34" s="99">
        <f>M34+N34</f>
        <v>7318</v>
      </c>
      <c r="M34" s="99">
        <f>'2024'!D46</f>
        <v>3459</v>
      </c>
      <c r="N34" s="99">
        <f>3859</f>
        <v>3859</v>
      </c>
      <c r="O34" s="99"/>
      <c r="P34" s="99" t="e">
        <f t="shared" si="4"/>
        <v>#REF!</v>
      </c>
      <c r="Q34" s="99" t="e">
        <f>+G34+J34+#REF!+N34</f>
        <v>#REF!</v>
      </c>
      <c r="R34" s="99" t="e">
        <f>+H34+K34+#REF!+O34</f>
        <v>#REF!</v>
      </c>
      <c r="S34" s="99"/>
      <c r="T34" s="99"/>
      <c r="U34" s="99"/>
      <c r="V34" s="144" t="s">
        <v>120</v>
      </c>
    </row>
    <row r="35" spans="1:54" ht="46.8" customHeight="1">
      <c r="A35" s="150">
        <v>1</v>
      </c>
      <c r="B35" s="102" t="s">
        <v>122</v>
      </c>
      <c r="C35" s="98"/>
      <c r="D35" s="98"/>
      <c r="E35" s="98"/>
      <c r="F35" s="99"/>
      <c r="G35" s="99"/>
      <c r="H35" s="99"/>
      <c r="I35" s="99"/>
      <c r="J35" s="99"/>
      <c r="K35" s="99"/>
      <c r="L35" s="99"/>
      <c r="M35" s="99"/>
      <c r="N35" s="99"/>
      <c r="O35" s="99"/>
      <c r="P35" s="99"/>
      <c r="Q35" s="99"/>
      <c r="R35" s="99"/>
      <c r="S35" s="99"/>
      <c r="T35" s="99"/>
      <c r="U35" s="99"/>
      <c r="V35" s="146"/>
    </row>
    <row r="36" spans="1:54" ht="41.4">
      <c r="A36" s="150">
        <v>2</v>
      </c>
      <c r="B36" s="102" t="s">
        <v>123</v>
      </c>
      <c r="C36" s="98"/>
      <c r="D36" s="98"/>
      <c r="E36" s="98"/>
      <c r="F36" s="99"/>
      <c r="G36" s="99"/>
      <c r="H36" s="99"/>
      <c r="I36" s="99"/>
      <c r="J36" s="99"/>
      <c r="K36" s="99"/>
      <c r="L36" s="99"/>
      <c r="M36" s="99"/>
      <c r="N36" s="99"/>
      <c r="O36" s="99"/>
      <c r="P36" s="99"/>
      <c r="Q36" s="99"/>
      <c r="R36" s="99"/>
      <c r="S36" s="99"/>
      <c r="T36" s="99"/>
      <c r="U36" s="99"/>
      <c r="V36" s="146"/>
    </row>
    <row r="37" spans="1:54" ht="41.4">
      <c r="A37" s="150">
        <v>3</v>
      </c>
      <c r="B37" s="102" t="s">
        <v>124</v>
      </c>
      <c r="C37" s="98"/>
      <c r="D37" s="98"/>
      <c r="E37" s="98"/>
      <c r="F37" s="99"/>
      <c r="G37" s="99"/>
      <c r="H37" s="99"/>
      <c r="I37" s="99"/>
      <c r="J37" s="99"/>
      <c r="K37" s="99"/>
      <c r="L37" s="99"/>
      <c r="M37" s="99"/>
      <c r="N37" s="99"/>
      <c r="O37" s="99"/>
      <c r="P37" s="99"/>
      <c r="Q37" s="99"/>
      <c r="R37" s="99"/>
      <c r="S37" s="99"/>
      <c r="T37" s="99"/>
      <c r="U37" s="99"/>
      <c r="V37" s="146"/>
    </row>
    <row r="38" spans="1:54" s="60" customFormat="1" ht="41.4">
      <c r="A38" s="151">
        <v>4</v>
      </c>
      <c r="B38" s="102" t="s">
        <v>125</v>
      </c>
      <c r="C38" s="107"/>
      <c r="D38" s="107"/>
      <c r="E38" s="107"/>
      <c r="F38" s="104">
        <f t="shared" si="1"/>
        <v>1222</v>
      </c>
      <c r="G38" s="104">
        <v>1222</v>
      </c>
      <c r="H38" s="111"/>
      <c r="I38" s="104">
        <f t="shared" si="2"/>
        <v>3291</v>
      </c>
      <c r="J38" s="104">
        <v>3291</v>
      </c>
      <c r="K38" s="108"/>
      <c r="L38" s="104"/>
      <c r="M38" s="104"/>
      <c r="N38" s="108"/>
      <c r="O38" s="104"/>
      <c r="P38" s="104" t="e">
        <f t="shared" si="4"/>
        <v>#REF!</v>
      </c>
      <c r="Q38" s="104" t="e">
        <f>+G38+J38+#REF!+N38</f>
        <v>#REF!</v>
      </c>
      <c r="R38" s="104" t="e">
        <f>+H38+K38+#REF!+O38</f>
        <v>#REF!</v>
      </c>
      <c r="S38" s="104"/>
      <c r="T38" s="104"/>
      <c r="U38" s="104"/>
      <c r="V38" s="145"/>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8"/>
      <c r="AV38" s="59"/>
      <c r="AW38" s="59"/>
      <c r="AX38" s="59"/>
      <c r="AY38" s="59"/>
      <c r="AZ38" s="59"/>
      <c r="BA38" s="59"/>
      <c r="BB38" s="59"/>
    </row>
    <row r="39" spans="1:54" ht="27.6">
      <c r="A39" s="96" t="s">
        <v>42</v>
      </c>
      <c r="B39" s="97" t="s">
        <v>98</v>
      </c>
      <c r="C39" s="98" t="e">
        <f t="shared" si="0"/>
        <v>#REF!</v>
      </c>
      <c r="D39" s="98">
        <f>D40+D41</f>
        <v>409865</v>
      </c>
      <c r="E39" s="98" t="e">
        <f>E40</f>
        <v>#REF!</v>
      </c>
      <c r="F39" s="99" t="e">
        <f t="shared" si="1"/>
        <v>#REF!</v>
      </c>
      <c r="G39" s="99" t="e">
        <f>+G40+G41</f>
        <v>#REF!</v>
      </c>
      <c r="H39" s="99">
        <f>+H40+H41</f>
        <v>0</v>
      </c>
      <c r="I39" s="99" t="e">
        <f t="shared" si="2"/>
        <v>#REF!</v>
      </c>
      <c r="J39" s="99" t="e">
        <f>J41</f>
        <v>#REF!</v>
      </c>
      <c r="K39" s="99">
        <f>+K40+K41</f>
        <v>0</v>
      </c>
      <c r="L39" s="99">
        <f>M39+N39</f>
        <v>1004</v>
      </c>
      <c r="M39" s="99"/>
      <c r="N39" s="99">
        <f>+N40+N41</f>
        <v>1004</v>
      </c>
      <c r="O39" s="99"/>
      <c r="P39" s="99" t="e">
        <f>+Q39+R39</f>
        <v>#REF!</v>
      </c>
      <c r="Q39" s="99" t="e">
        <f>+G39+J39+#REF!+N39</f>
        <v>#REF!</v>
      </c>
      <c r="R39" s="99" t="e">
        <f>+H39+K39+#REF!+O39</f>
        <v>#REF!</v>
      </c>
      <c r="S39" s="99"/>
      <c r="T39" s="99"/>
      <c r="U39" s="99"/>
      <c r="V39" s="105"/>
    </row>
    <row r="40" spans="1:54" ht="27.6">
      <c r="A40" s="101"/>
      <c r="B40" s="102" t="s">
        <v>19</v>
      </c>
      <c r="C40" s="98" t="e">
        <f t="shared" si="0"/>
        <v>#REF!</v>
      </c>
      <c r="D40" s="98">
        <v>391724</v>
      </c>
      <c r="E40" s="98" t="e">
        <f>SUM(#REF!)</f>
        <v>#REF!</v>
      </c>
      <c r="F40" s="99"/>
      <c r="G40" s="99"/>
      <c r="H40" s="99"/>
      <c r="I40" s="99"/>
      <c r="J40" s="99"/>
      <c r="K40" s="99"/>
      <c r="L40" s="104"/>
      <c r="M40" s="104"/>
      <c r="N40" s="104"/>
      <c r="O40" s="104"/>
      <c r="P40" s="99"/>
      <c r="Q40" s="99"/>
      <c r="R40" s="99"/>
      <c r="S40" s="99"/>
      <c r="T40" s="99"/>
      <c r="U40" s="99"/>
      <c r="V40" s="105"/>
    </row>
    <row r="41" spans="1:54" ht="27.6">
      <c r="A41" s="101"/>
      <c r="B41" s="102" t="s">
        <v>99</v>
      </c>
      <c r="C41" s="98">
        <f t="shared" si="0"/>
        <v>18141</v>
      </c>
      <c r="D41" s="98">
        <v>18141</v>
      </c>
      <c r="E41" s="98"/>
      <c r="F41" s="99" t="e">
        <f t="shared" si="1"/>
        <v>#REF!</v>
      </c>
      <c r="G41" s="99" t="e">
        <f>SUM(#REF!)</f>
        <v>#REF!</v>
      </c>
      <c r="H41" s="99"/>
      <c r="I41" s="99" t="e">
        <f t="shared" si="2"/>
        <v>#REF!</v>
      </c>
      <c r="J41" s="99" t="e">
        <f>+SUM(#REF!)</f>
        <v>#REF!</v>
      </c>
      <c r="K41" s="99"/>
      <c r="L41" s="104">
        <f>M41+N41</f>
        <v>1004</v>
      </c>
      <c r="M41" s="104"/>
      <c r="N41" s="104">
        <f>1004</f>
        <v>1004</v>
      </c>
      <c r="O41" s="104"/>
      <c r="P41" s="99" t="e">
        <f t="shared" ref="P41:P49" si="8">+Q41+R41</f>
        <v>#REF!</v>
      </c>
      <c r="Q41" s="99" t="e">
        <f>+G41+J41+#REF!+N41</f>
        <v>#REF!</v>
      </c>
      <c r="R41" s="99" t="e">
        <f>+H41+K41+#REF!+O41</f>
        <v>#REF!</v>
      </c>
      <c r="S41" s="99"/>
      <c r="T41" s="99"/>
      <c r="U41" s="99"/>
      <c r="V41" s="105" t="s">
        <v>136</v>
      </c>
    </row>
    <row r="42" spans="1:54" ht="41.4">
      <c r="A42" s="96" t="s">
        <v>44</v>
      </c>
      <c r="B42" s="97" t="s">
        <v>100</v>
      </c>
      <c r="C42" s="98" t="e">
        <f t="shared" si="0"/>
        <v>#REF!</v>
      </c>
      <c r="D42" s="98">
        <f>D43+D47+D48</f>
        <v>43573</v>
      </c>
      <c r="E42" s="98" t="e">
        <f>E47</f>
        <v>#REF!</v>
      </c>
      <c r="F42" s="99" t="e">
        <f>+F43+F47+F48</f>
        <v>#REF!</v>
      </c>
      <c r="G42" s="99" t="e">
        <f>+G43+G47+G48</f>
        <v>#REF!</v>
      </c>
      <c r="H42" s="99">
        <f>+H43+H47+H48</f>
        <v>0</v>
      </c>
      <c r="I42" s="99" t="e">
        <f>+I43+I47+I48</f>
        <v>#REF!</v>
      </c>
      <c r="J42" s="99" t="e">
        <f>+J43+J47+J48</f>
        <v>#REF!</v>
      </c>
      <c r="K42" s="99">
        <f>+K43+K47+K48</f>
        <v>0</v>
      </c>
      <c r="L42" s="99">
        <f>M42+N42</f>
        <v>1361</v>
      </c>
      <c r="M42" s="99"/>
      <c r="N42" s="99">
        <f>+N43+N47+N48</f>
        <v>1361</v>
      </c>
      <c r="O42" s="99"/>
      <c r="P42" s="99" t="e">
        <f>Q42+R42</f>
        <v>#REF!</v>
      </c>
      <c r="Q42" s="99" t="e">
        <f>+Q43+Q47+Q48</f>
        <v>#REF!</v>
      </c>
      <c r="R42" s="99" t="e">
        <f>+R43+R47+R48</f>
        <v>#REF!</v>
      </c>
      <c r="S42" s="99"/>
      <c r="T42" s="99"/>
      <c r="U42" s="99"/>
      <c r="V42" s="105"/>
    </row>
    <row r="43" spans="1:54" ht="27.6">
      <c r="A43" s="101">
        <v>1</v>
      </c>
      <c r="B43" s="102" t="s">
        <v>101</v>
      </c>
      <c r="C43" s="98">
        <f t="shared" si="0"/>
        <v>27417</v>
      </c>
      <c r="D43" s="98">
        <v>27417</v>
      </c>
      <c r="E43" s="98"/>
      <c r="F43" s="99" t="e">
        <f t="shared" si="1"/>
        <v>#REF!</v>
      </c>
      <c r="G43" s="99" t="e">
        <f>+SUM(#REF!)</f>
        <v>#REF!</v>
      </c>
      <c r="H43" s="99"/>
      <c r="I43" s="99" t="e">
        <f t="shared" si="2"/>
        <v>#REF!</v>
      </c>
      <c r="J43" s="99" t="e">
        <f>+SUM(#REF!)</f>
        <v>#REF!</v>
      </c>
      <c r="K43" s="99"/>
      <c r="L43" s="104">
        <f>M43+N43</f>
        <v>928</v>
      </c>
      <c r="M43" s="104"/>
      <c r="N43" s="104">
        <v>928</v>
      </c>
      <c r="O43" s="104"/>
      <c r="P43" s="99" t="e">
        <f t="shared" si="8"/>
        <v>#REF!</v>
      </c>
      <c r="Q43" s="99" t="e">
        <f>+G43+J43+#REF!+N43</f>
        <v>#REF!</v>
      </c>
      <c r="R43" s="99" t="e">
        <f>+H43+K43+#REF!+O43</f>
        <v>#REF!</v>
      </c>
      <c r="S43" s="99"/>
      <c r="T43" s="99"/>
      <c r="U43" s="99"/>
      <c r="V43" s="105" t="s">
        <v>137</v>
      </c>
    </row>
    <row r="44" spans="1:54" ht="27.6" hidden="1">
      <c r="A44" s="101"/>
      <c r="B44" s="102" t="s">
        <v>102</v>
      </c>
      <c r="C44" s="103">
        <f t="shared" si="0"/>
        <v>0</v>
      </c>
      <c r="D44" s="103"/>
      <c r="E44" s="103"/>
      <c r="F44" s="104">
        <f t="shared" si="1"/>
        <v>0</v>
      </c>
      <c r="G44" s="104"/>
      <c r="H44" s="104"/>
      <c r="I44" s="104">
        <f t="shared" si="2"/>
        <v>0</v>
      </c>
      <c r="J44" s="104"/>
      <c r="K44" s="104"/>
      <c r="L44" s="104">
        <f t="shared" ref="L44:L49" si="9">+N44+O44</f>
        <v>0</v>
      </c>
      <c r="M44" s="104"/>
      <c r="N44" s="104"/>
      <c r="O44" s="104"/>
      <c r="P44" s="99" t="e">
        <f t="shared" si="8"/>
        <v>#REF!</v>
      </c>
      <c r="Q44" s="99" t="e">
        <f>+G44+J44+#REF!+N44</f>
        <v>#REF!</v>
      </c>
      <c r="R44" s="99" t="e">
        <f>+H44+K44+#REF!+O44</f>
        <v>#REF!</v>
      </c>
      <c r="S44" s="99"/>
      <c r="T44" s="99"/>
      <c r="U44" s="99"/>
      <c r="V44" s="105"/>
    </row>
    <row r="45" spans="1:54" ht="27.6" hidden="1">
      <c r="A45" s="101"/>
      <c r="B45" s="102" t="s">
        <v>103</v>
      </c>
      <c r="C45" s="103">
        <f t="shared" si="0"/>
        <v>0</v>
      </c>
      <c r="D45" s="103"/>
      <c r="E45" s="103"/>
      <c r="F45" s="104">
        <f t="shared" si="1"/>
        <v>0</v>
      </c>
      <c r="G45" s="104"/>
      <c r="H45" s="104"/>
      <c r="I45" s="104">
        <f t="shared" si="2"/>
        <v>0</v>
      </c>
      <c r="J45" s="104"/>
      <c r="K45" s="104"/>
      <c r="L45" s="104">
        <f t="shared" si="9"/>
        <v>0</v>
      </c>
      <c r="M45" s="104"/>
      <c r="N45" s="104"/>
      <c r="O45" s="104"/>
      <c r="P45" s="99" t="e">
        <f t="shared" si="8"/>
        <v>#REF!</v>
      </c>
      <c r="Q45" s="99" t="e">
        <f>+G45+J45+#REF!+N45</f>
        <v>#REF!</v>
      </c>
      <c r="R45" s="99" t="e">
        <f>+H45+K45+#REF!+O45</f>
        <v>#REF!</v>
      </c>
      <c r="S45" s="99"/>
      <c r="T45" s="99"/>
      <c r="U45" s="99"/>
      <c r="V45" s="105"/>
    </row>
    <row r="46" spans="1:54" ht="41.4" hidden="1">
      <c r="A46" s="101"/>
      <c r="B46" s="102" t="s">
        <v>104</v>
      </c>
      <c r="C46" s="103">
        <f t="shared" si="0"/>
        <v>0</v>
      </c>
      <c r="D46" s="103"/>
      <c r="E46" s="103"/>
      <c r="F46" s="104">
        <f t="shared" si="1"/>
        <v>0</v>
      </c>
      <c r="G46" s="104"/>
      <c r="H46" s="104"/>
      <c r="I46" s="104">
        <f t="shared" si="2"/>
        <v>0</v>
      </c>
      <c r="J46" s="104"/>
      <c r="K46" s="104"/>
      <c r="L46" s="104">
        <f t="shared" si="9"/>
        <v>0</v>
      </c>
      <c r="M46" s="104"/>
      <c r="N46" s="104"/>
      <c r="O46" s="104"/>
      <c r="P46" s="99" t="e">
        <f t="shared" si="8"/>
        <v>#REF!</v>
      </c>
      <c r="Q46" s="99" t="e">
        <f>+G46+J46+#REF!+N46</f>
        <v>#REF!</v>
      </c>
      <c r="R46" s="99" t="e">
        <f>+H46+K46+#REF!+O46</f>
        <v>#REF!</v>
      </c>
      <c r="S46" s="99"/>
      <c r="T46" s="99"/>
      <c r="U46" s="99"/>
      <c r="V46" s="105"/>
    </row>
    <row r="47" spans="1:54" ht="27.6">
      <c r="A47" s="101">
        <v>2</v>
      </c>
      <c r="B47" s="102" t="s">
        <v>105</v>
      </c>
      <c r="C47" s="98" t="e">
        <f t="shared" si="0"/>
        <v>#REF!</v>
      </c>
      <c r="D47" s="98">
        <v>6881</v>
      </c>
      <c r="E47" s="98" t="e">
        <f>#REF!</f>
        <v>#REF!</v>
      </c>
      <c r="F47" s="99"/>
      <c r="G47" s="99"/>
      <c r="H47" s="99"/>
      <c r="I47" s="99"/>
      <c r="J47" s="99"/>
      <c r="K47" s="99"/>
      <c r="L47" s="104"/>
      <c r="M47" s="104"/>
      <c r="N47" s="104"/>
      <c r="O47" s="104"/>
      <c r="P47" s="99"/>
      <c r="Q47" s="99"/>
      <c r="R47" s="99"/>
      <c r="S47" s="99"/>
      <c r="T47" s="99"/>
      <c r="U47" s="99"/>
      <c r="V47" s="105"/>
    </row>
    <row r="48" spans="1:54" ht="27.6">
      <c r="A48" s="115">
        <v>3</v>
      </c>
      <c r="B48" s="116" t="s">
        <v>106</v>
      </c>
      <c r="C48" s="117">
        <f t="shared" si="0"/>
        <v>9275</v>
      </c>
      <c r="D48" s="117">
        <v>9275</v>
      </c>
      <c r="E48" s="117"/>
      <c r="F48" s="118">
        <f t="shared" si="1"/>
        <v>84</v>
      </c>
      <c r="G48" s="118">
        <f>+SUM(G49:G49)</f>
        <v>84</v>
      </c>
      <c r="H48" s="118"/>
      <c r="I48" s="118">
        <f t="shared" si="2"/>
        <v>289</v>
      </c>
      <c r="J48" s="118">
        <f>+SUM(J49:J49)</f>
        <v>289</v>
      </c>
      <c r="K48" s="118"/>
      <c r="L48" s="119">
        <f>M48+N48</f>
        <v>433</v>
      </c>
      <c r="M48" s="119"/>
      <c r="N48" s="119">
        <v>433</v>
      </c>
      <c r="O48" s="119"/>
      <c r="P48" s="118" t="e">
        <f t="shared" si="8"/>
        <v>#REF!</v>
      </c>
      <c r="Q48" s="118" t="e">
        <f>+G48+J48+#REF!+N48</f>
        <v>#REF!</v>
      </c>
      <c r="R48" s="118" t="e">
        <f>+H48+K48+#REF!+O48</f>
        <v>#REF!</v>
      </c>
      <c r="S48" s="118"/>
      <c r="T48" s="118"/>
      <c r="U48" s="118"/>
      <c r="V48" s="120" t="s">
        <v>121</v>
      </c>
    </row>
    <row r="49" spans="1:47" s="60" customFormat="1" ht="25.8" hidden="1" customHeight="1">
      <c r="A49" s="84" t="s">
        <v>77</v>
      </c>
      <c r="B49" s="85" t="s">
        <v>78</v>
      </c>
      <c r="C49" s="86"/>
      <c r="D49" s="86"/>
      <c r="E49" s="86"/>
      <c r="F49" s="87">
        <f t="shared" si="1"/>
        <v>84</v>
      </c>
      <c r="G49" s="87">
        <v>84</v>
      </c>
      <c r="H49" s="88"/>
      <c r="I49" s="87">
        <f t="shared" si="2"/>
        <v>289</v>
      </c>
      <c r="J49" s="87">
        <v>289</v>
      </c>
      <c r="K49" s="89"/>
      <c r="L49" s="87" t="e">
        <f t="shared" si="9"/>
        <v>#REF!</v>
      </c>
      <c r="M49" s="87"/>
      <c r="N49" s="89">
        <v>433</v>
      </c>
      <c r="O49" s="87" t="e">
        <f>+E49-(H49+K49+#REF!)</f>
        <v>#REF!</v>
      </c>
      <c r="P49" s="87" t="e">
        <f t="shared" si="8"/>
        <v>#REF!</v>
      </c>
      <c r="Q49" s="87" t="e">
        <f>+G49+J49+#REF!+N49</f>
        <v>#REF!</v>
      </c>
      <c r="R49" s="87" t="e">
        <f>+H49+K49+#REF!+O49</f>
        <v>#REF!</v>
      </c>
      <c r="S49" s="87"/>
      <c r="T49" s="87"/>
      <c r="U49" s="87"/>
      <c r="V49" s="90"/>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8"/>
    </row>
    <row r="51" spans="1:47" ht="33" hidden="1" customHeight="1">
      <c r="A51" s="142" t="s">
        <v>107</v>
      </c>
      <c r="B51" s="142"/>
      <c r="C51" s="142"/>
      <c r="D51" s="142"/>
      <c r="E51" s="142"/>
      <c r="F51" s="142"/>
      <c r="G51" s="142"/>
      <c r="H51" s="142"/>
      <c r="I51" s="142"/>
      <c r="J51" s="142"/>
      <c r="K51" s="142"/>
      <c r="L51" s="142"/>
      <c r="M51" s="142"/>
      <c r="N51" s="142"/>
      <c r="O51" s="142"/>
      <c r="P51" s="142"/>
      <c r="Q51" s="142"/>
      <c r="R51" s="142"/>
      <c r="S51" s="142"/>
      <c r="T51" s="142"/>
      <c r="U51" s="142"/>
      <c r="V51" s="142"/>
      <c r="W51" s="71"/>
      <c r="X51" s="71"/>
      <c r="Y51" s="71"/>
      <c r="Z51" s="71"/>
      <c r="AA51" s="71"/>
      <c r="AB51" s="71"/>
      <c r="AC51" s="71"/>
      <c r="AD51" s="71"/>
      <c r="AE51" s="71"/>
      <c r="AF51" s="71"/>
      <c r="AG51" s="71"/>
      <c r="AH51" s="71"/>
      <c r="AI51" s="71"/>
      <c r="AJ51" s="71"/>
      <c r="AK51" s="71"/>
      <c r="AL51" s="71"/>
      <c r="AM51" s="71"/>
      <c r="AN51" s="71"/>
      <c r="AO51" s="71"/>
    </row>
  </sheetData>
  <mergeCells count="24">
    <mergeCell ref="T6:T7"/>
    <mergeCell ref="U6:U7"/>
    <mergeCell ref="V6:V7"/>
    <mergeCell ref="X6:Z7"/>
    <mergeCell ref="A51:V51"/>
    <mergeCell ref="V24:V25"/>
    <mergeCell ref="V10:V15"/>
    <mergeCell ref="V34:V38"/>
    <mergeCell ref="I6:K6"/>
    <mergeCell ref="L6:O6"/>
    <mergeCell ref="P6:P7"/>
    <mergeCell ref="Q6:Q7"/>
    <mergeCell ref="R6:R7"/>
    <mergeCell ref="S6:S7"/>
    <mergeCell ref="A1:B1"/>
    <mergeCell ref="A2:V2"/>
    <mergeCell ref="A3:V3"/>
    <mergeCell ref="A4:V4"/>
    <mergeCell ref="N5:V5"/>
    <mergeCell ref="A6:A7"/>
    <mergeCell ref="B6:B7"/>
    <mergeCell ref="C6:C7"/>
    <mergeCell ref="E6:E7"/>
    <mergeCell ref="F6:H6"/>
  </mergeCells>
  <pageMargins left="0.5" right="0.5" top="0.5" bottom="0.5" header="0.3" footer="0.3"/>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topLeftCell="A20" workbookViewId="0">
      <selection activeCell="E22" sqref="E22"/>
    </sheetView>
  </sheetViews>
  <sheetFormatPr defaultColWidth="9.109375" defaultRowHeight="13.8"/>
  <cols>
    <col min="1" max="1" width="4.77734375" style="35" customWidth="1"/>
    <col min="2" max="2" width="50.5546875" style="35" customWidth="1"/>
    <col min="3" max="3" width="11.5546875" style="34" customWidth="1"/>
    <col min="4" max="4" width="12.109375" style="34" customWidth="1"/>
    <col min="5" max="5" width="10.5546875" style="34" customWidth="1"/>
    <col min="6" max="6" width="9.88671875" style="35" customWidth="1"/>
    <col min="7" max="16384" width="9.109375" style="35"/>
  </cols>
  <sheetData>
    <row r="1" spans="1:38">
      <c r="A1" s="132"/>
      <c r="B1" s="132"/>
    </row>
    <row r="2" spans="1:38" ht="25.2" customHeight="1">
      <c r="A2" s="133" t="s">
        <v>109</v>
      </c>
      <c r="B2" s="133"/>
      <c r="C2" s="133"/>
      <c r="D2" s="133"/>
      <c r="E2" s="133"/>
      <c r="F2" s="133"/>
    </row>
    <row r="3" spans="1:38" ht="33.6" customHeight="1">
      <c r="A3" s="133" t="s">
        <v>111</v>
      </c>
      <c r="B3" s="133"/>
      <c r="C3" s="133"/>
      <c r="D3" s="133"/>
      <c r="E3" s="133"/>
      <c r="F3" s="133"/>
    </row>
    <row r="4" spans="1:38" ht="21" customHeight="1">
      <c r="A4" s="134" t="s">
        <v>110</v>
      </c>
      <c r="B4" s="134"/>
      <c r="C4" s="134"/>
      <c r="D4" s="134"/>
      <c r="E4" s="134"/>
      <c r="F4" s="134"/>
    </row>
    <row r="5" spans="1:38" ht="15.6" customHeight="1">
      <c r="A5" s="36"/>
      <c r="B5" s="36"/>
      <c r="C5" s="38"/>
      <c r="D5" s="38"/>
      <c r="E5" s="38"/>
      <c r="F5" s="80"/>
    </row>
    <row r="6" spans="1:38" ht="27" customHeight="1">
      <c r="A6" s="131" t="s">
        <v>0</v>
      </c>
      <c r="B6" s="131" t="s">
        <v>24</v>
      </c>
      <c r="C6" s="143" t="s">
        <v>112</v>
      </c>
      <c r="D6" s="143"/>
      <c r="E6" s="143"/>
      <c r="F6" s="131" t="s">
        <v>54</v>
      </c>
      <c r="H6" s="132"/>
      <c r="I6" s="132"/>
      <c r="J6" s="132"/>
    </row>
    <row r="7" spans="1:38" ht="29.25" customHeight="1">
      <c r="A7" s="131"/>
      <c r="B7" s="131"/>
      <c r="C7" s="81" t="s">
        <v>61</v>
      </c>
      <c r="D7" s="81" t="s">
        <v>56</v>
      </c>
      <c r="E7" s="81" t="s">
        <v>67</v>
      </c>
      <c r="F7" s="131"/>
      <c r="H7" s="132"/>
      <c r="I7" s="132"/>
      <c r="J7" s="132"/>
    </row>
    <row r="8" spans="1:38" s="40" customFormat="1" ht="27" customHeight="1">
      <c r="A8" s="77">
        <v>1</v>
      </c>
      <c r="B8" s="77">
        <v>2</v>
      </c>
      <c r="C8" s="77" t="s">
        <v>68</v>
      </c>
      <c r="D8" s="77">
        <v>4</v>
      </c>
      <c r="E8" s="77">
        <v>5</v>
      </c>
      <c r="F8" s="77">
        <v>6</v>
      </c>
      <c r="H8" s="40" t="s">
        <v>74</v>
      </c>
      <c r="I8" s="40" t="s">
        <v>75</v>
      </c>
      <c r="J8" s="40" t="s">
        <v>76</v>
      </c>
    </row>
    <row r="9" spans="1:38" ht="20.25" customHeight="1">
      <c r="A9" s="91"/>
      <c r="B9" s="92" t="s">
        <v>61</v>
      </c>
      <c r="C9" s="94">
        <f>+C10+C17+C19+C27+C30+C40+C42+C46+C48+C52</f>
        <v>32012</v>
      </c>
      <c r="D9" s="94">
        <f t="shared" ref="D9:E9" si="0">+D10+D17+D19+D27+D30+D40+D42+D46+D48+D52</f>
        <v>30695</v>
      </c>
      <c r="E9" s="94">
        <f t="shared" si="0"/>
        <v>1317</v>
      </c>
      <c r="F9" s="95"/>
      <c r="H9" s="33" t="e">
        <f>I9+J9</f>
        <v>#REF!</v>
      </c>
      <c r="I9" s="33" t="e">
        <f>#REF!*5%</f>
        <v>#REF!</v>
      </c>
      <c r="J9" s="33" t="e">
        <f>#REF!*5%</f>
        <v>#REF!</v>
      </c>
    </row>
    <row r="10" spans="1:38" s="47" customFormat="1" ht="31.5" customHeight="1">
      <c r="A10" s="96" t="s">
        <v>4</v>
      </c>
      <c r="B10" s="97" t="s">
        <v>29</v>
      </c>
      <c r="C10" s="99">
        <f>D10+E10</f>
        <v>1317</v>
      </c>
      <c r="D10" s="99"/>
      <c r="E10" s="99">
        <v>1317</v>
      </c>
      <c r="F10" s="100"/>
    </row>
    <row r="11" spans="1:38" hidden="1">
      <c r="A11" s="101">
        <v>1</v>
      </c>
      <c r="B11" s="102" t="s">
        <v>1</v>
      </c>
      <c r="C11" s="104">
        <f t="shared" ref="C11:C60" si="1">+D11+E11</f>
        <v>0</v>
      </c>
      <c r="D11" s="104"/>
      <c r="E11" s="104"/>
      <c r="F11" s="105"/>
    </row>
    <row r="12" spans="1:38" hidden="1">
      <c r="A12" s="101">
        <v>2</v>
      </c>
      <c r="B12" s="102" t="s">
        <v>30</v>
      </c>
      <c r="C12" s="104">
        <f t="shared" si="1"/>
        <v>0</v>
      </c>
      <c r="D12" s="104"/>
      <c r="E12" s="104"/>
      <c r="F12" s="105"/>
    </row>
    <row r="13" spans="1:38" hidden="1">
      <c r="A13" s="101">
        <v>3</v>
      </c>
      <c r="B13" s="102" t="s">
        <v>2</v>
      </c>
      <c r="C13" s="104">
        <f t="shared" si="1"/>
        <v>0</v>
      </c>
      <c r="D13" s="104"/>
      <c r="E13" s="104"/>
      <c r="F13" s="105"/>
    </row>
    <row r="14" spans="1:38" hidden="1">
      <c r="A14" s="101">
        <v>4</v>
      </c>
      <c r="B14" s="102" t="s">
        <v>3</v>
      </c>
      <c r="C14" s="104">
        <f t="shared" si="1"/>
        <v>0</v>
      </c>
      <c r="D14" s="104"/>
      <c r="E14" s="104"/>
      <c r="F14" s="105"/>
    </row>
    <row r="15" spans="1:38" hidden="1">
      <c r="A15" s="101">
        <v>5</v>
      </c>
      <c r="B15" s="102" t="s">
        <v>31</v>
      </c>
      <c r="C15" s="104">
        <f t="shared" si="1"/>
        <v>0</v>
      </c>
      <c r="D15" s="104"/>
      <c r="E15" s="104"/>
      <c r="F15" s="105"/>
    </row>
    <row r="16" spans="1:38" s="60" customFormat="1" ht="18" hidden="1" customHeight="1">
      <c r="A16" s="105" t="s">
        <v>77</v>
      </c>
      <c r="B16" s="106" t="s">
        <v>78</v>
      </c>
      <c r="C16" s="104">
        <f t="shared" si="1"/>
        <v>5942</v>
      </c>
      <c r="D16" s="111">
        <v>3105</v>
      </c>
      <c r="E16" s="108">
        <v>2837</v>
      </c>
      <c r="F16" s="109"/>
      <c r="G16" s="57"/>
      <c r="H16" s="57"/>
      <c r="I16" s="57"/>
      <c r="J16" s="57"/>
      <c r="K16" s="57"/>
      <c r="L16" s="57"/>
      <c r="M16" s="57"/>
      <c r="N16" s="57"/>
      <c r="O16" s="57"/>
      <c r="P16" s="57"/>
      <c r="Q16" s="57"/>
      <c r="R16" s="57"/>
      <c r="S16" s="57"/>
      <c r="T16" s="57"/>
      <c r="U16" s="57"/>
      <c r="V16" s="57"/>
      <c r="W16" s="57"/>
      <c r="X16" s="57"/>
      <c r="Y16" s="57"/>
      <c r="Z16" s="57"/>
      <c r="AA16" s="57"/>
      <c r="AB16" s="57"/>
      <c r="AC16" s="57"/>
      <c r="AD16" s="57"/>
      <c r="AE16" s="58"/>
      <c r="AF16" s="59"/>
      <c r="AG16" s="59"/>
      <c r="AH16" s="59"/>
      <c r="AI16" s="59"/>
      <c r="AJ16" s="59"/>
      <c r="AK16" s="59"/>
      <c r="AL16" s="59"/>
    </row>
    <row r="17" spans="1:38" s="47" customFormat="1" ht="27.6">
      <c r="A17" s="96" t="s">
        <v>6</v>
      </c>
      <c r="B17" s="97" t="s">
        <v>33</v>
      </c>
      <c r="C17" s="99">
        <f t="shared" si="1"/>
        <v>0</v>
      </c>
      <c r="D17" s="99"/>
      <c r="E17" s="99"/>
      <c r="F17" s="110"/>
    </row>
    <row r="18" spans="1:38" s="60" customFormat="1" ht="19.5" hidden="1" customHeight="1">
      <c r="A18" s="105" t="s">
        <v>77</v>
      </c>
      <c r="B18" s="106" t="s">
        <v>78</v>
      </c>
      <c r="C18" s="104">
        <f t="shared" si="1"/>
        <v>11853</v>
      </c>
      <c r="D18" s="111">
        <v>104</v>
      </c>
      <c r="E18" s="108">
        <v>11749</v>
      </c>
      <c r="F18" s="109"/>
      <c r="G18" s="57"/>
      <c r="H18" s="57"/>
      <c r="I18" s="57"/>
      <c r="J18" s="57"/>
      <c r="K18" s="57"/>
      <c r="L18" s="57"/>
      <c r="M18" s="57"/>
      <c r="N18" s="57"/>
      <c r="O18" s="57"/>
      <c r="P18" s="57"/>
      <c r="Q18" s="57"/>
      <c r="R18" s="57"/>
      <c r="S18" s="57"/>
      <c r="T18" s="57"/>
      <c r="U18" s="57"/>
      <c r="V18" s="57"/>
      <c r="W18" s="57"/>
      <c r="X18" s="57"/>
      <c r="Y18" s="57"/>
      <c r="Z18" s="57"/>
      <c r="AA18" s="57"/>
      <c r="AB18" s="57"/>
      <c r="AC18" s="57"/>
      <c r="AD18" s="57"/>
      <c r="AE18" s="58"/>
      <c r="AF18" s="59"/>
      <c r="AG18" s="59"/>
      <c r="AH18" s="59"/>
      <c r="AI18" s="59"/>
      <c r="AJ18" s="59"/>
      <c r="AK18" s="59"/>
      <c r="AL18" s="59"/>
    </row>
    <row r="19" spans="1:38" s="47" customFormat="1" ht="44.25" customHeight="1">
      <c r="A19" s="96" t="s">
        <v>7</v>
      </c>
      <c r="B19" s="97" t="s">
        <v>79</v>
      </c>
      <c r="C19" s="99">
        <f>D19+E19</f>
        <v>25221</v>
      </c>
      <c r="D19" s="99">
        <f>D20+D22</f>
        <v>25221</v>
      </c>
      <c r="E19" s="99">
        <f>+E20+E22</f>
        <v>0</v>
      </c>
      <c r="F19" s="110"/>
    </row>
    <row r="20" spans="1:38" ht="28.5" customHeight="1">
      <c r="A20" s="101">
        <v>1</v>
      </c>
      <c r="B20" s="102" t="s">
        <v>80</v>
      </c>
      <c r="C20" s="99">
        <f t="shared" si="1"/>
        <v>24221</v>
      </c>
      <c r="D20" s="99">
        <f>SUM(D21:D21)</f>
        <v>24221</v>
      </c>
      <c r="E20" s="99"/>
      <c r="F20" s="105"/>
    </row>
    <row r="21" spans="1:38" s="60" customFormat="1" ht="19.5" hidden="1" customHeight="1">
      <c r="A21" s="105" t="s">
        <v>77</v>
      </c>
      <c r="B21" s="106" t="s">
        <v>78</v>
      </c>
      <c r="C21" s="104">
        <f t="shared" si="1"/>
        <v>24221</v>
      </c>
      <c r="D21" s="111">
        <v>24221</v>
      </c>
      <c r="E21" s="108"/>
      <c r="F21" s="109"/>
      <c r="G21" s="57"/>
      <c r="H21" s="57"/>
      <c r="I21" s="57"/>
      <c r="J21" s="57"/>
      <c r="K21" s="57"/>
      <c r="L21" s="57"/>
      <c r="M21" s="57"/>
      <c r="N21" s="57"/>
      <c r="O21" s="57"/>
      <c r="P21" s="57"/>
      <c r="Q21" s="57"/>
      <c r="R21" s="57"/>
      <c r="S21" s="57"/>
      <c r="T21" s="57"/>
      <c r="U21" s="57"/>
      <c r="V21" s="57"/>
      <c r="W21" s="57"/>
      <c r="X21" s="57"/>
      <c r="Y21" s="57"/>
      <c r="Z21" s="57"/>
      <c r="AA21" s="57"/>
      <c r="AB21" s="57"/>
      <c r="AC21" s="57"/>
      <c r="AD21" s="57"/>
      <c r="AE21" s="58"/>
      <c r="AF21" s="59"/>
      <c r="AG21" s="59"/>
      <c r="AH21" s="59"/>
      <c r="AI21" s="59"/>
      <c r="AJ21" s="59"/>
      <c r="AK21" s="59"/>
      <c r="AL21" s="59"/>
    </row>
    <row r="22" spans="1:38" ht="55.2">
      <c r="A22" s="101">
        <v>2</v>
      </c>
      <c r="B22" s="102" t="s">
        <v>81</v>
      </c>
      <c r="C22" s="99">
        <f t="shared" si="1"/>
        <v>1000</v>
      </c>
      <c r="D22" s="99">
        <f>SUM(D23:D26)-10233</f>
        <v>1000</v>
      </c>
      <c r="E22" s="99"/>
      <c r="F22" s="105"/>
    </row>
    <row r="23" spans="1:38" hidden="1">
      <c r="A23" s="101"/>
      <c r="B23" s="102" t="s">
        <v>82</v>
      </c>
      <c r="C23" s="104">
        <f t="shared" si="1"/>
        <v>0</v>
      </c>
      <c r="D23" s="104"/>
      <c r="E23" s="104"/>
      <c r="F23" s="105"/>
    </row>
    <row r="24" spans="1:38" ht="27.6" hidden="1">
      <c r="A24" s="101"/>
      <c r="B24" s="102" t="s">
        <v>83</v>
      </c>
      <c r="C24" s="104">
        <f t="shared" si="1"/>
        <v>0</v>
      </c>
      <c r="D24" s="104"/>
      <c r="E24" s="104"/>
      <c r="F24" s="105"/>
    </row>
    <row r="25" spans="1:38" ht="41.4" hidden="1">
      <c r="A25" s="101"/>
      <c r="B25" s="102" t="s">
        <v>84</v>
      </c>
      <c r="C25" s="104">
        <f t="shared" si="1"/>
        <v>1760</v>
      </c>
      <c r="D25" s="104"/>
      <c r="E25" s="104">
        <f>E26</f>
        <v>1760</v>
      </c>
      <c r="F25" s="105"/>
    </row>
    <row r="26" spans="1:38" s="60" customFormat="1" ht="24.6" hidden="1" customHeight="1">
      <c r="A26" s="105" t="s">
        <v>77</v>
      </c>
      <c r="B26" s="106" t="s">
        <v>78</v>
      </c>
      <c r="C26" s="104">
        <f t="shared" si="1"/>
        <v>12993</v>
      </c>
      <c r="D26" s="111">
        <v>11233</v>
      </c>
      <c r="E26" s="108">
        <v>1760</v>
      </c>
      <c r="F26" s="109"/>
      <c r="G26" s="57"/>
      <c r="H26" s="57"/>
      <c r="I26" s="57"/>
      <c r="J26" s="57"/>
      <c r="K26" s="57"/>
      <c r="L26" s="57"/>
      <c r="M26" s="57"/>
      <c r="N26" s="57"/>
      <c r="O26" s="57"/>
      <c r="P26" s="57"/>
      <c r="Q26" s="57"/>
      <c r="R26" s="57"/>
      <c r="S26" s="57"/>
      <c r="T26" s="57"/>
      <c r="U26" s="57"/>
      <c r="V26" s="57"/>
      <c r="W26" s="57"/>
      <c r="X26" s="57"/>
      <c r="Y26" s="57"/>
      <c r="Z26" s="57"/>
      <c r="AA26" s="57"/>
      <c r="AB26" s="57"/>
      <c r="AC26" s="57"/>
      <c r="AD26" s="57"/>
      <c r="AE26" s="58"/>
      <c r="AF26" s="59"/>
      <c r="AG26" s="59"/>
      <c r="AH26" s="59"/>
      <c r="AI26" s="59"/>
      <c r="AJ26" s="59"/>
      <c r="AK26" s="59"/>
      <c r="AL26" s="59"/>
    </row>
    <row r="27" spans="1:38" ht="27.6">
      <c r="A27" s="96" t="s">
        <v>8</v>
      </c>
      <c r="B27" s="97" t="s">
        <v>85</v>
      </c>
      <c r="C27" s="99">
        <f>D27+E27</f>
        <v>0</v>
      </c>
      <c r="D27" s="99">
        <f t="shared" ref="D27:E27" si="2">+D28</f>
        <v>0</v>
      </c>
      <c r="E27" s="99">
        <f t="shared" si="2"/>
        <v>0</v>
      </c>
      <c r="F27" s="105"/>
    </row>
    <row r="28" spans="1:38" ht="41.4">
      <c r="A28" s="101">
        <v>1</v>
      </c>
      <c r="B28" s="102" t="s">
        <v>86</v>
      </c>
      <c r="C28" s="99">
        <f>D28+E28</f>
        <v>0</v>
      </c>
      <c r="D28" s="99"/>
      <c r="E28" s="99"/>
      <c r="F28" s="105"/>
    </row>
    <row r="29" spans="1:38" s="60" customFormat="1" ht="18" hidden="1" customHeight="1">
      <c r="A29" s="105" t="s">
        <v>77</v>
      </c>
      <c r="B29" s="106" t="s">
        <v>78</v>
      </c>
      <c r="C29" s="104">
        <f t="shared" si="1"/>
        <v>51641</v>
      </c>
      <c r="D29" s="111">
        <v>4786</v>
      </c>
      <c r="E29" s="108">
        <v>46855</v>
      </c>
      <c r="F29" s="109"/>
      <c r="G29" s="57"/>
      <c r="H29" s="57"/>
      <c r="I29" s="57"/>
      <c r="J29" s="57"/>
      <c r="K29" s="57"/>
      <c r="L29" s="57"/>
      <c r="M29" s="57"/>
      <c r="N29" s="57"/>
      <c r="O29" s="57"/>
      <c r="P29" s="57"/>
      <c r="Q29" s="57"/>
      <c r="R29" s="57"/>
      <c r="S29" s="57"/>
      <c r="T29" s="57"/>
      <c r="U29" s="57"/>
      <c r="V29" s="57"/>
      <c r="W29" s="57"/>
      <c r="X29" s="57"/>
      <c r="Y29" s="57"/>
      <c r="Z29" s="57"/>
      <c r="AA29" s="57"/>
      <c r="AB29" s="57"/>
      <c r="AC29" s="57"/>
      <c r="AD29" s="57"/>
      <c r="AE29" s="58"/>
      <c r="AF29" s="59"/>
      <c r="AG29" s="59"/>
      <c r="AH29" s="59"/>
      <c r="AI29" s="59"/>
      <c r="AJ29" s="59"/>
      <c r="AK29" s="59"/>
      <c r="AL29" s="59"/>
    </row>
    <row r="30" spans="1:38" ht="27.6">
      <c r="A30" s="96" t="s">
        <v>9</v>
      </c>
      <c r="B30" s="97" t="s">
        <v>87</v>
      </c>
      <c r="C30" s="99">
        <f>D30+E30</f>
        <v>1787</v>
      </c>
      <c r="D30" s="99">
        <f t="shared" ref="D30:E30" si="3">+D31+D33+D37+D39</f>
        <v>1787</v>
      </c>
      <c r="E30" s="99">
        <f t="shared" si="3"/>
        <v>0</v>
      </c>
      <c r="F30" s="105"/>
    </row>
    <row r="31" spans="1:38" ht="55.2">
      <c r="A31" s="101">
        <v>1</v>
      </c>
      <c r="B31" s="102" t="s">
        <v>88</v>
      </c>
      <c r="C31" s="99">
        <f>D31+E31</f>
        <v>0</v>
      </c>
      <c r="D31" s="99"/>
      <c r="E31" s="99"/>
      <c r="F31" s="105"/>
    </row>
    <row r="32" spans="1:38" s="60" customFormat="1" ht="18" hidden="1" customHeight="1">
      <c r="A32" s="105" t="s">
        <v>77</v>
      </c>
      <c r="B32" s="106" t="s">
        <v>78</v>
      </c>
      <c r="C32" s="104">
        <f t="shared" si="1"/>
        <v>7266</v>
      </c>
      <c r="D32" s="111">
        <v>2779</v>
      </c>
      <c r="E32" s="108">
        <v>4487</v>
      </c>
      <c r="F32" s="109"/>
      <c r="G32" s="57"/>
      <c r="H32" s="57"/>
      <c r="I32" s="57"/>
      <c r="J32" s="57"/>
      <c r="K32" s="57"/>
      <c r="L32" s="57"/>
      <c r="M32" s="57"/>
      <c r="N32" s="57"/>
      <c r="O32" s="57"/>
      <c r="P32" s="57"/>
      <c r="Q32" s="57"/>
      <c r="R32" s="57"/>
      <c r="S32" s="57"/>
      <c r="T32" s="57"/>
      <c r="U32" s="57"/>
      <c r="V32" s="57"/>
      <c r="W32" s="57"/>
      <c r="X32" s="57"/>
      <c r="Y32" s="57"/>
      <c r="Z32" s="57"/>
      <c r="AA32" s="57"/>
      <c r="AB32" s="57"/>
      <c r="AC32" s="57"/>
      <c r="AD32" s="57"/>
      <c r="AE32" s="58"/>
      <c r="AF32" s="59"/>
      <c r="AG32" s="59"/>
      <c r="AH32" s="59"/>
      <c r="AI32" s="59"/>
      <c r="AJ32" s="59"/>
      <c r="AK32" s="59"/>
      <c r="AL32" s="59"/>
    </row>
    <row r="33" spans="1:38" ht="48.75" customHeight="1">
      <c r="A33" s="101">
        <v>2</v>
      </c>
      <c r="B33" s="102" t="s">
        <v>89</v>
      </c>
      <c r="C33" s="99">
        <f>D33+E33</f>
        <v>1787</v>
      </c>
      <c r="D33" s="99">
        <f>+SUM(D34:D36)</f>
        <v>1787</v>
      </c>
      <c r="E33" s="99"/>
      <c r="F33" s="105"/>
    </row>
    <row r="34" spans="1:38" hidden="1">
      <c r="A34" s="101"/>
      <c r="B34" s="102" t="s">
        <v>90</v>
      </c>
      <c r="C34" s="104">
        <f t="shared" si="1"/>
        <v>0</v>
      </c>
      <c r="D34" s="104"/>
      <c r="E34" s="104"/>
      <c r="F34" s="105"/>
    </row>
    <row r="35" spans="1:38" ht="27.6" hidden="1">
      <c r="A35" s="101"/>
      <c r="B35" s="102" t="s">
        <v>91</v>
      </c>
      <c r="C35" s="104">
        <f t="shared" si="1"/>
        <v>0</v>
      </c>
      <c r="D35" s="104"/>
      <c r="E35" s="104"/>
      <c r="F35" s="105"/>
    </row>
    <row r="36" spans="1:38" s="60" customFormat="1" ht="18.75" hidden="1" customHeight="1">
      <c r="A36" s="105" t="s">
        <v>77</v>
      </c>
      <c r="B36" s="106" t="s">
        <v>78</v>
      </c>
      <c r="C36" s="104">
        <f t="shared" si="1"/>
        <v>1787</v>
      </c>
      <c r="D36" s="111">
        <v>1787</v>
      </c>
      <c r="E36" s="108"/>
      <c r="F36" s="109"/>
      <c r="G36" s="57"/>
      <c r="H36" s="57"/>
      <c r="I36" s="57"/>
      <c r="J36" s="57"/>
      <c r="K36" s="57"/>
      <c r="L36" s="57"/>
      <c r="M36" s="57"/>
      <c r="N36" s="57"/>
      <c r="O36" s="57"/>
      <c r="P36" s="57"/>
      <c r="Q36" s="57"/>
      <c r="R36" s="57"/>
      <c r="S36" s="57"/>
      <c r="T36" s="57"/>
      <c r="U36" s="57"/>
      <c r="V36" s="57"/>
      <c r="W36" s="57"/>
      <c r="X36" s="57"/>
      <c r="Y36" s="57"/>
      <c r="Z36" s="57"/>
      <c r="AA36" s="57"/>
      <c r="AB36" s="57"/>
      <c r="AC36" s="57"/>
      <c r="AD36" s="57"/>
      <c r="AE36" s="58"/>
      <c r="AF36" s="59"/>
      <c r="AG36" s="59"/>
      <c r="AH36" s="59"/>
      <c r="AI36" s="59"/>
      <c r="AJ36" s="59"/>
      <c r="AK36" s="59"/>
      <c r="AL36" s="59"/>
    </row>
    <row r="37" spans="1:38" ht="41.4">
      <c r="A37" s="101">
        <v>3</v>
      </c>
      <c r="B37" s="102" t="s">
        <v>17</v>
      </c>
      <c r="C37" s="99">
        <f t="shared" si="1"/>
        <v>0</v>
      </c>
      <c r="D37" s="99"/>
      <c r="E37" s="99"/>
      <c r="F37" s="105"/>
    </row>
    <row r="38" spans="1:38" s="60" customFormat="1" ht="19.5" hidden="1" customHeight="1">
      <c r="A38" s="105" t="s">
        <v>77</v>
      </c>
      <c r="B38" s="106" t="s">
        <v>78</v>
      </c>
      <c r="C38" s="104">
        <f t="shared" si="1"/>
        <v>2782</v>
      </c>
      <c r="D38" s="111">
        <v>2782</v>
      </c>
      <c r="E38" s="108"/>
      <c r="F38" s="109"/>
      <c r="G38" s="57"/>
      <c r="H38" s="57"/>
      <c r="I38" s="57"/>
      <c r="J38" s="57"/>
      <c r="K38" s="57"/>
      <c r="L38" s="57"/>
      <c r="M38" s="57"/>
      <c r="N38" s="57"/>
      <c r="O38" s="57"/>
      <c r="P38" s="57"/>
      <c r="Q38" s="57"/>
      <c r="R38" s="57"/>
      <c r="S38" s="57"/>
      <c r="T38" s="57"/>
      <c r="U38" s="57"/>
      <c r="V38" s="57"/>
      <c r="W38" s="57"/>
      <c r="X38" s="57"/>
      <c r="Y38" s="57"/>
      <c r="Z38" s="57"/>
      <c r="AA38" s="57"/>
      <c r="AB38" s="57"/>
      <c r="AC38" s="57"/>
      <c r="AD38" s="57"/>
      <c r="AE38" s="58"/>
      <c r="AF38" s="59"/>
      <c r="AG38" s="59"/>
      <c r="AH38" s="59"/>
      <c r="AI38" s="59"/>
      <c r="AJ38" s="59"/>
      <c r="AK38" s="59"/>
      <c r="AL38" s="59"/>
    </row>
    <row r="39" spans="1:38" ht="27.6">
      <c r="A39" s="101">
        <v>4</v>
      </c>
      <c r="B39" s="102" t="s">
        <v>18</v>
      </c>
      <c r="C39" s="99"/>
      <c r="D39" s="99"/>
      <c r="E39" s="99"/>
      <c r="F39" s="105"/>
    </row>
    <row r="40" spans="1:38" ht="51" customHeight="1">
      <c r="A40" s="96" t="s">
        <v>10</v>
      </c>
      <c r="B40" s="97" t="s">
        <v>92</v>
      </c>
      <c r="C40" s="99">
        <f>D40+E40</f>
        <v>0</v>
      </c>
      <c r="D40" s="99"/>
      <c r="E40" s="99"/>
      <c r="F40" s="105"/>
    </row>
    <row r="41" spans="1:38" s="60" customFormat="1" ht="21" hidden="1" customHeight="1">
      <c r="A41" s="105"/>
      <c r="B41" s="112" t="s">
        <v>78</v>
      </c>
      <c r="C41" s="108">
        <f t="shared" ref="C41" si="4">+D41+E41</f>
        <v>3257</v>
      </c>
      <c r="D41" s="108">
        <v>2336</v>
      </c>
      <c r="E41" s="108">
        <v>921</v>
      </c>
      <c r="F41" s="109"/>
      <c r="G41" s="57"/>
      <c r="H41" s="57"/>
      <c r="I41" s="57"/>
      <c r="J41" s="57"/>
      <c r="K41" s="57"/>
      <c r="L41" s="57"/>
      <c r="M41" s="57"/>
      <c r="N41" s="57"/>
      <c r="O41" s="57"/>
      <c r="P41" s="57"/>
      <c r="Q41" s="57"/>
      <c r="R41" s="57"/>
      <c r="S41" s="57"/>
      <c r="T41" s="57"/>
      <c r="U41" s="57"/>
      <c r="V41" s="57"/>
      <c r="W41" s="57"/>
      <c r="X41" s="57"/>
      <c r="Y41" s="57"/>
      <c r="Z41" s="57"/>
      <c r="AA41" s="57"/>
      <c r="AB41" s="57"/>
      <c r="AC41" s="57"/>
      <c r="AD41" s="57"/>
      <c r="AE41" s="58"/>
      <c r="AF41" s="59"/>
      <c r="AG41" s="59"/>
      <c r="AH41" s="59"/>
      <c r="AI41" s="59"/>
      <c r="AJ41" s="59"/>
      <c r="AK41" s="59"/>
      <c r="AL41" s="59"/>
    </row>
    <row r="42" spans="1:38" ht="47.25" customHeight="1">
      <c r="A42" s="96" t="s">
        <v>11</v>
      </c>
      <c r="B42" s="97" t="s">
        <v>93</v>
      </c>
      <c r="C42" s="99"/>
      <c r="D42" s="99"/>
      <c r="E42" s="99"/>
      <c r="F42" s="105"/>
    </row>
    <row r="43" spans="1:38" hidden="1">
      <c r="A43" s="96"/>
      <c r="B43" s="102" t="s">
        <v>94</v>
      </c>
      <c r="C43" s="104">
        <f t="shared" si="1"/>
        <v>0</v>
      </c>
      <c r="D43" s="104"/>
      <c r="E43" s="104"/>
      <c r="F43" s="105"/>
    </row>
    <row r="44" spans="1:38" hidden="1">
      <c r="A44" s="96"/>
      <c r="B44" s="102" t="s">
        <v>95</v>
      </c>
      <c r="C44" s="104">
        <f t="shared" si="1"/>
        <v>0</v>
      </c>
      <c r="D44" s="104"/>
      <c r="E44" s="104"/>
      <c r="F44" s="105"/>
    </row>
    <row r="45" spans="1:38" ht="41.4" hidden="1">
      <c r="A45" s="96"/>
      <c r="B45" s="102" t="s">
        <v>96</v>
      </c>
      <c r="C45" s="104">
        <f t="shared" si="1"/>
        <v>0</v>
      </c>
      <c r="D45" s="104"/>
      <c r="E45" s="104"/>
      <c r="F45" s="105"/>
    </row>
    <row r="46" spans="1:38" ht="34.5" customHeight="1">
      <c r="A46" s="96" t="s">
        <v>12</v>
      </c>
      <c r="B46" s="97" t="s">
        <v>97</v>
      </c>
      <c r="C46" s="99">
        <f>D46+E46</f>
        <v>3459</v>
      </c>
      <c r="D46" s="99">
        <f>SUM(D47:D47)-400</f>
        <v>3459</v>
      </c>
      <c r="E46" s="99"/>
      <c r="F46" s="105"/>
    </row>
    <row r="47" spans="1:38" s="60" customFormat="1" ht="20.25" hidden="1" customHeight="1">
      <c r="A47" s="105" t="s">
        <v>77</v>
      </c>
      <c r="B47" s="106" t="s">
        <v>78</v>
      </c>
      <c r="C47" s="104">
        <f t="shared" si="1"/>
        <v>3859</v>
      </c>
      <c r="D47" s="111">
        <v>3859</v>
      </c>
      <c r="E47" s="108"/>
      <c r="F47" s="109"/>
      <c r="G47" s="57"/>
      <c r="H47" s="57"/>
      <c r="I47" s="57"/>
      <c r="J47" s="57"/>
      <c r="K47" s="57"/>
      <c r="L47" s="57"/>
      <c r="M47" s="57"/>
      <c r="N47" s="57"/>
      <c r="O47" s="57"/>
      <c r="P47" s="57"/>
      <c r="Q47" s="57"/>
      <c r="R47" s="57"/>
      <c r="S47" s="57"/>
      <c r="T47" s="57"/>
      <c r="U47" s="57"/>
      <c r="V47" s="57"/>
      <c r="W47" s="57"/>
      <c r="X47" s="57"/>
      <c r="Y47" s="57"/>
      <c r="Z47" s="57"/>
      <c r="AA47" s="57"/>
      <c r="AB47" s="57"/>
      <c r="AC47" s="57"/>
      <c r="AD47" s="57"/>
      <c r="AE47" s="58"/>
      <c r="AF47" s="59"/>
      <c r="AG47" s="59"/>
      <c r="AH47" s="59"/>
      <c r="AI47" s="59"/>
      <c r="AJ47" s="59"/>
      <c r="AK47" s="59"/>
      <c r="AL47" s="59"/>
    </row>
    <row r="48" spans="1:38" ht="27.6">
      <c r="A48" s="96" t="s">
        <v>42</v>
      </c>
      <c r="B48" s="97" t="s">
        <v>98</v>
      </c>
      <c r="C48" s="99">
        <f t="shared" si="1"/>
        <v>0</v>
      </c>
      <c r="D48" s="99">
        <f>+D49+D50</f>
        <v>0</v>
      </c>
      <c r="E48" s="99">
        <f>+E49+E50</f>
        <v>0</v>
      </c>
      <c r="F48" s="105"/>
    </row>
    <row r="49" spans="1:38" ht="27.6">
      <c r="A49" s="101"/>
      <c r="B49" s="102" t="s">
        <v>19</v>
      </c>
      <c r="C49" s="99"/>
      <c r="D49" s="99"/>
      <c r="E49" s="99"/>
      <c r="F49" s="105"/>
    </row>
    <row r="50" spans="1:38" ht="41.4">
      <c r="A50" s="101"/>
      <c r="B50" s="102" t="s">
        <v>99</v>
      </c>
      <c r="C50" s="99">
        <f t="shared" si="1"/>
        <v>0</v>
      </c>
      <c r="D50" s="99"/>
      <c r="E50" s="99"/>
      <c r="F50" s="105"/>
    </row>
    <row r="51" spans="1:38" s="60" customFormat="1" ht="19.5" hidden="1" customHeight="1">
      <c r="A51" s="105" t="s">
        <v>77</v>
      </c>
      <c r="B51" s="106" t="s">
        <v>78</v>
      </c>
      <c r="C51" s="104">
        <f t="shared" si="1"/>
        <v>732</v>
      </c>
      <c r="D51" s="111">
        <v>732</v>
      </c>
      <c r="E51" s="108"/>
      <c r="F51" s="109"/>
      <c r="G51" s="57"/>
      <c r="H51" s="57"/>
      <c r="I51" s="57"/>
      <c r="J51" s="57"/>
      <c r="K51" s="57"/>
      <c r="L51" s="57"/>
      <c r="M51" s="57"/>
      <c r="N51" s="57"/>
      <c r="O51" s="57"/>
      <c r="P51" s="57"/>
      <c r="Q51" s="57"/>
      <c r="R51" s="57"/>
      <c r="S51" s="57"/>
      <c r="T51" s="57"/>
      <c r="U51" s="57"/>
      <c r="V51" s="57"/>
      <c r="W51" s="57"/>
      <c r="X51" s="57"/>
      <c r="Y51" s="57"/>
      <c r="Z51" s="57"/>
      <c r="AA51" s="57"/>
      <c r="AB51" s="57"/>
      <c r="AC51" s="57"/>
      <c r="AD51" s="57"/>
      <c r="AE51" s="58"/>
      <c r="AF51" s="59"/>
      <c r="AG51" s="59"/>
      <c r="AH51" s="59"/>
      <c r="AI51" s="59"/>
      <c r="AJ51" s="59"/>
      <c r="AK51" s="59"/>
      <c r="AL51" s="59"/>
    </row>
    <row r="52" spans="1:38" ht="41.4">
      <c r="A52" s="96" t="s">
        <v>44</v>
      </c>
      <c r="B52" s="97" t="s">
        <v>100</v>
      </c>
      <c r="C52" s="99">
        <f>D52+E52</f>
        <v>228</v>
      </c>
      <c r="D52" s="99">
        <f t="shared" ref="D52:E52" si="5">+D53+D58+D59</f>
        <v>228</v>
      </c>
      <c r="E52" s="99">
        <f t="shared" si="5"/>
        <v>0</v>
      </c>
      <c r="F52" s="105"/>
    </row>
    <row r="53" spans="1:38" ht="41.4">
      <c r="A53" s="101">
        <v>1</v>
      </c>
      <c r="B53" s="102" t="s">
        <v>101</v>
      </c>
      <c r="C53" s="99">
        <f>D53+E53</f>
        <v>228</v>
      </c>
      <c r="D53" s="99">
        <v>228</v>
      </c>
      <c r="E53" s="99"/>
      <c r="F53" s="105"/>
    </row>
    <row r="54" spans="1:38" ht="27.6" hidden="1">
      <c r="A54" s="101"/>
      <c r="B54" s="102" t="s">
        <v>102</v>
      </c>
      <c r="C54" s="104">
        <f t="shared" si="1"/>
        <v>0</v>
      </c>
      <c r="D54" s="104"/>
      <c r="E54" s="104"/>
      <c r="F54" s="105"/>
    </row>
    <row r="55" spans="1:38" ht="27.6" hidden="1">
      <c r="A55" s="101"/>
      <c r="B55" s="102" t="s">
        <v>103</v>
      </c>
      <c r="C55" s="104">
        <f t="shared" si="1"/>
        <v>0</v>
      </c>
      <c r="D55" s="104"/>
      <c r="E55" s="104"/>
      <c r="F55" s="105"/>
    </row>
    <row r="56" spans="1:38" ht="41.4" hidden="1">
      <c r="A56" s="101"/>
      <c r="B56" s="102" t="s">
        <v>104</v>
      </c>
      <c r="C56" s="104">
        <f t="shared" si="1"/>
        <v>0</v>
      </c>
      <c r="D56" s="104"/>
      <c r="E56" s="104"/>
      <c r="F56" s="105"/>
    </row>
    <row r="57" spans="1:38" s="60" customFormat="1" ht="18" hidden="1" customHeight="1">
      <c r="A57" s="105" t="s">
        <v>77</v>
      </c>
      <c r="B57" s="106" t="s">
        <v>78</v>
      </c>
      <c r="C57" s="104">
        <f t="shared" si="1"/>
        <v>528</v>
      </c>
      <c r="D57" s="111">
        <v>528</v>
      </c>
      <c r="E57" s="108"/>
      <c r="F57" s="109"/>
      <c r="G57" s="57"/>
      <c r="H57" s="57"/>
      <c r="I57" s="57"/>
      <c r="J57" s="57"/>
      <c r="K57" s="57"/>
      <c r="L57" s="57"/>
      <c r="M57" s="57"/>
      <c r="N57" s="57"/>
      <c r="O57" s="57"/>
      <c r="P57" s="57"/>
      <c r="Q57" s="57"/>
      <c r="R57" s="57"/>
      <c r="S57" s="57"/>
      <c r="T57" s="57"/>
      <c r="U57" s="57"/>
      <c r="V57" s="57"/>
      <c r="W57" s="57"/>
      <c r="X57" s="57"/>
      <c r="Y57" s="57"/>
      <c r="Z57" s="57"/>
      <c r="AA57" s="57"/>
      <c r="AB57" s="57"/>
      <c r="AC57" s="57"/>
      <c r="AD57" s="57"/>
      <c r="AE57" s="58"/>
    </row>
    <row r="58" spans="1:38" ht="41.4">
      <c r="A58" s="101">
        <v>2</v>
      </c>
      <c r="B58" s="102" t="s">
        <v>105</v>
      </c>
      <c r="C58" s="99"/>
      <c r="D58" s="99"/>
      <c r="E58" s="99"/>
      <c r="F58" s="105"/>
    </row>
    <row r="59" spans="1:38" ht="27.6">
      <c r="A59" s="115">
        <v>3</v>
      </c>
      <c r="B59" s="116" t="s">
        <v>106</v>
      </c>
      <c r="C59" s="118">
        <f t="shared" si="1"/>
        <v>0</v>
      </c>
      <c r="D59" s="118"/>
      <c r="E59" s="118"/>
      <c r="F59" s="120"/>
    </row>
    <row r="60" spans="1:38" s="60" customFormat="1" ht="25.8" hidden="1" customHeight="1">
      <c r="A60" s="84" t="s">
        <v>77</v>
      </c>
      <c r="B60" s="85" t="s">
        <v>78</v>
      </c>
      <c r="C60" s="87">
        <f t="shared" si="1"/>
        <v>252</v>
      </c>
      <c r="D60" s="88">
        <v>252</v>
      </c>
      <c r="E60" s="89"/>
      <c r="F60" s="90"/>
      <c r="G60" s="57"/>
      <c r="H60" s="57"/>
      <c r="I60" s="57"/>
      <c r="J60" s="57"/>
      <c r="K60" s="57"/>
      <c r="L60" s="57"/>
      <c r="M60" s="57"/>
      <c r="N60" s="57"/>
      <c r="O60" s="57"/>
      <c r="P60" s="57"/>
      <c r="Q60" s="57"/>
      <c r="R60" s="57"/>
      <c r="S60" s="57"/>
      <c r="T60" s="57"/>
      <c r="U60" s="57"/>
      <c r="V60" s="57"/>
      <c r="W60" s="57"/>
      <c r="X60" s="57"/>
      <c r="Y60" s="57"/>
      <c r="Z60" s="57"/>
      <c r="AA60" s="57"/>
      <c r="AB60" s="57"/>
      <c r="AC60" s="57"/>
      <c r="AD60" s="57"/>
      <c r="AE60" s="58"/>
    </row>
    <row r="62" spans="1:38" ht="33" hidden="1" customHeight="1">
      <c r="A62" s="142" t="s">
        <v>107</v>
      </c>
      <c r="B62" s="142"/>
      <c r="C62" s="142"/>
      <c r="D62" s="142"/>
      <c r="E62" s="142"/>
      <c r="F62" s="142"/>
      <c r="G62" s="71"/>
      <c r="H62" s="71"/>
      <c r="I62" s="71"/>
      <c r="J62" s="71"/>
      <c r="K62" s="71"/>
      <c r="L62" s="71"/>
      <c r="M62" s="71"/>
      <c r="N62" s="71"/>
      <c r="O62" s="71"/>
      <c r="P62" s="71"/>
      <c r="Q62" s="71"/>
      <c r="R62" s="71"/>
      <c r="S62" s="71"/>
      <c r="T62" s="71"/>
      <c r="U62" s="71"/>
      <c r="V62" s="71"/>
      <c r="W62" s="71"/>
      <c r="X62" s="71"/>
      <c r="Y62" s="71"/>
    </row>
  </sheetData>
  <mergeCells count="10">
    <mergeCell ref="A62:F62"/>
    <mergeCell ref="H6:J7"/>
    <mergeCell ref="C6:E6"/>
    <mergeCell ref="A1:B1"/>
    <mergeCell ref="A2:F2"/>
    <mergeCell ref="A3:F3"/>
    <mergeCell ref="A4:F4"/>
    <mergeCell ref="A6:A7"/>
    <mergeCell ref="B6:B7"/>
    <mergeCell ref="F6:F7"/>
  </mergeCells>
  <pageMargins left="0.5" right="0.25" top="0.5" bottom="0.5" header="0.3" footer="0.3"/>
  <pageSetup paperSize="9" scale="9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workbookViewId="0">
      <selection sqref="A1:XFD1048576"/>
    </sheetView>
  </sheetViews>
  <sheetFormatPr defaultColWidth="9.109375" defaultRowHeight="13.8"/>
  <cols>
    <col min="1" max="1" width="4.5546875" style="35" customWidth="1"/>
    <col min="2" max="2" width="50.5546875" style="35" customWidth="1"/>
    <col min="3" max="3" width="10.109375" style="35" hidden="1" customWidth="1"/>
    <col min="4" max="4" width="10" style="35" hidden="1" customWidth="1"/>
    <col min="5" max="5" width="9.88671875" style="35" hidden="1" customWidth="1"/>
    <col min="6" max="6" width="8.6640625" style="34" hidden="1" customWidth="1"/>
    <col min="7" max="7" width="9" style="34" hidden="1" customWidth="1"/>
    <col min="8" max="8" width="8.88671875" style="34" hidden="1" customWidth="1"/>
    <col min="9" max="9" width="9.88671875" style="34" hidden="1" customWidth="1"/>
    <col min="10" max="10" width="8.6640625" style="34" hidden="1" customWidth="1"/>
    <col min="11" max="11" width="8.5546875" style="34" hidden="1" customWidth="1"/>
    <col min="12" max="13" width="10.109375" style="34" customWidth="1"/>
    <col min="14" max="14" width="9.77734375" style="34" customWidth="1"/>
    <col min="15" max="15" width="10.6640625" style="34" hidden="1" customWidth="1"/>
    <col min="16" max="16" width="9.88671875" style="34" hidden="1" customWidth="1"/>
    <col min="17" max="20" width="10.44140625" style="34" hidden="1" customWidth="1"/>
    <col min="21" max="21" width="8" style="35" customWidth="1"/>
    <col min="22" max="16384" width="9.109375" style="35"/>
  </cols>
  <sheetData>
    <row r="1" spans="1:53">
      <c r="A1" s="132"/>
      <c r="B1" s="132"/>
      <c r="C1" s="33"/>
      <c r="D1" s="33"/>
      <c r="E1" s="33"/>
    </row>
    <row r="2" spans="1:53" ht="25.2" customHeight="1">
      <c r="A2" s="133" t="s">
        <v>109</v>
      </c>
      <c r="B2" s="133"/>
      <c r="C2" s="133"/>
      <c r="D2" s="133"/>
      <c r="E2" s="133"/>
      <c r="F2" s="133"/>
      <c r="G2" s="133"/>
      <c r="H2" s="133"/>
      <c r="I2" s="133"/>
      <c r="J2" s="133"/>
      <c r="K2" s="133"/>
      <c r="L2" s="133"/>
      <c r="M2" s="133"/>
      <c r="N2" s="133"/>
      <c r="O2" s="133"/>
      <c r="P2" s="133"/>
      <c r="Q2" s="133"/>
      <c r="R2" s="133"/>
      <c r="S2" s="133"/>
      <c r="T2" s="133"/>
      <c r="U2" s="133"/>
    </row>
    <row r="3" spans="1:53" ht="33.6" customHeight="1">
      <c r="A3" s="133" t="s">
        <v>113</v>
      </c>
      <c r="B3" s="133"/>
      <c r="C3" s="133"/>
      <c r="D3" s="133"/>
      <c r="E3" s="133"/>
      <c r="F3" s="133"/>
      <c r="G3" s="133"/>
      <c r="H3" s="133"/>
      <c r="I3" s="133"/>
      <c r="J3" s="133"/>
      <c r="K3" s="133"/>
      <c r="L3" s="133"/>
      <c r="M3" s="133"/>
      <c r="N3" s="133"/>
      <c r="O3" s="133"/>
      <c r="P3" s="133"/>
      <c r="Q3" s="133"/>
      <c r="R3" s="133"/>
      <c r="S3" s="133"/>
      <c r="T3" s="133"/>
      <c r="U3" s="133"/>
    </row>
    <row r="4" spans="1:53" ht="21" customHeight="1">
      <c r="A4" s="134" t="s">
        <v>110</v>
      </c>
      <c r="B4" s="134"/>
      <c r="C4" s="134"/>
      <c r="D4" s="134"/>
      <c r="E4" s="134"/>
      <c r="F4" s="134"/>
      <c r="G4" s="134"/>
      <c r="H4" s="134"/>
      <c r="I4" s="134"/>
      <c r="J4" s="134"/>
      <c r="K4" s="134"/>
      <c r="L4" s="134"/>
      <c r="M4" s="134"/>
      <c r="N4" s="134"/>
      <c r="O4" s="134"/>
      <c r="P4" s="134"/>
      <c r="Q4" s="134"/>
      <c r="R4" s="134"/>
      <c r="S4" s="134"/>
      <c r="T4" s="134"/>
      <c r="U4" s="134"/>
    </row>
    <row r="5" spans="1:53" ht="15.6" customHeight="1">
      <c r="A5" s="36"/>
      <c r="B5" s="36"/>
      <c r="C5" s="36"/>
      <c r="D5" s="37"/>
      <c r="E5" s="37"/>
      <c r="F5" s="38"/>
      <c r="G5" s="38"/>
      <c r="H5" s="38"/>
      <c r="I5" s="38"/>
      <c r="J5" s="38"/>
      <c r="K5" s="38"/>
      <c r="L5" s="38"/>
      <c r="M5" s="141" t="s">
        <v>52</v>
      </c>
      <c r="N5" s="141"/>
      <c r="O5" s="141"/>
      <c r="P5" s="141"/>
      <c r="Q5" s="141"/>
      <c r="R5" s="141"/>
      <c r="S5" s="141"/>
      <c r="T5" s="141"/>
      <c r="U5" s="141"/>
    </row>
    <row r="6" spans="1:53" ht="27" customHeight="1">
      <c r="A6" s="131" t="s">
        <v>0</v>
      </c>
      <c r="B6" s="131" t="s">
        <v>24</v>
      </c>
      <c r="C6" s="139"/>
      <c r="D6" s="79" t="s">
        <v>27</v>
      </c>
      <c r="E6" s="139"/>
      <c r="F6" s="143" t="s">
        <v>63</v>
      </c>
      <c r="G6" s="143"/>
      <c r="H6" s="143"/>
      <c r="I6" s="143" t="s">
        <v>64</v>
      </c>
      <c r="J6" s="143"/>
      <c r="K6" s="143"/>
      <c r="L6" s="143" t="s">
        <v>66</v>
      </c>
      <c r="M6" s="143"/>
      <c r="N6" s="143"/>
      <c r="O6" s="131" t="s">
        <v>55</v>
      </c>
      <c r="P6" s="131" t="s">
        <v>56</v>
      </c>
      <c r="Q6" s="131" t="s">
        <v>57</v>
      </c>
      <c r="R6" s="131"/>
      <c r="S6" s="131"/>
      <c r="T6" s="131"/>
      <c r="U6" s="131" t="s">
        <v>54</v>
      </c>
      <c r="W6" s="132"/>
      <c r="X6" s="132"/>
      <c r="Y6" s="132"/>
    </row>
    <row r="7" spans="1:53" ht="29.25" customHeight="1">
      <c r="A7" s="131"/>
      <c r="B7" s="131"/>
      <c r="C7" s="140"/>
      <c r="D7" s="79"/>
      <c r="E7" s="140"/>
      <c r="F7" s="81" t="s">
        <v>55</v>
      </c>
      <c r="G7" s="81" t="s">
        <v>56</v>
      </c>
      <c r="H7" s="81" t="s">
        <v>67</v>
      </c>
      <c r="I7" s="81" t="s">
        <v>55</v>
      </c>
      <c r="J7" s="81" t="s">
        <v>56</v>
      </c>
      <c r="K7" s="81" t="s">
        <v>67</v>
      </c>
      <c r="L7" s="81" t="s">
        <v>55</v>
      </c>
      <c r="M7" s="81" t="s">
        <v>56</v>
      </c>
      <c r="N7" s="81" t="s">
        <v>67</v>
      </c>
      <c r="O7" s="131"/>
      <c r="P7" s="131"/>
      <c r="Q7" s="131"/>
      <c r="R7" s="131"/>
      <c r="S7" s="131"/>
      <c r="T7" s="131"/>
      <c r="U7" s="131"/>
      <c r="W7" s="132"/>
      <c r="X7" s="132"/>
      <c r="Y7" s="132"/>
    </row>
    <row r="8" spans="1:53" s="40" customFormat="1" ht="27" customHeight="1">
      <c r="A8" s="77">
        <v>1</v>
      </c>
      <c r="B8" s="77">
        <v>2</v>
      </c>
      <c r="C8" s="77">
        <v>7</v>
      </c>
      <c r="D8" s="77">
        <v>8</v>
      </c>
      <c r="E8" s="77">
        <v>9</v>
      </c>
      <c r="F8" s="77" t="s">
        <v>68</v>
      </c>
      <c r="G8" s="77">
        <v>4</v>
      </c>
      <c r="H8" s="77">
        <v>5</v>
      </c>
      <c r="I8" s="77" t="s">
        <v>69</v>
      </c>
      <c r="J8" s="77">
        <v>7</v>
      </c>
      <c r="K8" s="77">
        <v>8</v>
      </c>
      <c r="L8" s="77" t="s">
        <v>68</v>
      </c>
      <c r="M8" s="77">
        <v>4</v>
      </c>
      <c r="N8" s="77">
        <v>5</v>
      </c>
      <c r="O8" s="77" t="s">
        <v>72</v>
      </c>
      <c r="P8" s="77">
        <v>16</v>
      </c>
      <c r="Q8" s="77">
        <v>17</v>
      </c>
      <c r="R8" s="77">
        <v>18</v>
      </c>
      <c r="S8" s="77">
        <v>19</v>
      </c>
      <c r="T8" s="77" t="s">
        <v>73</v>
      </c>
      <c r="U8" s="77">
        <v>6</v>
      </c>
    </row>
    <row r="9" spans="1:53" ht="20.25" customHeight="1">
      <c r="A9" s="91"/>
      <c r="B9" s="92" t="s">
        <v>61</v>
      </c>
      <c r="C9" s="93" t="e">
        <f t="shared" ref="C9:N9" si="0">+C10+C17+C19+C27+C30+C40+C42+C46+C48+C52</f>
        <v>#REF!</v>
      </c>
      <c r="D9" s="93">
        <f t="shared" si="0"/>
        <v>2129290</v>
      </c>
      <c r="E9" s="93" t="e">
        <f t="shared" si="0"/>
        <v>#REF!</v>
      </c>
      <c r="F9" s="94">
        <f t="shared" si="0"/>
        <v>77651</v>
      </c>
      <c r="G9" s="94">
        <f t="shared" si="0"/>
        <v>25262</v>
      </c>
      <c r="H9" s="94">
        <f t="shared" si="0"/>
        <v>52389</v>
      </c>
      <c r="I9" s="94">
        <f t="shared" si="0"/>
        <v>122874</v>
      </c>
      <c r="J9" s="94">
        <f t="shared" si="0"/>
        <v>53633</v>
      </c>
      <c r="K9" s="94">
        <f t="shared" si="0"/>
        <v>69241</v>
      </c>
      <c r="L9" s="94">
        <f t="shared" si="0"/>
        <v>155385</v>
      </c>
      <c r="M9" s="94">
        <f t="shared" si="0"/>
        <v>66730</v>
      </c>
      <c r="N9" s="94">
        <f t="shared" si="0"/>
        <v>88655</v>
      </c>
      <c r="O9" s="94" t="e">
        <f>P9+Q9</f>
        <v>#REF!</v>
      </c>
      <c r="P9" s="94" t="e">
        <f>+P10+P17+P19+P27+P30+P40+P42+P46+P48+P52-1</f>
        <v>#REF!</v>
      </c>
      <c r="Q9" s="94" t="e">
        <f>+Q10+Q17+Q19+Q27+Q30+Q40+Q42+Q46+Q48+Q52+2</f>
        <v>#REF!</v>
      </c>
      <c r="R9" s="94" t="e">
        <f>O9*5%</f>
        <v>#REF!</v>
      </c>
      <c r="S9" s="94"/>
      <c r="T9" s="94" t="e">
        <f>+O9+R9+S9</f>
        <v>#REF!</v>
      </c>
      <c r="U9" s="95"/>
      <c r="W9" s="33"/>
      <c r="X9" s="33"/>
      <c r="Y9" s="33"/>
    </row>
    <row r="10" spans="1:53" s="47" customFormat="1" ht="31.5" customHeight="1">
      <c r="A10" s="96" t="s">
        <v>4</v>
      </c>
      <c r="B10" s="97" t="s">
        <v>29</v>
      </c>
      <c r="C10" s="98">
        <f>+D10+E10</f>
        <v>64784</v>
      </c>
      <c r="D10" s="98">
        <f>D11+D12+D13+D14+D15</f>
        <v>44727</v>
      </c>
      <c r="E10" s="98">
        <f>SUM(E16:E16)-2</f>
        <v>20057</v>
      </c>
      <c r="F10" s="99">
        <f t="shared" ref="F10:K10" si="1">SUM(F16:F16)</f>
        <v>6635</v>
      </c>
      <c r="G10" s="99">
        <f t="shared" si="1"/>
        <v>853</v>
      </c>
      <c r="H10" s="99">
        <f t="shared" si="1"/>
        <v>5782</v>
      </c>
      <c r="I10" s="99">
        <f t="shared" si="1"/>
        <v>9051</v>
      </c>
      <c r="J10" s="99">
        <f t="shared" si="1"/>
        <v>2505</v>
      </c>
      <c r="K10" s="99">
        <f t="shared" si="1"/>
        <v>6546</v>
      </c>
      <c r="L10" s="99">
        <f>M10+N10</f>
        <v>7034</v>
      </c>
      <c r="M10" s="99">
        <v>2140</v>
      </c>
      <c r="N10" s="99">
        <v>4894</v>
      </c>
      <c r="O10" s="99" t="e">
        <f>P10+Q10</f>
        <v>#REF!</v>
      </c>
      <c r="P10" s="99" t="e">
        <f>SUM(P16:P16)</f>
        <v>#REF!</v>
      </c>
      <c r="Q10" s="99" t="e">
        <f>+H10+K10+#REF!+N10-2</f>
        <v>#REF!</v>
      </c>
      <c r="R10" s="99"/>
      <c r="S10" s="99"/>
      <c r="T10" s="99"/>
      <c r="U10" s="100"/>
    </row>
    <row r="11" spans="1:53" hidden="1">
      <c r="A11" s="101">
        <v>1</v>
      </c>
      <c r="B11" s="102" t="s">
        <v>1</v>
      </c>
      <c r="C11" s="103">
        <f t="shared" ref="C11:C59" si="2">+D11+E11</f>
        <v>4520</v>
      </c>
      <c r="D11" s="103"/>
      <c r="E11" s="103">
        <v>4520</v>
      </c>
      <c r="F11" s="104">
        <f t="shared" ref="F11:F60" si="3">+G11+H11</f>
        <v>0</v>
      </c>
      <c r="G11" s="104"/>
      <c r="H11" s="104"/>
      <c r="I11" s="104">
        <f t="shared" ref="I11:I60" si="4">+J11+K11</f>
        <v>0</v>
      </c>
      <c r="J11" s="104"/>
      <c r="K11" s="104"/>
      <c r="L11" s="104">
        <f t="shared" ref="L11:L47" si="5">+M11+N11</f>
        <v>0</v>
      </c>
      <c r="M11" s="104"/>
      <c r="N11" s="104"/>
      <c r="O11" s="99" t="e">
        <f t="shared" ref="O11:O47" si="6">+P11+Q11</f>
        <v>#REF!</v>
      </c>
      <c r="P11" s="99" t="e">
        <f>+G11+J11+#REF!+M11</f>
        <v>#REF!</v>
      </c>
      <c r="Q11" s="99" t="e">
        <f>+H11+K11+#REF!+N11</f>
        <v>#REF!</v>
      </c>
      <c r="R11" s="99"/>
      <c r="S11" s="99"/>
      <c r="T11" s="99"/>
      <c r="U11" s="105"/>
    </row>
    <row r="12" spans="1:53" hidden="1">
      <c r="A12" s="101">
        <v>2</v>
      </c>
      <c r="B12" s="102" t="s">
        <v>30</v>
      </c>
      <c r="C12" s="103">
        <f t="shared" si="2"/>
        <v>17360</v>
      </c>
      <c r="D12" s="103"/>
      <c r="E12" s="103">
        <v>17360</v>
      </c>
      <c r="F12" s="104">
        <f t="shared" si="3"/>
        <v>0</v>
      </c>
      <c r="G12" s="104"/>
      <c r="H12" s="104"/>
      <c r="I12" s="104">
        <f t="shared" si="4"/>
        <v>0</v>
      </c>
      <c r="J12" s="104"/>
      <c r="K12" s="104"/>
      <c r="L12" s="104">
        <f t="shared" si="5"/>
        <v>0</v>
      </c>
      <c r="M12" s="104"/>
      <c r="N12" s="104"/>
      <c r="O12" s="99" t="e">
        <f t="shared" si="6"/>
        <v>#REF!</v>
      </c>
      <c r="P12" s="99" t="e">
        <f>+G12+J12+#REF!+M12</f>
        <v>#REF!</v>
      </c>
      <c r="Q12" s="99" t="e">
        <f>+H12+K12+#REF!+N12</f>
        <v>#REF!</v>
      </c>
      <c r="R12" s="99"/>
      <c r="S12" s="99"/>
      <c r="T12" s="99"/>
      <c r="U12" s="105"/>
    </row>
    <row r="13" spans="1:53" hidden="1">
      <c r="A13" s="101">
        <v>3</v>
      </c>
      <c r="B13" s="102" t="s">
        <v>2</v>
      </c>
      <c r="C13" s="103">
        <f t="shared" si="2"/>
        <v>13613</v>
      </c>
      <c r="D13" s="103"/>
      <c r="E13" s="103">
        <v>13613</v>
      </c>
      <c r="F13" s="104">
        <f t="shared" si="3"/>
        <v>0</v>
      </c>
      <c r="G13" s="104"/>
      <c r="H13" s="104"/>
      <c r="I13" s="104">
        <f t="shared" si="4"/>
        <v>0</v>
      </c>
      <c r="J13" s="104"/>
      <c r="K13" s="104"/>
      <c r="L13" s="104">
        <f t="shared" si="5"/>
        <v>0</v>
      </c>
      <c r="M13" s="104"/>
      <c r="N13" s="104"/>
      <c r="O13" s="99" t="e">
        <f t="shared" si="6"/>
        <v>#REF!</v>
      </c>
      <c r="P13" s="99" t="e">
        <f>+G13+J13+#REF!+M13</f>
        <v>#REF!</v>
      </c>
      <c r="Q13" s="99" t="e">
        <f>+H13+K13+#REF!+N13</f>
        <v>#REF!</v>
      </c>
      <c r="R13" s="99"/>
      <c r="S13" s="99"/>
      <c r="T13" s="99"/>
      <c r="U13" s="105"/>
    </row>
    <row r="14" spans="1:53" hidden="1">
      <c r="A14" s="101">
        <v>4</v>
      </c>
      <c r="B14" s="102" t="s">
        <v>3</v>
      </c>
      <c r="C14" s="103">
        <f t="shared" si="2"/>
        <v>23190</v>
      </c>
      <c r="D14" s="103">
        <v>23190</v>
      </c>
      <c r="E14" s="103"/>
      <c r="F14" s="104">
        <f t="shared" si="3"/>
        <v>0</v>
      </c>
      <c r="G14" s="104"/>
      <c r="H14" s="104"/>
      <c r="I14" s="104">
        <f t="shared" si="4"/>
        <v>0</v>
      </c>
      <c r="J14" s="104"/>
      <c r="K14" s="104"/>
      <c r="L14" s="104">
        <f t="shared" si="5"/>
        <v>0</v>
      </c>
      <c r="M14" s="104"/>
      <c r="N14" s="104"/>
      <c r="O14" s="99" t="e">
        <f t="shared" si="6"/>
        <v>#REF!</v>
      </c>
      <c r="P14" s="99" t="e">
        <f>+G14+J14+#REF!+M14</f>
        <v>#REF!</v>
      </c>
      <c r="Q14" s="99" t="e">
        <f>+H14+K14+#REF!+N14</f>
        <v>#REF!</v>
      </c>
      <c r="R14" s="99"/>
      <c r="S14" s="99"/>
      <c r="T14" s="99"/>
      <c r="U14" s="105"/>
    </row>
    <row r="15" spans="1:53" hidden="1">
      <c r="A15" s="101">
        <v>5</v>
      </c>
      <c r="B15" s="102" t="s">
        <v>31</v>
      </c>
      <c r="C15" s="103">
        <f t="shared" si="2"/>
        <v>21537</v>
      </c>
      <c r="D15" s="103">
        <v>21537</v>
      </c>
      <c r="E15" s="103"/>
      <c r="F15" s="104">
        <f t="shared" si="3"/>
        <v>0</v>
      </c>
      <c r="G15" s="104"/>
      <c r="H15" s="104"/>
      <c r="I15" s="104">
        <f t="shared" si="4"/>
        <v>0</v>
      </c>
      <c r="J15" s="104"/>
      <c r="K15" s="104"/>
      <c r="L15" s="104">
        <f t="shared" si="5"/>
        <v>0</v>
      </c>
      <c r="M15" s="104"/>
      <c r="N15" s="104"/>
      <c r="O15" s="104" t="e">
        <f t="shared" si="6"/>
        <v>#REF!</v>
      </c>
      <c r="P15" s="104" t="e">
        <f>+G15+J15+#REF!+M15</f>
        <v>#REF!</v>
      </c>
      <c r="Q15" s="104" t="e">
        <f>+H15+K15+#REF!+N15</f>
        <v>#REF!</v>
      </c>
      <c r="R15" s="104"/>
      <c r="S15" s="104"/>
      <c r="T15" s="104"/>
      <c r="U15" s="105"/>
    </row>
    <row r="16" spans="1:53" s="60" customFormat="1" ht="18" hidden="1" customHeight="1">
      <c r="A16" s="105" t="s">
        <v>77</v>
      </c>
      <c r="B16" s="106" t="s">
        <v>78</v>
      </c>
      <c r="C16" s="107">
        <f t="shared" si="2"/>
        <v>20059</v>
      </c>
      <c r="D16" s="107"/>
      <c r="E16" s="107">
        <v>20059</v>
      </c>
      <c r="F16" s="104">
        <f t="shared" si="3"/>
        <v>6635</v>
      </c>
      <c r="G16" s="104">
        <v>853</v>
      </c>
      <c r="H16" s="104">
        <v>5782</v>
      </c>
      <c r="I16" s="104">
        <f t="shared" si="4"/>
        <v>9051</v>
      </c>
      <c r="J16" s="104">
        <v>2505</v>
      </c>
      <c r="K16" s="104">
        <v>6546</v>
      </c>
      <c r="L16" s="104" t="e">
        <f t="shared" si="5"/>
        <v>#REF!</v>
      </c>
      <c r="M16" s="108">
        <v>2140</v>
      </c>
      <c r="N16" s="104" t="e">
        <f>+E16-(H16+K16+#REF!)</f>
        <v>#REF!</v>
      </c>
      <c r="O16" s="104" t="e">
        <f t="shared" si="6"/>
        <v>#REF!</v>
      </c>
      <c r="P16" s="104" t="e">
        <f>+G16+J16+#REF!+M16</f>
        <v>#REF!</v>
      </c>
      <c r="Q16" s="104" t="e">
        <f>+H16+K16+#REF!+N16</f>
        <v>#REF!</v>
      </c>
      <c r="R16" s="104"/>
      <c r="S16" s="104"/>
      <c r="T16" s="104"/>
      <c r="U16" s="109"/>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8"/>
      <c r="AU16" s="59"/>
      <c r="AV16" s="59"/>
      <c r="AW16" s="59"/>
      <c r="AX16" s="59"/>
      <c r="AY16" s="59"/>
      <c r="AZ16" s="59"/>
      <c r="BA16" s="59"/>
    </row>
    <row r="17" spans="1:53" s="47" customFormat="1" ht="27.6">
      <c r="A17" s="96" t="s">
        <v>6</v>
      </c>
      <c r="B17" s="97" t="s">
        <v>33</v>
      </c>
      <c r="C17" s="98">
        <f t="shared" si="2"/>
        <v>44436</v>
      </c>
      <c r="D17" s="98">
        <v>1178</v>
      </c>
      <c r="E17" s="98">
        <f>SUM(E18:E18)</f>
        <v>43258</v>
      </c>
      <c r="F17" s="99">
        <f t="shared" si="3"/>
        <v>7624</v>
      </c>
      <c r="G17" s="99"/>
      <c r="H17" s="99">
        <f>SUM(H18:H18)</f>
        <v>7624</v>
      </c>
      <c r="I17" s="99">
        <f t="shared" si="4"/>
        <v>10438</v>
      </c>
      <c r="J17" s="99">
        <f>SUM(J18:J18)</f>
        <v>0</v>
      </c>
      <c r="K17" s="99">
        <f>SUM(K18:K18)</f>
        <v>10438</v>
      </c>
      <c r="L17" s="99">
        <f t="shared" si="5"/>
        <v>13658</v>
      </c>
      <c r="M17" s="99">
        <v>211</v>
      </c>
      <c r="N17" s="99">
        <v>13447</v>
      </c>
      <c r="O17" s="99" t="e">
        <f t="shared" si="6"/>
        <v>#REF!</v>
      </c>
      <c r="P17" s="99" t="e">
        <f>+G17+J17+#REF!+M17</f>
        <v>#REF!</v>
      </c>
      <c r="Q17" s="99" t="e">
        <f>+H17+K17+#REF!+N17</f>
        <v>#REF!</v>
      </c>
      <c r="R17" s="99"/>
      <c r="S17" s="99"/>
      <c r="T17" s="99"/>
      <c r="U17" s="110"/>
    </row>
    <row r="18" spans="1:53" s="60" customFormat="1" ht="19.5" hidden="1" customHeight="1">
      <c r="A18" s="105" t="s">
        <v>77</v>
      </c>
      <c r="B18" s="106" t="s">
        <v>78</v>
      </c>
      <c r="C18" s="107"/>
      <c r="D18" s="107"/>
      <c r="E18" s="107">
        <v>43258</v>
      </c>
      <c r="F18" s="104">
        <f t="shared" si="3"/>
        <v>7624</v>
      </c>
      <c r="G18" s="111"/>
      <c r="H18" s="104">
        <v>7624</v>
      </c>
      <c r="I18" s="104">
        <f t="shared" si="4"/>
        <v>10438</v>
      </c>
      <c r="J18" s="108"/>
      <c r="K18" s="104">
        <v>10438</v>
      </c>
      <c r="L18" s="104" t="e">
        <f t="shared" si="5"/>
        <v>#REF!</v>
      </c>
      <c r="M18" s="108">
        <v>211</v>
      </c>
      <c r="N18" s="104" t="e">
        <f>+E18-(H18+K18+#REF!)</f>
        <v>#REF!</v>
      </c>
      <c r="O18" s="104" t="e">
        <f t="shared" si="6"/>
        <v>#REF!</v>
      </c>
      <c r="P18" s="104" t="e">
        <f>+G18+J18+#REF!+M18</f>
        <v>#REF!</v>
      </c>
      <c r="Q18" s="104" t="e">
        <f>+H18+K18+#REF!+N18</f>
        <v>#REF!</v>
      </c>
      <c r="R18" s="104"/>
      <c r="S18" s="104"/>
      <c r="T18" s="104"/>
      <c r="U18" s="109"/>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8"/>
      <c r="AU18" s="59"/>
      <c r="AV18" s="59"/>
      <c r="AW18" s="59"/>
      <c r="AX18" s="59"/>
      <c r="AY18" s="59"/>
      <c r="AZ18" s="59"/>
      <c r="BA18" s="59"/>
    </row>
    <row r="19" spans="1:53" s="47" customFormat="1" ht="44.25" customHeight="1">
      <c r="A19" s="96" t="s">
        <v>7</v>
      </c>
      <c r="B19" s="97" t="s">
        <v>79</v>
      </c>
      <c r="C19" s="98">
        <f t="shared" si="2"/>
        <v>1017959</v>
      </c>
      <c r="D19" s="98">
        <v>1012345</v>
      </c>
      <c r="E19" s="98">
        <f>+E20+E22</f>
        <v>5614</v>
      </c>
      <c r="F19" s="99">
        <f t="shared" si="3"/>
        <v>17944</v>
      </c>
      <c r="G19" s="99">
        <f>G20+G22</f>
        <v>16736</v>
      </c>
      <c r="H19" s="99">
        <f>H20+H22</f>
        <v>1208</v>
      </c>
      <c r="I19" s="99">
        <f>I20+I22</f>
        <v>14937</v>
      </c>
      <c r="J19" s="99">
        <f>J20+J22</f>
        <v>13318</v>
      </c>
      <c r="K19" s="99">
        <f>K20+K22</f>
        <v>1619</v>
      </c>
      <c r="L19" s="99">
        <f>+M19+N19</f>
        <v>40766</v>
      </c>
      <c r="M19" s="99">
        <f>M20+M22</f>
        <v>39739</v>
      </c>
      <c r="N19" s="99">
        <f>N20+N22</f>
        <v>1027</v>
      </c>
      <c r="O19" s="99" t="e">
        <f t="shared" si="6"/>
        <v>#REF!</v>
      </c>
      <c r="P19" s="99" t="e">
        <f>+G19+J19+#REF!+M19</f>
        <v>#REF!</v>
      </c>
      <c r="Q19" s="99" t="e">
        <f>+H19+K19+#REF!+N19</f>
        <v>#REF!</v>
      </c>
      <c r="R19" s="99"/>
      <c r="S19" s="99"/>
      <c r="T19" s="99"/>
      <c r="U19" s="110"/>
    </row>
    <row r="20" spans="1:53" ht="28.5" customHeight="1">
      <c r="A20" s="101">
        <v>1</v>
      </c>
      <c r="B20" s="102" t="s">
        <v>80</v>
      </c>
      <c r="C20" s="98">
        <f t="shared" si="2"/>
        <v>778860</v>
      </c>
      <c r="D20" s="98">
        <v>778860</v>
      </c>
      <c r="E20" s="98"/>
      <c r="F20" s="99">
        <f t="shared" si="3"/>
        <v>12531</v>
      </c>
      <c r="G20" s="99">
        <f>+SUM(G21:G21)</f>
        <v>12531</v>
      </c>
      <c r="H20" s="99"/>
      <c r="I20" s="99">
        <f t="shared" si="4"/>
        <v>1800</v>
      </c>
      <c r="J20" s="99">
        <f>+SUM(J21:J21)</f>
        <v>1800</v>
      </c>
      <c r="K20" s="99"/>
      <c r="L20" s="104">
        <f>+M20+N20</f>
        <v>26119</v>
      </c>
      <c r="M20" s="104">
        <v>26119</v>
      </c>
      <c r="N20" s="104"/>
      <c r="O20" s="99" t="e">
        <f t="shared" si="6"/>
        <v>#REF!</v>
      </c>
      <c r="P20" s="99" t="e">
        <f>+G20+J20+#REF!+M20</f>
        <v>#REF!</v>
      </c>
      <c r="Q20" s="99" t="e">
        <f>+H20+K20+#REF!+N20</f>
        <v>#REF!</v>
      </c>
      <c r="R20" s="99"/>
      <c r="S20" s="99"/>
      <c r="T20" s="99"/>
      <c r="U20" s="105"/>
    </row>
    <row r="21" spans="1:53" s="60" customFormat="1" ht="19.5" hidden="1" customHeight="1">
      <c r="A21" s="105" t="s">
        <v>77</v>
      </c>
      <c r="B21" s="106" t="s">
        <v>78</v>
      </c>
      <c r="C21" s="107"/>
      <c r="D21" s="107"/>
      <c r="E21" s="107"/>
      <c r="F21" s="104">
        <f t="shared" si="3"/>
        <v>12531</v>
      </c>
      <c r="G21" s="104">
        <v>12531</v>
      </c>
      <c r="H21" s="111"/>
      <c r="I21" s="108"/>
      <c r="J21" s="104">
        <v>1800</v>
      </c>
      <c r="K21" s="108"/>
      <c r="L21" s="104" t="e">
        <f t="shared" si="5"/>
        <v>#REF!</v>
      </c>
      <c r="M21" s="108">
        <v>26119</v>
      </c>
      <c r="N21" s="104" t="e">
        <f>+E21-(H21+K21+#REF!)</f>
        <v>#REF!</v>
      </c>
      <c r="O21" s="104" t="e">
        <f t="shared" si="6"/>
        <v>#REF!</v>
      </c>
      <c r="P21" s="104" t="e">
        <f>+G21+J21+#REF!+M21</f>
        <v>#REF!</v>
      </c>
      <c r="Q21" s="104" t="e">
        <f>+H21+K21+#REF!+N21</f>
        <v>#REF!</v>
      </c>
      <c r="R21" s="104"/>
      <c r="S21" s="104"/>
      <c r="T21" s="104"/>
      <c r="U21" s="109"/>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8"/>
      <c r="AU21" s="59"/>
      <c r="AV21" s="59"/>
      <c r="AW21" s="59"/>
      <c r="AX21" s="59"/>
      <c r="AY21" s="59"/>
      <c r="AZ21" s="59"/>
      <c r="BA21" s="59"/>
    </row>
    <row r="22" spans="1:53" ht="61.5" customHeight="1">
      <c r="A22" s="101">
        <v>2</v>
      </c>
      <c r="B22" s="102" t="s">
        <v>81</v>
      </c>
      <c r="C22" s="98">
        <f t="shared" si="2"/>
        <v>239099</v>
      </c>
      <c r="D22" s="98">
        <v>233485</v>
      </c>
      <c r="E22" s="98">
        <f>+E24</f>
        <v>5614</v>
      </c>
      <c r="F22" s="99">
        <f t="shared" si="3"/>
        <v>5413</v>
      </c>
      <c r="G22" s="99">
        <f>+SUM(G26:G26)</f>
        <v>4205</v>
      </c>
      <c r="H22" s="99">
        <f>SUM(H23:H26)</f>
        <v>1208</v>
      </c>
      <c r="I22" s="99">
        <f>SUM(I23:I26)</f>
        <v>13137</v>
      </c>
      <c r="J22" s="99">
        <f>SUM(J23:J26)</f>
        <v>11518</v>
      </c>
      <c r="K22" s="99">
        <f>SUM(K23:K26)</f>
        <v>1619</v>
      </c>
      <c r="L22" s="104">
        <f>+M22+N22</f>
        <v>14647</v>
      </c>
      <c r="M22" s="104">
        <v>13620</v>
      </c>
      <c r="N22" s="104">
        <v>1027</v>
      </c>
      <c r="O22" s="99" t="e">
        <f t="shared" si="6"/>
        <v>#REF!</v>
      </c>
      <c r="P22" s="99" t="e">
        <f>+G22+J22+#REF!+M22</f>
        <v>#REF!</v>
      </c>
      <c r="Q22" s="99" t="e">
        <f>+H22+K22+#REF!+N22</f>
        <v>#REF!</v>
      </c>
      <c r="R22" s="99"/>
      <c r="S22" s="99"/>
      <c r="T22" s="99"/>
      <c r="U22" s="105"/>
    </row>
    <row r="23" spans="1:53" hidden="1">
      <c r="A23" s="101"/>
      <c r="B23" s="102" t="s">
        <v>82</v>
      </c>
      <c r="C23" s="103">
        <f t="shared" si="2"/>
        <v>196507</v>
      </c>
      <c r="D23" s="103">
        <v>196507</v>
      </c>
      <c r="E23" s="103"/>
      <c r="F23" s="104">
        <f t="shared" si="3"/>
        <v>0</v>
      </c>
      <c r="G23" s="104"/>
      <c r="H23" s="104"/>
      <c r="I23" s="104">
        <f t="shared" si="4"/>
        <v>0</v>
      </c>
      <c r="J23" s="104"/>
      <c r="K23" s="104"/>
      <c r="L23" s="104" t="e">
        <f t="shared" si="5"/>
        <v>#REF!</v>
      </c>
      <c r="M23" s="104"/>
      <c r="N23" s="104" t="e">
        <f>+E23-(H23+K23+#REF!)</f>
        <v>#REF!</v>
      </c>
      <c r="O23" s="99" t="e">
        <f t="shared" si="6"/>
        <v>#REF!</v>
      </c>
      <c r="P23" s="99" t="e">
        <f>+G23+J23+#REF!+M23</f>
        <v>#REF!</v>
      </c>
      <c r="Q23" s="99" t="e">
        <f>+H23+K23+#REF!+N23</f>
        <v>#REF!</v>
      </c>
      <c r="R23" s="99"/>
      <c r="S23" s="99"/>
      <c r="T23" s="99"/>
      <c r="U23" s="105"/>
    </row>
    <row r="24" spans="1:53" ht="27.6" hidden="1">
      <c r="A24" s="101"/>
      <c r="B24" s="102" t="s">
        <v>83</v>
      </c>
      <c r="C24" s="103">
        <f t="shared" si="2"/>
        <v>33295</v>
      </c>
      <c r="D24" s="103">
        <v>27681</v>
      </c>
      <c r="E24" s="103">
        <f>SUM(E26:E26)</f>
        <v>5614</v>
      </c>
      <c r="F24" s="104">
        <f t="shared" si="3"/>
        <v>0</v>
      </c>
      <c r="G24" s="104"/>
      <c r="H24" s="104"/>
      <c r="I24" s="104">
        <f t="shared" si="4"/>
        <v>0</v>
      </c>
      <c r="J24" s="104"/>
      <c r="K24" s="104"/>
      <c r="L24" s="104">
        <f t="shared" si="5"/>
        <v>0</v>
      </c>
      <c r="M24" s="104"/>
      <c r="N24" s="104"/>
      <c r="O24" s="99" t="e">
        <f t="shared" si="6"/>
        <v>#REF!</v>
      </c>
      <c r="P24" s="99" t="e">
        <f>+G24+J24+#REF!+M24</f>
        <v>#REF!</v>
      </c>
      <c r="Q24" s="99" t="e">
        <f>N26+#REF!+K26+H26</f>
        <v>#REF!</v>
      </c>
      <c r="R24" s="99"/>
      <c r="S24" s="99"/>
      <c r="T24" s="99"/>
      <c r="U24" s="105"/>
    </row>
    <row r="25" spans="1:53" ht="41.4" hidden="1">
      <c r="A25" s="101"/>
      <c r="B25" s="102" t="s">
        <v>84</v>
      </c>
      <c r="C25" s="103">
        <f t="shared" si="2"/>
        <v>9297</v>
      </c>
      <c r="D25" s="103">
        <v>9297</v>
      </c>
      <c r="E25" s="103"/>
      <c r="F25" s="104">
        <f t="shared" si="3"/>
        <v>0</v>
      </c>
      <c r="G25" s="104"/>
      <c r="H25" s="104"/>
      <c r="I25" s="104">
        <f t="shared" si="4"/>
        <v>0</v>
      </c>
      <c r="J25" s="104"/>
      <c r="K25" s="104"/>
      <c r="L25" s="104">
        <f t="shared" si="5"/>
        <v>0</v>
      </c>
      <c r="M25" s="104"/>
      <c r="N25" s="104"/>
      <c r="O25" s="104" t="e">
        <f t="shared" si="6"/>
        <v>#REF!</v>
      </c>
      <c r="P25" s="104" t="e">
        <f>+G25+J25+#REF!+M25</f>
        <v>#REF!</v>
      </c>
      <c r="Q25" s="104"/>
      <c r="R25" s="104"/>
      <c r="S25" s="104"/>
      <c r="T25" s="104"/>
      <c r="U25" s="105"/>
    </row>
    <row r="26" spans="1:53" s="60" customFormat="1" ht="24.6" hidden="1" customHeight="1">
      <c r="A26" s="105" t="s">
        <v>77</v>
      </c>
      <c r="B26" s="106" t="s">
        <v>78</v>
      </c>
      <c r="C26" s="107"/>
      <c r="D26" s="107"/>
      <c r="E26" s="107">
        <v>5614</v>
      </c>
      <c r="F26" s="104">
        <f t="shared" si="3"/>
        <v>5413</v>
      </c>
      <c r="G26" s="104">
        <f>1270+2935</f>
        <v>4205</v>
      </c>
      <c r="H26" s="104">
        <v>1208</v>
      </c>
      <c r="I26" s="104">
        <f t="shared" si="4"/>
        <v>13137</v>
      </c>
      <c r="J26" s="104">
        <v>11518</v>
      </c>
      <c r="K26" s="104">
        <v>1619</v>
      </c>
      <c r="L26" s="104" t="e">
        <f t="shared" si="5"/>
        <v>#REF!</v>
      </c>
      <c r="M26" s="108">
        <v>13620</v>
      </c>
      <c r="N26" s="104" t="e">
        <f>+E26-(H26+K26+#REF!)</f>
        <v>#REF!</v>
      </c>
      <c r="O26" s="104" t="e">
        <f t="shared" si="6"/>
        <v>#REF!</v>
      </c>
      <c r="P26" s="104" t="e">
        <f>+G26+J26+#REF!+M26</f>
        <v>#REF!</v>
      </c>
      <c r="Q26" s="104" t="e">
        <f>+H26+K26+#REF!+N26</f>
        <v>#REF!</v>
      </c>
      <c r="R26" s="104"/>
      <c r="S26" s="104"/>
      <c r="T26" s="104"/>
      <c r="U26" s="109"/>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8"/>
      <c r="AU26" s="59"/>
      <c r="AV26" s="59"/>
      <c r="AW26" s="59"/>
      <c r="AX26" s="59"/>
      <c r="AY26" s="59"/>
      <c r="AZ26" s="59"/>
      <c r="BA26" s="59"/>
    </row>
    <row r="27" spans="1:53" ht="27.6">
      <c r="A27" s="96" t="s">
        <v>8</v>
      </c>
      <c r="B27" s="97" t="s">
        <v>85</v>
      </c>
      <c r="C27" s="98">
        <f t="shared" si="2"/>
        <v>273547</v>
      </c>
      <c r="D27" s="98">
        <f>D28</f>
        <v>80854</v>
      </c>
      <c r="E27" s="98">
        <f>E28</f>
        <v>192693</v>
      </c>
      <c r="F27" s="99">
        <f t="shared" si="3"/>
        <v>36185</v>
      </c>
      <c r="G27" s="99">
        <f>+G28</f>
        <v>1516</v>
      </c>
      <c r="H27" s="99">
        <f>+H28</f>
        <v>34669</v>
      </c>
      <c r="I27" s="99">
        <f>+J27+K27</f>
        <v>68246</v>
      </c>
      <c r="J27" s="99">
        <v>21772</v>
      </c>
      <c r="K27" s="99">
        <f>+K28</f>
        <v>46474</v>
      </c>
      <c r="L27" s="99">
        <f t="shared" ref="L27:Q27" si="7">+L28</f>
        <v>69481</v>
      </c>
      <c r="M27" s="99">
        <f t="shared" si="7"/>
        <v>4786</v>
      </c>
      <c r="N27" s="99">
        <f t="shared" si="7"/>
        <v>64695</v>
      </c>
      <c r="O27" s="99" t="e">
        <f t="shared" si="7"/>
        <v>#REF!</v>
      </c>
      <c r="P27" s="99" t="e">
        <f t="shared" si="7"/>
        <v>#REF!</v>
      </c>
      <c r="Q27" s="99" t="e">
        <f t="shared" si="7"/>
        <v>#REF!</v>
      </c>
      <c r="R27" s="99"/>
      <c r="S27" s="99"/>
      <c r="T27" s="99"/>
      <c r="U27" s="105"/>
    </row>
    <row r="28" spans="1:53" ht="41.4">
      <c r="A28" s="101">
        <v>1</v>
      </c>
      <c r="B28" s="102" t="s">
        <v>86</v>
      </c>
      <c r="C28" s="98">
        <f t="shared" si="2"/>
        <v>273547</v>
      </c>
      <c r="D28" s="98">
        <v>80854</v>
      </c>
      <c r="E28" s="98">
        <f>SUM(E29:E29)</f>
        <v>192693</v>
      </c>
      <c r="F28" s="99">
        <f t="shared" si="3"/>
        <v>36185</v>
      </c>
      <c r="G28" s="99">
        <f t="shared" ref="G28:K28" si="8">SUM(G29:G29)</f>
        <v>1516</v>
      </c>
      <c r="H28" s="99">
        <f t="shared" si="8"/>
        <v>34669</v>
      </c>
      <c r="I28" s="99">
        <f t="shared" si="8"/>
        <v>50555</v>
      </c>
      <c r="J28" s="99">
        <f t="shared" si="8"/>
        <v>4081</v>
      </c>
      <c r="K28" s="99">
        <f t="shared" si="8"/>
        <v>46474</v>
      </c>
      <c r="L28" s="104">
        <f t="shared" si="5"/>
        <v>69481</v>
      </c>
      <c r="M28" s="104">
        <v>4786</v>
      </c>
      <c r="N28" s="104">
        <v>64695</v>
      </c>
      <c r="O28" s="99" t="e">
        <f t="shared" si="6"/>
        <v>#REF!</v>
      </c>
      <c r="P28" s="99" t="e">
        <f>+G28+J28+#REF!+M28</f>
        <v>#REF!</v>
      </c>
      <c r="Q28" s="99" t="e">
        <f>+H28+K28+#REF!+N28</f>
        <v>#REF!</v>
      </c>
      <c r="R28" s="99"/>
      <c r="S28" s="99"/>
      <c r="T28" s="99"/>
      <c r="U28" s="105"/>
    </row>
    <row r="29" spans="1:53" s="60" customFormat="1" ht="18" hidden="1" customHeight="1">
      <c r="A29" s="105" t="s">
        <v>77</v>
      </c>
      <c r="B29" s="106" t="s">
        <v>78</v>
      </c>
      <c r="C29" s="107"/>
      <c r="D29" s="107"/>
      <c r="E29" s="107">
        <v>192693</v>
      </c>
      <c r="F29" s="104">
        <f t="shared" si="3"/>
        <v>36185</v>
      </c>
      <c r="G29" s="104">
        <v>1516</v>
      </c>
      <c r="H29" s="104">
        <v>34669</v>
      </c>
      <c r="I29" s="104">
        <f t="shared" si="4"/>
        <v>50555</v>
      </c>
      <c r="J29" s="104">
        <v>4081</v>
      </c>
      <c r="K29" s="104">
        <v>46474</v>
      </c>
      <c r="L29" s="104" t="e">
        <f t="shared" si="5"/>
        <v>#REF!</v>
      </c>
      <c r="M29" s="108">
        <v>4786</v>
      </c>
      <c r="N29" s="104" t="e">
        <f>+E29-(H29+K29+#REF!)</f>
        <v>#REF!</v>
      </c>
      <c r="O29" s="104" t="e">
        <f t="shared" si="6"/>
        <v>#REF!</v>
      </c>
      <c r="P29" s="104" t="e">
        <f>+G29+J29+#REF!+M29</f>
        <v>#REF!</v>
      </c>
      <c r="Q29" s="104" t="e">
        <f>+H29+K29+#REF!+N29</f>
        <v>#REF!</v>
      </c>
      <c r="R29" s="104"/>
      <c r="S29" s="104"/>
      <c r="T29" s="104"/>
      <c r="U29" s="109"/>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8"/>
      <c r="AU29" s="59"/>
      <c r="AV29" s="59"/>
      <c r="AW29" s="59"/>
      <c r="AX29" s="59"/>
      <c r="AY29" s="59"/>
      <c r="AZ29" s="59"/>
      <c r="BA29" s="59"/>
    </row>
    <row r="30" spans="1:53" ht="27.6">
      <c r="A30" s="96" t="s">
        <v>9</v>
      </c>
      <c r="B30" s="97" t="s">
        <v>87</v>
      </c>
      <c r="C30" s="98">
        <f t="shared" si="2"/>
        <v>378773</v>
      </c>
      <c r="D30" s="98">
        <f>D31+D33+D37+D39</f>
        <v>364448</v>
      </c>
      <c r="E30" s="98">
        <f>E31</f>
        <v>14325</v>
      </c>
      <c r="F30" s="99">
        <f t="shared" si="3"/>
        <v>6197</v>
      </c>
      <c r="G30" s="99">
        <f t="shared" ref="G30:N30" si="9">+G31+G33+G37+G39</f>
        <v>3619</v>
      </c>
      <c r="H30" s="99">
        <f t="shared" si="9"/>
        <v>2578</v>
      </c>
      <c r="I30" s="99">
        <f t="shared" si="9"/>
        <v>14010</v>
      </c>
      <c r="J30" s="99">
        <f t="shared" si="9"/>
        <v>10554</v>
      </c>
      <c r="K30" s="99">
        <f t="shared" si="9"/>
        <v>3456</v>
      </c>
      <c r="L30" s="99">
        <f t="shared" si="9"/>
        <v>15098</v>
      </c>
      <c r="M30" s="99">
        <f t="shared" si="9"/>
        <v>11294</v>
      </c>
      <c r="N30" s="99">
        <f t="shared" si="9"/>
        <v>3804</v>
      </c>
      <c r="O30" s="99" t="e">
        <f>P30+Q30</f>
        <v>#REF!</v>
      </c>
      <c r="P30" s="99" t="e">
        <f>+P31+P33+P37+P39</f>
        <v>#REF!</v>
      </c>
      <c r="Q30" s="99" t="e">
        <f>+Q31+Q33+Q37+Q39</f>
        <v>#REF!</v>
      </c>
      <c r="R30" s="99"/>
      <c r="S30" s="99"/>
      <c r="T30" s="99"/>
      <c r="U30" s="105"/>
    </row>
    <row r="31" spans="1:53" ht="55.2">
      <c r="A31" s="101">
        <v>1</v>
      </c>
      <c r="B31" s="102" t="s">
        <v>88</v>
      </c>
      <c r="C31" s="98">
        <f t="shared" si="2"/>
        <v>78400</v>
      </c>
      <c r="D31" s="98">
        <v>64075</v>
      </c>
      <c r="E31" s="98">
        <f>SUM(E32:E32)</f>
        <v>14325</v>
      </c>
      <c r="F31" s="99">
        <f t="shared" si="3"/>
        <v>3238</v>
      </c>
      <c r="G31" s="99">
        <f>+SUM(G32:G32)</f>
        <v>660</v>
      </c>
      <c r="H31" s="99">
        <f>SUM(H32:H32)</f>
        <v>2578</v>
      </c>
      <c r="I31" s="99">
        <f t="shared" si="4"/>
        <v>6067</v>
      </c>
      <c r="J31" s="99">
        <f>SUM(J32:J32)</f>
        <v>2611</v>
      </c>
      <c r="K31" s="99">
        <f>SUM(K32:K32)</f>
        <v>3456</v>
      </c>
      <c r="L31" s="104">
        <f t="shared" si="5"/>
        <v>5765</v>
      </c>
      <c r="M31" s="104">
        <v>1961</v>
      </c>
      <c r="N31" s="104">
        <v>3804</v>
      </c>
      <c r="O31" s="99" t="e">
        <f t="shared" si="6"/>
        <v>#REF!</v>
      </c>
      <c r="P31" s="99" t="e">
        <f>+G31+J31+#REF!+M31</f>
        <v>#REF!</v>
      </c>
      <c r="Q31" s="99" t="e">
        <f>+H31+K31+#REF!+N31</f>
        <v>#REF!</v>
      </c>
      <c r="R31" s="99"/>
      <c r="S31" s="99"/>
      <c r="T31" s="99"/>
      <c r="U31" s="105"/>
    </row>
    <row r="32" spans="1:53" s="60" customFormat="1" ht="18" hidden="1" customHeight="1">
      <c r="A32" s="105" t="s">
        <v>77</v>
      </c>
      <c r="B32" s="106" t="s">
        <v>78</v>
      </c>
      <c r="C32" s="107"/>
      <c r="D32" s="107"/>
      <c r="E32" s="107">
        <v>14325</v>
      </c>
      <c r="F32" s="104">
        <f t="shared" si="3"/>
        <v>3238</v>
      </c>
      <c r="G32" s="104">
        <v>660</v>
      </c>
      <c r="H32" s="104">
        <v>2578</v>
      </c>
      <c r="I32" s="104">
        <f t="shared" si="4"/>
        <v>6067</v>
      </c>
      <c r="J32" s="104">
        <v>2611</v>
      </c>
      <c r="K32" s="104">
        <v>3456</v>
      </c>
      <c r="L32" s="104" t="e">
        <f t="shared" si="5"/>
        <v>#REF!</v>
      </c>
      <c r="M32" s="108">
        <v>1961</v>
      </c>
      <c r="N32" s="104" t="e">
        <f>+E32-(H32+K32+#REF!)</f>
        <v>#REF!</v>
      </c>
      <c r="O32" s="104" t="e">
        <f t="shared" si="6"/>
        <v>#REF!</v>
      </c>
      <c r="P32" s="104" t="e">
        <f>+G32+J32+#REF!+M32</f>
        <v>#REF!</v>
      </c>
      <c r="Q32" s="104" t="e">
        <f>+H32+K32+#REF!+N32</f>
        <v>#REF!</v>
      </c>
      <c r="R32" s="104"/>
      <c r="S32" s="104"/>
      <c r="T32" s="104"/>
      <c r="U32" s="109"/>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8"/>
      <c r="AU32" s="59"/>
      <c r="AV32" s="59"/>
      <c r="AW32" s="59"/>
      <c r="AX32" s="59"/>
      <c r="AY32" s="59"/>
      <c r="AZ32" s="59"/>
      <c r="BA32" s="59"/>
    </row>
    <row r="33" spans="1:53" ht="48.75" customHeight="1">
      <c r="A33" s="101">
        <v>2</v>
      </c>
      <c r="B33" s="102" t="s">
        <v>89</v>
      </c>
      <c r="C33" s="98">
        <f t="shared" si="2"/>
        <v>41421</v>
      </c>
      <c r="D33" s="98">
        <f>D34+D35</f>
        <v>41421</v>
      </c>
      <c r="E33" s="98"/>
      <c r="F33" s="99">
        <f t="shared" si="3"/>
        <v>397</v>
      </c>
      <c r="G33" s="99">
        <f>+SUM(G36:G36)</f>
        <v>397</v>
      </c>
      <c r="H33" s="99"/>
      <c r="I33" s="99">
        <f t="shared" si="4"/>
        <v>1047</v>
      </c>
      <c r="J33" s="99">
        <f>SUM(J36:J36)</f>
        <v>1047</v>
      </c>
      <c r="K33" s="99"/>
      <c r="L33" s="104">
        <f t="shared" si="5"/>
        <v>1320</v>
      </c>
      <c r="M33" s="104">
        <v>1320</v>
      </c>
      <c r="N33" s="104"/>
      <c r="O33" s="99" t="e">
        <f t="shared" si="6"/>
        <v>#REF!</v>
      </c>
      <c r="P33" s="99" t="e">
        <f>+G33+J33+#REF!+M33</f>
        <v>#REF!</v>
      </c>
      <c r="Q33" s="99" t="e">
        <f>+H33+K33+#REF!+N33</f>
        <v>#REF!</v>
      </c>
      <c r="R33" s="99"/>
      <c r="S33" s="99"/>
      <c r="T33" s="99"/>
      <c r="U33" s="105"/>
    </row>
    <row r="34" spans="1:53" hidden="1">
      <c r="A34" s="101"/>
      <c r="B34" s="102" t="s">
        <v>90</v>
      </c>
      <c r="C34" s="103">
        <f t="shared" si="2"/>
        <v>22349</v>
      </c>
      <c r="D34" s="103">
        <v>22349</v>
      </c>
      <c r="E34" s="103"/>
      <c r="F34" s="104">
        <f t="shared" si="3"/>
        <v>0</v>
      </c>
      <c r="G34" s="104"/>
      <c r="H34" s="104"/>
      <c r="I34" s="104">
        <f t="shared" si="4"/>
        <v>0</v>
      </c>
      <c r="J34" s="104"/>
      <c r="K34" s="104"/>
      <c r="L34" s="104" t="e">
        <f t="shared" si="5"/>
        <v>#REF!</v>
      </c>
      <c r="M34" s="104"/>
      <c r="N34" s="104" t="e">
        <f>+E34-(H34+K34+#REF!)</f>
        <v>#REF!</v>
      </c>
      <c r="O34" s="99" t="e">
        <f t="shared" si="6"/>
        <v>#REF!</v>
      </c>
      <c r="P34" s="99" t="e">
        <f>+G34+J34+#REF!+M34</f>
        <v>#REF!</v>
      </c>
      <c r="Q34" s="99" t="e">
        <f>+H34+K34+#REF!+N34</f>
        <v>#REF!</v>
      </c>
      <c r="R34" s="99"/>
      <c r="S34" s="99"/>
      <c r="T34" s="99"/>
      <c r="U34" s="105"/>
    </row>
    <row r="35" spans="1:53" ht="27.6" hidden="1">
      <c r="A35" s="101"/>
      <c r="B35" s="102" t="s">
        <v>91</v>
      </c>
      <c r="C35" s="103">
        <f t="shared" si="2"/>
        <v>19072</v>
      </c>
      <c r="D35" s="103">
        <v>19072</v>
      </c>
      <c r="E35" s="103"/>
      <c r="F35" s="104">
        <f t="shared" si="3"/>
        <v>0</v>
      </c>
      <c r="G35" s="104"/>
      <c r="H35" s="104"/>
      <c r="I35" s="104">
        <f t="shared" si="4"/>
        <v>0</v>
      </c>
      <c r="J35" s="104"/>
      <c r="K35" s="104"/>
      <c r="L35" s="104" t="e">
        <f t="shared" si="5"/>
        <v>#REF!</v>
      </c>
      <c r="M35" s="104"/>
      <c r="N35" s="104" t="e">
        <f>+E35-(H35+K35+#REF!)</f>
        <v>#REF!</v>
      </c>
      <c r="O35" s="99" t="e">
        <f t="shared" si="6"/>
        <v>#REF!</v>
      </c>
      <c r="P35" s="99" t="e">
        <f>+G35+J35+#REF!+M35</f>
        <v>#REF!</v>
      </c>
      <c r="Q35" s="99" t="e">
        <f>+H35+K35+#REF!+N35</f>
        <v>#REF!</v>
      </c>
      <c r="R35" s="99"/>
      <c r="S35" s="99"/>
      <c r="T35" s="99"/>
      <c r="U35" s="105"/>
    </row>
    <row r="36" spans="1:53" s="60" customFormat="1" ht="18.75" hidden="1" customHeight="1">
      <c r="A36" s="105" t="s">
        <v>77</v>
      </c>
      <c r="B36" s="106" t="s">
        <v>78</v>
      </c>
      <c r="C36" s="107"/>
      <c r="D36" s="107"/>
      <c r="E36" s="107"/>
      <c r="F36" s="104">
        <f t="shared" si="3"/>
        <v>397</v>
      </c>
      <c r="G36" s="104">
        <v>397</v>
      </c>
      <c r="H36" s="111"/>
      <c r="I36" s="104">
        <f t="shared" si="4"/>
        <v>1047</v>
      </c>
      <c r="J36" s="104">
        <v>1047</v>
      </c>
      <c r="K36" s="108"/>
      <c r="L36" s="104" t="e">
        <f t="shared" si="5"/>
        <v>#REF!</v>
      </c>
      <c r="M36" s="108">
        <v>1320</v>
      </c>
      <c r="N36" s="104" t="e">
        <f>+E36-(H36+K36+#REF!)</f>
        <v>#REF!</v>
      </c>
      <c r="O36" s="104" t="e">
        <f t="shared" si="6"/>
        <v>#REF!</v>
      </c>
      <c r="P36" s="104" t="e">
        <f>+G36+J36+#REF!+M36</f>
        <v>#REF!</v>
      </c>
      <c r="Q36" s="104" t="e">
        <f>+H36+K36+#REF!+N36</f>
        <v>#REF!</v>
      </c>
      <c r="R36" s="104"/>
      <c r="S36" s="104"/>
      <c r="T36" s="104"/>
      <c r="U36" s="109"/>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8"/>
      <c r="AU36" s="59"/>
      <c r="AV36" s="59"/>
      <c r="AW36" s="59"/>
      <c r="AX36" s="59"/>
      <c r="AY36" s="59"/>
      <c r="AZ36" s="59"/>
      <c r="BA36" s="59"/>
    </row>
    <row r="37" spans="1:53" ht="41.4">
      <c r="A37" s="101">
        <v>3</v>
      </c>
      <c r="B37" s="102" t="s">
        <v>17</v>
      </c>
      <c r="C37" s="98">
        <f t="shared" si="2"/>
        <v>214545</v>
      </c>
      <c r="D37" s="98">
        <v>214545</v>
      </c>
      <c r="E37" s="98"/>
      <c r="F37" s="99">
        <f t="shared" si="3"/>
        <v>2562</v>
      </c>
      <c r="G37" s="99">
        <f>+SUM(G38:G38)</f>
        <v>2562</v>
      </c>
      <c r="H37" s="99"/>
      <c r="I37" s="99">
        <f t="shared" si="4"/>
        <v>6896</v>
      </c>
      <c r="J37" s="99">
        <f>+SUM(J38:J38)</f>
        <v>6896</v>
      </c>
      <c r="K37" s="99"/>
      <c r="L37" s="104">
        <f t="shared" si="5"/>
        <v>8013</v>
      </c>
      <c r="M37" s="104">
        <v>8013</v>
      </c>
      <c r="N37" s="104"/>
      <c r="O37" s="99" t="e">
        <f t="shared" si="6"/>
        <v>#REF!</v>
      </c>
      <c r="P37" s="99" t="e">
        <f>+G37+J37+#REF!+M37</f>
        <v>#REF!</v>
      </c>
      <c r="Q37" s="99" t="e">
        <f>+H37+K37+#REF!+N37</f>
        <v>#REF!</v>
      </c>
      <c r="R37" s="99"/>
      <c r="S37" s="99"/>
      <c r="T37" s="99"/>
      <c r="U37" s="105"/>
    </row>
    <row r="38" spans="1:53" s="60" customFormat="1" ht="19.5" hidden="1" customHeight="1">
      <c r="A38" s="105" t="s">
        <v>77</v>
      </c>
      <c r="B38" s="106" t="s">
        <v>78</v>
      </c>
      <c r="C38" s="107"/>
      <c r="D38" s="107"/>
      <c r="E38" s="107"/>
      <c r="F38" s="104">
        <f t="shared" si="3"/>
        <v>2562</v>
      </c>
      <c r="G38" s="104">
        <v>2562</v>
      </c>
      <c r="H38" s="111"/>
      <c r="I38" s="104">
        <f t="shared" si="4"/>
        <v>6896</v>
      </c>
      <c r="J38" s="104">
        <v>6896</v>
      </c>
      <c r="K38" s="108"/>
      <c r="L38" s="104" t="e">
        <f t="shared" si="5"/>
        <v>#REF!</v>
      </c>
      <c r="M38" s="108">
        <v>8013</v>
      </c>
      <c r="N38" s="104" t="e">
        <f>+E38-(H38+K38+#REF!)</f>
        <v>#REF!</v>
      </c>
      <c r="O38" s="104" t="e">
        <f t="shared" si="6"/>
        <v>#REF!</v>
      </c>
      <c r="P38" s="104" t="e">
        <f>+G38+J38+#REF!+M38</f>
        <v>#REF!</v>
      </c>
      <c r="Q38" s="104" t="e">
        <f>+H38+K38+#REF!+N38</f>
        <v>#REF!</v>
      </c>
      <c r="R38" s="104"/>
      <c r="S38" s="104"/>
      <c r="T38" s="104"/>
      <c r="U38" s="109"/>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8"/>
      <c r="AU38" s="59"/>
      <c r="AV38" s="59"/>
      <c r="AW38" s="59"/>
      <c r="AX38" s="59"/>
      <c r="AY38" s="59"/>
      <c r="AZ38" s="59"/>
      <c r="BA38" s="59"/>
    </row>
    <row r="39" spans="1:53" ht="27.6">
      <c r="A39" s="101">
        <v>4</v>
      </c>
      <c r="B39" s="102" t="s">
        <v>18</v>
      </c>
      <c r="C39" s="98">
        <f t="shared" si="2"/>
        <v>44407</v>
      </c>
      <c r="D39" s="98">
        <v>44407</v>
      </c>
      <c r="E39" s="98"/>
      <c r="F39" s="99"/>
      <c r="G39" s="99"/>
      <c r="H39" s="99"/>
      <c r="I39" s="99"/>
      <c r="J39" s="99"/>
      <c r="K39" s="99"/>
      <c r="L39" s="99"/>
      <c r="M39" s="99"/>
      <c r="N39" s="104"/>
      <c r="O39" s="99"/>
      <c r="P39" s="99"/>
      <c r="Q39" s="99" t="e">
        <f>+H39+K39+#REF!+N39</f>
        <v>#REF!</v>
      </c>
      <c r="R39" s="99"/>
      <c r="S39" s="99"/>
      <c r="T39" s="99"/>
      <c r="U39" s="105"/>
    </row>
    <row r="40" spans="1:53" ht="51" customHeight="1">
      <c r="A40" s="96" t="s">
        <v>10</v>
      </c>
      <c r="B40" s="97" t="s">
        <v>92</v>
      </c>
      <c r="C40" s="98">
        <f t="shared" si="2"/>
        <v>63099</v>
      </c>
      <c r="D40" s="98">
        <v>60154</v>
      </c>
      <c r="E40" s="98">
        <f>SUM(E41:E41)</f>
        <v>2945</v>
      </c>
      <c r="F40" s="99">
        <f t="shared" si="3"/>
        <v>1303</v>
      </c>
      <c r="G40" s="99">
        <f t="shared" ref="G40:K40" si="10">SUM(G41:G41)</f>
        <v>775</v>
      </c>
      <c r="H40" s="99">
        <f t="shared" si="10"/>
        <v>528</v>
      </c>
      <c r="I40" s="99">
        <f t="shared" si="10"/>
        <v>1175</v>
      </c>
      <c r="J40" s="99">
        <f t="shared" si="10"/>
        <v>467</v>
      </c>
      <c r="K40" s="99">
        <f t="shared" si="10"/>
        <v>708</v>
      </c>
      <c r="L40" s="99">
        <f>M40+N40</f>
        <v>3124</v>
      </c>
      <c r="M40" s="99">
        <v>2336</v>
      </c>
      <c r="N40" s="99">
        <v>788</v>
      </c>
      <c r="O40" s="99" t="e">
        <f>P40+Q40</f>
        <v>#REF!</v>
      </c>
      <c r="P40" s="99" t="e">
        <f>SUM(P41:P41)</f>
        <v>#REF!</v>
      </c>
      <c r="Q40" s="99" t="e">
        <f>SUM(Q41:Q41)</f>
        <v>#REF!</v>
      </c>
      <c r="R40" s="99"/>
      <c r="S40" s="99"/>
      <c r="T40" s="99"/>
      <c r="U40" s="105"/>
    </row>
    <row r="41" spans="1:53" s="60" customFormat="1" ht="21" hidden="1" customHeight="1">
      <c r="A41" s="105"/>
      <c r="B41" s="112" t="s">
        <v>78</v>
      </c>
      <c r="C41" s="107"/>
      <c r="D41" s="107"/>
      <c r="E41" s="107">
        <v>2945</v>
      </c>
      <c r="F41" s="104">
        <f t="shared" si="3"/>
        <v>1303</v>
      </c>
      <c r="G41" s="104">
        <v>775</v>
      </c>
      <c r="H41" s="104">
        <v>528</v>
      </c>
      <c r="I41" s="104">
        <f t="shared" si="4"/>
        <v>1175</v>
      </c>
      <c r="J41" s="113">
        <v>467</v>
      </c>
      <c r="K41" s="114">
        <v>708</v>
      </c>
      <c r="L41" s="104" t="e">
        <f t="shared" si="5"/>
        <v>#REF!</v>
      </c>
      <c r="M41" s="108">
        <v>2336</v>
      </c>
      <c r="N41" s="104" t="e">
        <f>+E41-(H41+K41+#REF!)</f>
        <v>#REF!</v>
      </c>
      <c r="O41" s="104" t="e">
        <f t="shared" si="6"/>
        <v>#REF!</v>
      </c>
      <c r="P41" s="104" t="e">
        <f>+G41+J41+#REF!+M41</f>
        <v>#REF!</v>
      </c>
      <c r="Q41" s="104" t="e">
        <f>+H41+K41+#REF!+N41</f>
        <v>#REF!</v>
      </c>
      <c r="R41" s="104"/>
      <c r="S41" s="104"/>
      <c r="T41" s="104"/>
      <c r="U41" s="109"/>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8"/>
      <c r="AU41" s="59"/>
      <c r="AV41" s="59"/>
      <c r="AW41" s="59"/>
      <c r="AX41" s="59"/>
      <c r="AY41" s="59"/>
      <c r="AZ41" s="59"/>
      <c r="BA41" s="59"/>
    </row>
    <row r="42" spans="1:53" ht="47.25" customHeight="1">
      <c r="A42" s="96" t="s">
        <v>11</v>
      </c>
      <c r="B42" s="97" t="s">
        <v>93</v>
      </c>
      <c r="C42" s="98">
        <f t="shared" si="2"/>
        <v>61908</v>
      </c>
      <c r="D42" s="98">
        <f>D43+D44+D45</f>
        <v>31923</v>
      </c>
      <c r="E42" s="98">
        <v>29985</v>
      </c>
      <c r="F42" s="99"/>
      <c r="G42" s="99"/>
      <c r="H42" s="99"/>
      <c r="I42" s="99"/>
      <c r="J42" s="99"/>
      <c r="K42" s="99"/>
      <c r="L42" s="99"/>
      <c r="M42" s="99"/>
      <c r="N42" s="99"/>
      <c r="O42" s="99"/>
      <c r="P42" s="99"/>
      <c r="Q42" s="99"/>
      <c r="R42" s="99"/>
      <c r="S42" s="99"/>
      <c r="T42" s="99"/>
      <c r="U42" s="105"/>
    </row>
    <row r="43" spans="1:53" hidden="1">
      <c r="A43" s="96"/>
      <c r="B43" s="102" t="s">
        <v>94</v>
      </c>
      <c r="C43" s="103">
        <f>+D43+E43</f>
        <v>11628</v>
      </c>
      <c r="D43" s="103">
        <v>11628</v>
      </c>
      <c r="E43" s="103"/>
      <c r="F43" s="104">
        <f t="shared" si="3"/>
        <v>0</v>
      </c>
      <c r="G43" s="104"/>
      <c r="H43" s="104"/>
      <c r="I43" s="104">
        <f t="shared" si="4"/>
        <v>0</v>
      </c>
      <c r="J43" s="104"/>
      <c r="K43" s="104"/>
      <c r="L43" s="104" t="e">
        <f t="shared" si="5"/>
        <v>#REF!</v>
      </c>
      <c r="M43" s="104"/>
      <c r="N43" s="104" t="e">
        <f>+E43-(H43+K43+#REF!)</f>
        <v>#REF!</v>
      </c>
      <c r="O43" s="99" t="e">
        <f t="shared" si="6"/>
        <v>#REF!</v>
      </c>
      <c r="P43" s="99" t="e">
        <f>+G43+J43+#REF!+M43</f>
        <v>#REF!</v>
      </c>
      <c r="Q43" s="99" t="e">
        <f>+H43+K43+#REF!+N43</f>
        <v>#REF!</v>
      </c>
      <c r="R43" s="99"/>
      <c r="S43" s="99"/>
      <c r="T43" s="99"/>
      <c r="U43" s="105"/>
    </row>
    <row r="44" spans="1:53" hidden="1">
      <c r="A44" s="96"/>
      <c r="B44" s="102" t="s">
        <v>95</v>
      </c>
      <c r="C44" s="103">
        <f>+D44+E44</f>
        <v>2344</v>
      </c>
      <c r="D44" s="103">
        <v>2344</v>
      </c>
      <c r="E44" s="103"/>
      <c r="F44" s="104">
        <f t="shared" si="3"/>
        <v>0</v>
      </c>
      <c r="G44" s="104"/>
      <c r="H44" s="104"/>
      <c r="I44" s="104">
        <f t="shared" si="4"/>
        <v>0</v>
      </c>
      <c r="J44" s="104"/>
      <c r="K44" s="104"/>
      <c r="L44" s="104" t="e">
        <f t="shared" si="5"/>
        <v>#REF!</v>
      </c>
      <c r="M44" s="104"/>
      <c r="N44" s="104" t="e">
        <f>+E44-(H44+K44+#REF!)</f>
        <v>#REF!</v>
      </c>
      <c r="O44" s="99" t="e">
        <f t="shared" si="6"/>
        <v>#REF!</v>
      </c>
      <c r="P44" s="99" t="e">
        <f>+G44+J44+#REF!+M44</f>
        <v>#REF!</v>
      </c>
      <c r="Q44" s="99" t="e">
        <f>+H44+K44+#REF!+N44</f>
        <v>#REF!</v>
      </c>
      <c r="R44" s="99"/>
      <c r="S44" s="99"/>
      <c r="T44" s="99"/>
      <c r="U44" s="105"/>
    </row>
    <row r="45" spans="1:53" ht="41.4" hidden="1">
      <c r="A45" s="96"/>
      <c r="B45" s="102" t="s">
        <v>96</v>
      </c>
      <c r="C45" s="103">
        <f>+D45+E45</f>
        <v>17951</v>
      </c>
      <c r="D45" s="103">
        <v>17951</v>
      </c>
      <c r="E45" s="103"/>
      <c r="F45" s="104">
        <f t="shared" si="3"/>
        <v>0</v>
      </c>
      <c r="G45" s="104"/>
      <c r="H45" s="104"/>
      <c r="I45" s="104">
        <f t="shared" si="4"/>
        <v>0</v>
      </c>
      <c r="J45" s="104"/>
      <c r="K45" s="104"/>
      <c r="L45" s="104" t="e">
        <f t="shared" si="5"/>
        <v>#REF!</v>
      </c>
      <c r="M45" s="104"/>
      <c r="N45" s="104" t="e">
        <f>+E45-(H45+K45+#REF!)</f>
        <v>#REF!</v>
      </c>
      <c r="O45" s="99" t="e">
        <f t="shared" si="6"/>
        <v>#REF!</v>
      </c>
      <c r="P45" s="99" t="e">
        <f>+G45+J45+#REF!+M45</f>
        <v>#REF!</v>
      </c>
      <c r="Q45" s="99" t="e">
        <f>+H45+K45+#REF!+N45</f>
        <v>#REF!</v>
      </c>
      <c r="R45" s="99"/>
      <c r="S45" s="99"/>
      <c r="T45" s="99"/>
      <c r="U45" s="105"/>
    </row>
    <row r="46" spans="1:53" ht="34.5" customHeight="1">
      <c r="A46" s="96" t="s">
        <v>12</v>
      </c>
      <c r="B46" s="97" t="s">
        <v>97</v>
      </c>
      <c r="C46" s="98">
        <f t="shared" si="2"/>
        <v>80223</v>
      </c>
      <c r="D46" s="98">
        <v>80223</v>
      </c>
      <c r="E46" s="98"/>
      <c r="F46" s="99">
        <f t="shared" si="3"/>
        <v>1222</v>
      </c>
      <c r="G46" s="99">
        <f>+SUM(G47:G47)</f>
        <v>1222</v>
      </c>
      <c r="H46" s="99"/>
      <c r="I46" s="99">
        <f t="shared" si="4"/>
        <v>3291</v>
      </c>
      <c r="J46" s="99">
        <f>SUM(J47:J47)</f>
        <v>3291</v>
      </c>
      <c r="K46" s="99"/>
      <c r="L46" s="99">
        <f>+M46+N46</f>
        <v>3859</v>
      </c>
      <c r="M46" s="99">
        <v>3859</v>
      </c>
      <c r="N46" s="99"/>
      <c r="O46" s="99" t="e">
        <f t="shared" si="6"/>
        <v>#REF!</v>
      </c>
      <c r="P46" s="99" t="e">
        <f>+G46+J46+#REF!+M46</f>
        <v>#REF!</v>
      </c>
      <c r="Q46" s="99" t="e">
        <f>+H46+K46+#REF!+N46</f>
        <v>#REF!</v>
      </c>
      <c r="R46" s="99"/>
      <c r="S46" s="99"/>
      <c r="T46" s="99"/>
      <c r="U46" s="105"/>
    </row>
    <row r="47" spans="1:53" s="60" customFormat="1" ht="20.25" hidden="1" customHeight="1">
      <c r="A47" s="105" t="s">
        <v>77</v>
      </c>
      <c r="B47" s="106" t="s">
        <v>78</v>
      </c>
      <c r="C47" s="107"/>
      <c r="D47" s="107"/>
      <c r="E47" s="107"/>
      <c r="F47" s="104">
        <f t="shared" si="3"/>
        <v>1222</v>
      </c>
      <c r="G47" s="104">
        <v>1222</v>
      </c>
      <c r="H47" s="111"/>
      <c r="I47" s="104">
        <f t="shared" si="4"/>
        <v>3291</v>
      </c>
      <c r="J47" s="104">
        <v>3291</v>
      </c>
      <c r="K47" s="108"/>
      <c r="L47" s="104" t="e">
        <f t="shared" si="5"/>
        <v>#REF!</v>
      </c>
      <c r="M47" s="108">
        <v>3859</v>
      </c>
      <c r="N47" s="104" t="e">
        <f>+E47-(H47+K47+#REF!)</f>
        <v>#REF!</v>
      </c>
      <c r="O47" s="104" t="e">
        <f t="shared" si="6"/>
        <v>#REF!</v>
      </c>
      <c r="P47" s="104" t="e">
        <f>+G47+J47+#REF!+M47</f>
        <v>#REF!</v>
      </c>
      <c r="Q47" s="104" t="e">
        <f>+H47+K47+#REF!+N47</f>
        <v>#REF!</v>
      </c>
      <c r="R47" s="104"/>
      <c r="S47" s="104"/>
      <c r="T47" s="104"/>
      <c r="U47" s="109"/>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8"/>
      <c r="AU47" s="59"/>
      <c r="AV47" s="59"/>
      <c r="AW47" s="59"/>
      <c r="AX47" s="59"/>
      <c r="AY47" s="59"/>
      <c r="AZ47" s="59"/>
      <c r="BA47" s="59"/>
    </row>
    <row r="48" spans="1:53" ht="27.6">
      <c r="A48" s="96" t="s">
        <v>42</v>
      </c>
      <c r="B48" s="97" t="s">
        <v>98</v>
      </c>
      <c r="C48" s="98" t="e">
        <f t="shared" si="2"/>
        <v>#REF!</v>
      </c>
      <c r="D48" s="98">
        <f>D49+D50</f>
        <v>409865</v>
      </c>
      <c r="E48" s="98" t="e">
        <f>E49</f>
        <v>#REF!</v>
      </c>
      <c r="F48" s="99">
        <f t="shared" si="3"/>
        <v>281</v>
      </c>
      <c r="G48" s="99">
        <f>+G49+G50</f>
        <v>281</v>
      </c>
      <c r="H48" s="99">
        <f>+H49+H50</f>
        <v>0</v>
      </c>
      <c r="I48" s="99">
        <f t="shared" si="4"/>
        <v>744</v>
      </c>
      <c r="J48" s="99">
        <f>J50</f>
        <v>744</v>
      </c>
      <c r="K48" s="99">
        <f>+K49+K50</f>
        <v>0</v>
      </c>
      <c r="L48" s="99">
        <f>+M48+N48</f>
        <v>1004</v>
      </c>
      <c r="M48" s="99">
        <f>+M49+M50</f>
        <v>1004</v>
      </c>
      <c r="N48" s="99"/>
      <c r="O48" s="99" t="e">
        <f>+P48+Q48</f>
        <v>#REF!</v>
      </c>
      <c r="P48" s="99" t="e">
        <f>+G48+J48+#REF!+M48</f>
        <v>#REF!</v>
      </c>
      <c r="Q48" s="99" t="e">
        <f>+H48+K48+#REF!+N48</f>
        <v>#REF!</v>
      </c>
      <c r="R48" s="99"/>
      <c r="S48" s="99"/>
      <c r="T48" s="99"/>
      <c r="U48" s="105"/>
    </row>
    <row r="49" spans="1:53" ht="27.6">
      <c r="A49" s="101"/>
      <c r="B49" s="102" t="s">
        <v>19</v>
      </c>
      <c r="C49" s="98" t="e">
        <f t="shared" si="2"/>
        <v>#REF!</v>
      </c>
      <c r="D49" s="98">
        <v>391724</v>
      </c>
      <c r="E49" s="98" t="e">
        <f>SUM(#REF!)</f>
        <v>#REF!</v>
      </c>
      <c r="F49" s="99"/>
      <c r="G49" s="99"/>
      <c r="H49" s="99"/>
      <c r="I49" s="99"/>
      <c r="J49" s="99"/>
      <c r="K49" s="99"/>
      <c r="L49" s="104"/>
      <c r="M49" s="104"/>
      <c r="N49" s="104"/>
      <c r="O49" s="99"/>
      <c r="P49" s="99"/>
      <c r="Q49" s="99"/>
      <c r="R49" s="99"/>
      <c r="S49" s="99"/>
      <c r="T49" s="99"/>
      <c r="U49" s="105"/>
    </row>
    <row r="50" spans="1:53" ht="41.4">
      <c r="A50" s="101"/>
      <c r="B50" s="102" t="s">
        <v>99</v>
      </c>
      <c r="C50" s="98">
        <f t="shared" si="2"/>
        <v>18141</v>
      </c>
      <c r="D50" s="98">
        <v>18141</v>
      </c>
      <c r="E50" s="98"/>
      <c r="F50" s="99">
        <f t="shared" si="3"/>
        <v>281</v>
      </c>
      <c r="G50" s="99">
        <f>SUM(G51:G51)</f>
        <v>281</v>
      </c>
      <c r="H50" s="99"/>
      <c r="I50" s="99">
        <f t="shared" si="4"/>
        <v>744</v>
      </c>
      <c r="J50" s="99">
        <f>+SUM(J51:J51)</f>
        <v>744</v>
      </c>
      <c r="K50" s="99"/>
      <c r="L50" s="104">
        <f>+M50+N50</f>
        <v>1004</v>
      </c>
      <c r="M50" s="104">
        <v>1004</v>
      </c>
      <c r="N50" s="104"/>
      <c r="O50" s="99" t="e">
        <f t="shared" ref="O50:O60" si="11">+P50+Q50</f>
        <v>#REF!</v>
      </c>
      <c r="P50" s="99" t="e">
        <f>+G50+J50+#REF!+M50</f>
        <v>#REF!</v>
      </c>
      <c r="Q50" s="99" t="e">
        <f>+H50+K50+#REF!+N50</f>
        <v>#REF!</v>
      </c>
      <c r="R50" s="99"/>
      <c r="S50" s="99"/>
      <c r="T50" s="99"/>
      <c r="U50" s="105"/>
    </row>
    <row r="51" spans="1:53" s="60" customFormat="1" ht="19.5" hidden="1" customHeight="1">
      <c r="A51" s="105" t="s">
        <v>77</v>
      </c>
      <c r="B51" s="106" t="s">
        <v>78</v>
      </c>
      <c r="C51" s="107"/>
      <c r="D51" s="107"/>
      <c r="E51" s="107"/>
      <c r="F51" s="104">
        <f t="shared" si="3"/>
        <v>281</v>
      </c>
      <c r="G51" s="104">
        <v>281</v>
      </c>
      <c r="H51" s="111"/>
      <c r="I51" s="104">
        <f t="shared" si="4"/>
        <v>744</v>
      </c>
      <c r="J51" s="104">
        <v>744</v>
      </c>
      <c r="K51" s="108"/>
      <c r="L51" s="104" t="e">
        <f t="shared" ref="L51:L60" si="12">+M51+N51</f>
        <v>#REF!</v>
      </c>
      <c r="M51" s="108">
        <v>1004</v>
      </c>
      <c r="N51" s="104" t="e">
        <f>+E51-(H51+K51+#REF!)</f>
        <v>#REF!</v>
      </c>
      <c r="O51" s="104" t="e">
        <f t="shared" si="11"/>
        <v>#REF!</v>
      </c>
      <c r="P51" s="104" t="e">
        <f>+G51+J51+#REF!+M51</f>
        <v>#REF!</v>
      </c>
      <c r="Q51" s="104" t="e">
        <f>+H51+K51+#REF!+N51</f>
        <v>#REF!</v>
      </c>
      <c r="R51" s="104"/>
      <c r="S51" s="104"/>
      <c r="T51" s="104"/>
      <c r="U51" s="109"/>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8"/>
      <c r="AU51" s="59"/>
      <c r="AV51" s="59"/>
      <c r="AW51" s="59"/>
      <c r="AX51" s="59"/>
      <c r="AY51" s="59"/>
      <c r="AZ51" s="59"/>
      <c r="BA51" s="59"/>
    </row>
    <row r="52" spans="1:53" ht="41.4">
      <c r="A52" s="96" t="s">
        <v>44</v>
      </c>
      <c r="B52" s="97" t="s">
        <v>100</v>
      </c>
      <c r="C52" s="98" t="e">
        <f t="shared" si="2"/>
        <v>#REF!</v>
      </c>
      <c r="D52" s="98">
        <f>D53+D58+D59</f>
        <v>43573</v>
      </c>
      <c r="E52" s="98" t="e">
        <f>E58</f>
        <v>#REF!</v>
      </c>
      <c r="F52" s="99">
        <f t="shared" ref="F52:N52" si="13">+F53+F58+F59</f>
        <v>260</v>
      </c>
      <c r="G52" s="99">
        <f t="shared" si="13"/>
        <v>260</v>
      </c>
      <c r="H52" s="99">
        <f t="shared" si="13"/>
        <v>0</v>
      </c>
      <c r="I52" s="99">
        <f t="shared" si="13"/>
        <v>982</v>
      </c>
      <c r="J52" s="99">
        <f t="shared" si="13"/>
        <v>982</v>
      </c>
      <c r="K52" s="99">
        <f t="shared" si="13"/>
        <v>0</v>
      </c>
      <c r="L52" s="99">
        <f>+L53+L58+L59</f>
        <v>1361</v>
      </c>
      <c r="M52" s="99">
        <f>+M53+M58+M59</f>
        <v>1361</v>
      </c>
      <c r="N52" s="99">
        <f t="shared" si="13"/>
        <v>0</v>
      </c>
      <c r="O52" s="99" t="e">
        <f>P52+Q52</f>
        <v>#REF!</v>
      </c>
      <c r="P52" s="99" t="e">
        <f>+P53+P58+P59</f>
        <v>#REF!</v>
      </c>
      <c r="Q52" s="99" t="e">
        <f>+Q53+Q58+Q59</f>
        <v>#REF!</v>
      </c>
      <c r="R52" s="99"/>
      <c r="S52" s="99"/>
      <c r="T52" s="99"/>
      <c r="U52" s="105"/>
    </row>
    <row r="53" spans="1:53" ht="41.4">
      <c r="A53" s="101">
        <v>1</v>
      </c>
      <c r="B53" s="102" t="s">
        <v>101</v>
      </c>
      <c r="C53" s="98">
        <f t="shared" si="2"/>
        <v>27417</v>
      </c>
      <c r="D53" s="98">
        <v>27417</v>
      </c>
      <c r="E53" s="98"/>
      <c r="F53" s="99">
        <f t="shared" si="3"/>
        <v>176</v>
      </c>
      <c r="G53" s="99">
        <f>+SUM(G57:G57)</f>
        <v>176</v>
      </c>
      <c r="H53" s="99"/>
      <c r="I53" s="99">
        <f t="shared" si="4"/>
        <v>693</v>
      </c>
      <c r="J53" s="99">
        <f>+SUM(J57:J57)</f>
        <v>693</v>
      </c>
      <c r="K53" s="99"/>
      <c r="L53" s="104">
        <f>+M53+N53</f>
        <v>928</v>
      </c>
      <c r="M53" s="104">
        <v>928</v>
      </c>
      <c r="N53" s="104"/>
      <c r="O53" s="99" t="e">
        <f t="shared" si="11"/>
        <v>#REF!</v>
      </c>
      <c r="P53" s="99" t="e">
        <f>+G53+J53+#REF!+M53</f>
        <v>#REF!</v>
      </c>
      <c r="Q53" s="99" t="e">
        <f>+H53+K53+#REF!+N53</f>
        <v>#REF!</v>
      </c>
      <c r="R53" s="99"/>
      <c r="S53" s="99"/>
      <c r="T53" s="99"/>
      <c r="U53" s="105"/>
    </row>
    <row r="54" spans="1:53" ht="27.6" hidden="1">
      <c r="A54" s="101"/>
      <c r="B54" s="102" t="s">
        <v>102</v>
      </c>
      <c r="C54" s="103">
        <f t="shared" si="2"/>
        <v>0</v>
      </c>
      <c r="D54" s="103"/>
      <c r="E54" s="103"/>
      <c r="F54" s="104">
        <f t="shared" si="3"/>
        <v>0</v>
      </c>
      <c r="G54" s="104"/>
      <c r="H54" s="104"/>
      <c r="I54" s="104">
        <f t="shared" si="4"/>
        <v>0</v>
      </c>
      <c r="J54" s="104"/>
      <c r="K54" s="104"/>
      <c r="L54" s="104" t="e">
        <f t="shared" si="12"/>
        <v>#REF!</v>
      </c>
      <c r="M54" s="104"/>
      <c r="N54" s="104" t="e">
        <f>+E54-(H54+K54+#REF!)</f>
        <v>#REF!</v>
      </c>
      <c r="O54" s="99" t="e">
        <f t="shared" si="11"/>
        <v>#REF!</v>
      </c>
      <c r="P54" s="99" t="e">
        <f>+G54+J54+#REF!+M54</f>
        <v>#REF!</v>
      </c>
      <c r="Q54" s="99" t="e">
        <f>+H54+K54+#REF!+N54</f>
        <v>#REF!</v>
      </c>
      <c r="R54" s="99"/>
      <c r="S54" s="99"/>
      <c r="T54" s="99"/>
      <c r="U54" s="105"/>
    </row>
    <row r="55" spans="1:53" ht="27.6" hidden="1">
      <c r="A55" s="101"/>
      <c r="B55" s="102" t="s">
        <v>103</v>
      </c>
      <c r="C55" s="103">
        <f t="shared" si="2"/>
        <v>0</v>
      </c>
      <c r="D55" s="103"/>
      <c r="E55" s="103"/>
      <c r="F55" s="104">
        <f t="shared" si="3"/>
        <v>0</v>
      </c>
      <c r="G55" s="104"/>
      <c r="H55" s="104"/>
      <c r="I55" s="104">
        <f t="shared" si="4"/>
        <v>0</v>
      </c>
      <c r="J55" s="104"/>
      <c r="K55" s="104"/>
      <c r="L55" s="104" t="e">
        <f t="shared" si="12"/>
        <v>#REF!</v>
      </c>
      <c r="M55" s="104"/>
      <c r="N55" s="104" t="e">
        <f>+E55-(H55+K55+#REF!)</f>
        <v>#REF!</v>
      </c>
      <c r="O55" s="99" t="e">
        <f t="shared" si="11"/>
        <v>#REF!</v>
      </c>
      <c r="P55" s="99" t="e">
        <f>+G55+J55+#REF!+M55</f>
        <v>#REF!</v>
      </c>
      <c r="Q55" s="99" t="e">
        <f>+H55+K55+#REF!+N55</f>
        <v>#REF!</v>
      </c>
      <c r="R55" s="99"/>
      <c r="S55" s="99"/>
      <c r="T55" s="99"/>
      <c r="U55" s="105"/>
    </row>
    <row r="56" spans="1:53" ht="41.4" hidden="1">
      <c r="A56" s="101"/>
      <c r="B56" s="102" t="s">
        <v>104</v>
      </c>
      <c r="C56" s="103">
        <f t="shared" si="2"/>
        <v>0</v>
      </c>
      <c r="D56" s="103"/>
      <c r="E56" s="103"/>
      <c r="F56" s="104">
        <f t="shared" si="3"/>
        <v>0</v>
      </c>
      <c r="G56" s="104"/>
      <c r="H56" s="104"/>
      <c r="I56" s="104">
        <f t="shared" si="4"/>
        <v>0</v>
      </c>
      <c r="J56" s="104"/>
      <c r="K56" s="104"/>
      <c r="L56" s="104" t="e">
        <f t="shared" si="12"/>
        <v>#REF!</v>
      </c>
      <c r="M56" s="104"/>
      <c r="N56" s="104" t="e">
        <f>+E56-(H56+K56+#REF!)</f>
        <v>#REF!</v>
      </c>
      <c r="O56" s="99" t="e">
        <f t="shared" si="11"/>
        <v>#REF!</v>
      </c>
      <c r="P56" s="99" t="e">
        <f>+G56+J56+#REF!+M56</f>
        <v>#REF!</v>
      </c>
      <c r="Q56" s="99" t="e">
        <f>+H56+K56+#REF!+N56</f>
        <v>#REF!</v>
      </c>
      <c r="R56" s="99"/>
      <c r="S56" s="99"/>
      <c r="T56" s="99"/>
      <c r="U56" s="105"/>
    </row>
    <row r="57" spans="1:53" s="60" customFormat="1" ht="18" hidden="1" customHeight="1">
      <c r="A57" s="105" t="s">
        <v>77</v>
      </c>
      <c r="B57" s="106" t="s">
        <v>78</v>
      </c>
      <c r="C57" s="107"/>
      <c r="D57" s="107"/>
      <c r="E57" s="107"/>
      <c r="F57" s="104">
        <f t="shared" si="3"/>
        <v>176</v>
      </c>
      <c r="G57" s="104">
        <v>176</v>
      </c>
      <c r="H57" s="111"/>
      <c r="I57" s="104">
        <f t="shared" si="4"/>
        <v>693</v>
      </c>
      <c r="J57" s="104">
        <v>693</v>
      </c>
      <c r="K57" s="108"/>
      <c r="L57" s="104" t="e">
        <f t="shared" si="12"/>
        <v>#REF!</v>
      </c>
      <c r="M57" s="108">
        <v>928</v>
      </c>
      <c r="N57" s="104" t="e">
        <f>+E57-(H57+K57+#REF!)</f>
        <v>#REF!</v>
      </c>
      <c r="O57" s="104" t="e">
        <f t="shared" si="11"/>
        <v>#REF!</v>
      </c>
      <c r="P57" s="104" t="e">
        <f>+G57+J57+#REF!+M57</f>
        <v>#REF!</v>
      </c>
      <c r="Q57" s="104" t="e">
        <f>+H57+K57+#REF!+N57</f>
        <v>#REF!</v>
      </c>
      <c r="R57" s="104"/>
      <c r="S57" s="104"/>
      <c r="T57" s="104"/>
      <c r="U57" s="109"/>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8"/>
    </row>
    <row r="58" spans="1:53" ht="41.4">
      <c r="A58" s="101">
        <v>2</v>
      </c>
      <c r="B58" s="102" t="s">
        <v>105</v>
      </c>
      <c r="C58" s="98" t="e">
        <f t="shared" si="2"/>
        <v>#REF!</v>
      </c>
      <c r="D58" s="98">
        <v>6881</v>
      </c>
      <c r="E58" s="98" t="e">
        <f>#REF!</f>
        <v>#REF!</v>
      </c>
      <c r="F58" s="99"/>
      <c r="G58" s="99"/>
      <c r="H58" s="99"/>
      <c r="I58" s="99"/>
      <c r="J58" s="99"/>
      <c r="K58" s="99"/>
      <c r="L58" s="104"/>
      <c r="M58" s="104"/>
      <c r="N58" s="104"/>
      <c r="O58" s="99"/>
      <c r="P58" s="99"/>
      <c r="Q58" s="99"/>
      <c r="R58" s="99"/>
      <c r="S58" s="99"/>
      <c r="T58" s="99"/>
      <c r="U58" s="105"/>
    </row>
    <row r="59" spans="1:53" ht="27.6">
      <c r="A59" s="115">
        <v>3</v>
      </c>
      <c r="B59" s="116" t="s">
        <v>106</v>
      </c>
      <c r="C59" s="117">
        <f t="shared" si="2"/>
        <v>9275</v>
      </c>
      <c r="D59" s="117">
        <v>9275</v>
      </c>
      <c r="E59" s="117"/>
      <c r="F59" s="118">
        <f t="shared" si="3"/>
        <v>84</v>
      </c>
      <c r="G59" s="118">
        <f>+SUM(G60:G60)</f>
        <v>84</v>
      </c>
      <c r="H59" s="118"/>
      <c r="I59" s="118">
        <f t="shared" si="4"/>
        <v>289</v>
      </c>
      <c r="J59" s="118">
        <f>+SUM(J60:J60)</f>
        <v>289</v>
      </c>
      <c r="K59" s="118"/>
      <c r="L59" s="119">
        <f>+M59+N59</f>
        <v>433</v>
      </c>
      <c r="M59" s="119">
        <v>433</v>
      </c>
      <c r="N59" s="119"/>
      <c r="O59" s="118" t="e">
        <f t="shared" si="11"/>
        <v>#REF!</v>
      </c>
      <c r="P59" s="118" t="e">
        <f>+G59+J59+#REF!+M59</f>
        <v>#REF!</v>
      </c>
      <c r="Q59" s="118" t="e">
        <f>+H59+K59+#REF!+N59</f>
        <v>#REF!</v>
      </c>
      <c r="R59" s="118"/>
      <c r="S59" s="118"/>
      <c r="T59" s="118"/>
      <c r="U59" s="120"/>
    </row>
    <row r="60" spans="1:53" s="60" customFormat="1" ht="25.8" hidden="1" customHeight="1">
      <c r="A60" s="84" t="s">
        <v>77</v>
      </c>
      <c r="B60" s="85" t="s">
        <v>78</v>
      </c>
      <c r="C60" s="86"/>
      <c r="D60" s="86"/>
      <c r="E60" s="86"/>
      <c r="F60" s="87">
        <f t="shared" si="3"/>
        <v>84</v>
      </c>
      <c r="G60" s="87">
        <v>84</v>
      </c>
      <c r="H60" s="88"/>
      <c r="I60" s="87">
        <f t="shared" si="4"/>
        <v>289</v>
      </c>
      <c r="J60" s="87">
        <v>289</v>
      </c>
      <c r="K60" s="89"/>
      <c r="L60" s="87" t="e">
        <f t="shared" si="12"/>
        <v>#REF!</v>
      </c>
      <c r="M60" s="89">
        <v>433</v>
      </c>
      <c r="N60" s="87" t="e">
        <f>+E60-(H60+K60+#REF!)</f>
        <v>#REF!</v>
      </c>
      <c r="O60" s="87" t="e">
        <f t="shared" si="11"/>
        <v>#REF!</v>
      </c>
      <c r="P60" s="87" t="e">
        <f>+G60+J60+#REF!+M60</f>
        <v>#REF!</v>
      </c>
      <c r="Q60" s="87" t="e">
        <f>+H60+K60+#REF!+N60</f>
        <v>#REF!</v>
      </c>
      <c r="R60" s="87"/>
      <c r="S60" s="87"/>
      <c r="T60" s="87"/>
      <c r="U60" s="90"/>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8"/>
    </row>
    <row r="62" spans="1:53" ht="33" hidden="1" customHeight="1">
      <c r="A62" s="142" t="s">
        <v>107</v>
      </c>
      <c r="B62" s="142"/>
      <c r="C62" s="142"/>
      <c r="D62" s="142"/>
      <c r="E62" s="142"/>
      <c r="F62" s="142"/>
      <c r="G62" s="142"/>
      <c r="H62" s="142"/>
      <c r="I62" s="142"/>
      <c r="J62" s="142"/>
      <c r="K62" s="142"/>
      <c r="L62" s="142"/>
      <c r="M62" s="142"/>
      <c r="N62" s="142"/>
      <c r="O62" s="142"/>
      <c r="P62" s="142"/>
      <c r="Q62" s="142"/>
      <c r="R62" s="142"/>
      <c r="S62" s="142"/>
      <c r="T62" s="142"/>
      <c r="U62" s="142"/>
      <c r="V62" s="71"/>
      <c r="W62" s="71"/>
      <c r="X62" s="71"/>
      <c r="Y62" s="71"/>
      <c r="Z62" s="71"/>
      <c r="AA62" s="71"/>
      <c r="AB62" s="71"/>
      <c r="AC62" s="71"/>
      <c r="AD62" s="71"/>
      <c r="AE62" s="71"/>
      <c r="AF62" s="71"/>
      <c r="AG62" s="71"/>
      <c r="AH62" s="71"/>
      <c r="AI62" s="71"/>
      <c r="AJ62" s="71"/>
      <c r="AK62" s="71"/>
      <c r="AL62" s="71"/>
      <c r="AM62" s="71"/>
      <c r="AN62" s="71"/>
    </row>
  </sheetData>
  <mergeCells count="21">
    <mergeCell ref="A1:B1"/>
    <mergeCell ref="A2:U2"/>
    <mergeCell ref="A3:U3"/>
    <mergeCell ref="A4:U4"/>
    <mergeCell ref="M5:U5"/>
    <mergeCell ref="A62:U62"/>
    <mergeCell ref="T6:T7"/>
    <mergeCell ref="W6:Y7"/>
    <mergeCell ref="F6:H6"/>
    <mergeCell ref="I6:K6"/>
    <mergeCell ref="L6:N6"/>
    <mergeCell ref="O6:O7"/>
    <mergeCell ref="P6:P7"/>
    <mergeCell ref="Q6:Q7"/>
    <mergeCell ref="C6:C7"/>
    <mergeCell ref="E6:E7"/>
    <mergeCell ref="R6:R7"/>
    <mergeCell ref="S6:S7"/>
    <mergeCell ref="A6:A7"/>
    <mergeCell ref="B6:B7"/>
    <mergeCell ref="U6:U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Tổng toàn huyện</vt:lpstr>
      <vt:lpstr>BIỂU TỔNG HỢP</vt:lpstr>
      <vt:lpstr>24-25</vt:lpstr>
      <vt:lpstr>2024</vt:lpstr>
      <vt:lpstr>2025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dc:creator>
  <cp:lastModifiedBy>MT HOAHONG</cp:lastModifiedBy>
  <cp:lastPrinted>2024-07-10T07:13:55Z</cp:lastPrinted>
  <dcterms:created xsi:type="dcterms:W3CDTF">2022-07-14T08:46:00Z</dcterms:created>
  <dcterms:modified xsi:type="dcterms:W3CDTF">2024-07-10T07:23:35Z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1033-11.2.0.11191</vt:lpwstr>
  </property>
  <property fmtid="{D5CDD505-2E9C-101B-9397-08002B2CF9AE}" pid="3" name="ICV">
    <vt:lpwstr>8CBF0860AE44408492CDCF00951C24E3</vt:lpwstr>
  </property>
</Properties>
</file>